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niseweatherford/Desktop/myfirstRepository/"/>
    </mc:Choice>
  </mc:AlternateContent>
  <xr:revisionPtr revIDLastSave="0" documentId="8_{C5A4E3FC-FF92-044B-A8DB-2135CAC9A250}" xr6:coauthVersionLast="45" xr6:coauthVersionMax="45" xr10:uidLastSave="{00000000-0000-0000-0000-000000000000}"/>
  <bookViews>
    <workbookView xWindow="4860" yWindow="1100" windowWidth="23000" windowHeight="16300" firstSheet="2" activeTab="6" xr2:uid="{00000000-000D-0000-FFFF-FFFF00000000}"/>
  </bookViews>
  <sheets>
    <sheet name="Category Statistics" sheetId="2" r:id="rId1"/>
    <sheet name="Subcategory Statistics" sheetId="5" r:id="rId2"/>
    <sheet name="Outcomes Based on Launch Date" sheetId="6" r:id="rId3"/>
    <sheet name="Theater Outcomes by Launch Date" sheetId="10" r:id="rId4"/>
    <sheet name="Kickstarter" sheetId="1" r:id="rId5"/>
    <sheet name="Outcomes Based on Goals" sheetId="11" r:id="rId6"/>
    <sheet name="Edinburgh Research" sheetId="7" r:id="rId7"/>
  </sheets>
  <definedNames>
    <definedName name="_xlnm._FilterDatabase" localSheetId="4" hidden="1">Kickstarter!$A$1:$N$4115</definedName>
  </definedNames>
  <calcPr calcId="191029"/>
  <pivotCaches>
    <pivotCache cacheId="4" r:id="rId8"/>
    <pivotCache cacheId="5" r:id="rId9"/>
    <pivotCache cacheId="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C10" i="11"/>
  <c r="C13" i="11"/>
  <c r="D13" i="11" l="1"/>
  <c r="D12" i="11"/>
  <c r="D11" i="11"/>
  <c r="D10" i="11"/>
  <c r="D9" i="11"/>
  <c r="D8" i="11"/>
  <c r="D7" i="11"/>
  <c r="D6" i="11"/>
  <c r="D5" i="11"/>
  <c r="D4" i="11"/>
  <c r="D3" i="11"/>
  <c r="D2" i="11"/>
  <c r="C12" i="11"/>
  <c r="C11" i="11"/>
  <c r="C9" i="11"/>
  <c r="C8" i="11"/>
  <c r="C7" i="11"/>
  <c r="C6" i="11"/>
  <c r="C5" i="11"/>
  <c r="C4" i="11"/>
  <c r="C3" i="11"/>
  <c r="C2" i="11"/>
  <c r="B13" i="11"/>
  <c r="B12" i="11"/>
  <c r="B11" i="11"/>
  <c r="B10" i="11"/>
  <c r="E10" i="11" s="1"/>
  <c r="G10" i="11" s="1"/>
  <c r="B9" i="11"/>
  <c r="B8" i="11"/>
  <c r="B7" i="11"/>
  <c r="E7" i="11" s="1"/>
  <c r="B6" i="11"/>
  <c r="E6" i="11" s="1"/>
  <c r="B5" i="11"/>
  <c r="B4" i="11"/>
  <c r="B3" i="11"/>
  <c r="E3" i="11" s="1"/>
  <c r="B2" i="11"/>
  <c r="E2" i="1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G7" i="11" l="1"/>
  <c r="E13" i="11"/>
  <c r="G13" i="11" s="1"/>
  <c r="E5" i="11"/>
  <c r="F5" i="11" s="1"/>
  <c r="F6" i="11"/>
  <c r="G2" i="11"/>
  <c r="E12" i="11"/>
  <c r="F12" i="11" s="1"/>
  <c r="E4" i="11"/>
  <c r="F4" i="11" s="1"/>
  <c r="F2" i="11"/>
  <c r="F7" i="11"/>
  <c r="G3" i="11"/>
  <c r="G12" i="11"/>
  <c r="E11" i="11"/>
  <c r="F11" i="11" s="1"/>
  <c r="F3" i="11"/>
  <c r="E9" i="11"/>
  <c r="F10" i="11"/>
  <c r="G6" i="11"/>
  <c r="E8" i="11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G4" i="11" l="1"/>
  <c r="F9" i="11"/>
  <c r="G5" i="11"/>
  <c r="G8" i="11"/>
  <c r="F8" i="11"/>
  <c r="G9" i="11"/>
  <c r="F13" i="11"/>
  <c r="G11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<sst xmlns="http://schemas.openxmlformats.org/spreadsheetml/2006/main" count="33059" uniqueCount="8412">
  <si>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</si>
  <si>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</si>
  <si>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</si>
  <si>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</si>
  <si>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</si>
  <si>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</si>
  <si>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</si>
  <si>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</si>
  <si>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</si>
  <si>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</si>
  <si>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</si>
  <si>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</si>
  <si>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</si>
  <si>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</si>
  <si>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</si>
  <si>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</si>
  <si>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</si>
  <si>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</si>
  <si>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</si>
  <si>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</si>
  <si>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</si>
  <si>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</si>
  <si>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</si>
  <si>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</si>
  <si>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</si>
  <si>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</si>
  <si>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</si>
  <si>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</si>
  <si>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</si>
  <si>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</si>
  <si>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</si>
  <si>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</si>
  <si>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</si>
  <si>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</si>
  <si>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</si>
  <si>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</si>
  <si>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</si>
  <si>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</si>
  <si>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</si>
  <si>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</si>
  <si>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</si>
  <si>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</si>
  <si>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</si>
  <si>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</si>
  <si>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</si>
  <si>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</si>
  <si>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</si>
  <si>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</si>
  <si>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</si>
  <si>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</si>
  <si>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</si>
  <si>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</si>
  <si>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</si>
  <si>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</si>
  <si>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</si>
  <si>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</si>
  <si>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</si>
  <si>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</si>
  <si>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</si>
  <si>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</si>
  <si>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</si>
  <si>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</si>
  <si>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</si>
  <si>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</si>
  <si>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</si>
  <si>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</si>
  <si>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</si>
  <si>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</si>
  <si>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</si>
  <si>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</si>
  <si>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</si>
  <si>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</si>
  <si>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</si>
  <si>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</si>
  <si>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</si>
  <si>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</si>
  <si>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</si>
  <si>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</si>
  <si>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</si>
  <si>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</si>
  <si>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</si>
  <si>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</si>
  <si>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</si>
  <si>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</si>
  <si>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</si>
  <si>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</si>
  <si>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</si>
  <si>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</si>
  <si>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</si>
  <si>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</si>
  <si>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</si>
  <si>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</si>
  <si>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</si>
  <si>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</si>
  <si>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</si>
  <si>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</si>
  <si>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</si>
  <si>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</si>
  <si>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</si>
  <si>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</si>
  <si>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</si>
  <si>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</si>
  <si>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</si>
  <si>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</si>
  <si>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</si>
  <si>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</si>
  <si>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</si>
  <si>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</si>
  <si>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</si>
  <si>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</si>
  <si>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</si>
  <si>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</si>
  <si>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</si>
  <si>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</si>
  <si>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</si>
  <si>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</si>
  <si>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</si>
  <si>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</si>
  <si>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</si>
  <si>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</si>
  <si>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</si>
  <si>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</si>
  <si>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</si>
  <si>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</si>
  <si>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</si>
  <si>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</si>
  <si>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</si>
  <si>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</si>
  <si>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</si>
  <si>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</si>
  <si>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</si>
  <si>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</si>
  <si>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</si>
  <si>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</si>
  <si>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</si>
  <si>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</si>
  <si>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</si>
  <si>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</si>
  <si>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</si>
  <si>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</si>
  <si>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</si>
  <si>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</si>
  <si>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</si>
  <si>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</si>
  <si>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</si>
  <si>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</si>
  <si>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</si>
  <si>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</si>
  <si>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</si>
  <si>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</si>
  <si>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</si>
  <si>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</si>
  <si>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</si>
  <si>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</si>
  <si>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</si>
  <si>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</si>
  <si>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</si>
  <si>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</si>
  <si>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</si>
  <si>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</si>
  <si>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</si>
  <si>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</si>
  <si>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</si>
  <si>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</si>
  <si>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</si>
  <si>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</si>
  <si>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</si>
  <si>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</si>
  <si>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</si>
  <si>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</si>
  <si>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</si>
  <si>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</si>
  <si>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</si>
  <si>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</si>
  <si>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</si>
  <si>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</si>
  <si>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</si>
  <si>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</si>
  <si>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</si>
  <si>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</si>
  <si>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</si>
  <si>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</si>
  <si>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</si>
  <si>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</si>
  <si>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</si>
  <si>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</si>
  <si>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</si>
  <si>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</si>
  <si>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</si>
  <si>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</si>
  <si>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</si>
  <si>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</si>
  <si>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</si>
  <si>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</si>
  <si>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</si>
  <si>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</si>
  <si>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</si>
  <si>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</si>
  <si>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</si>
  <si>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</si>
  <si>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</si>
  <si>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</si>
  <si>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</si>
  <si>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</si>
  <si>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</si>
  <si>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</si>
  <si>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</si>
  <si>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</si>
  <si>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</si>
  <si>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</si>
  <si>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</si>
  <si>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</si>
  <si>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</si>
  <si>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</si>
  <si>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</si>
  <si>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</si>
  <si>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</si>
  <si>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</si>
  <si>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</si>
  <si>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</si>
  <si>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</si>
  <si>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</si>
  <si>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</si>
  <si>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</si>
  <si>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</si>
  <si>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</si>
  <si>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</si>
  <si>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</si>
  <si>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</si>
  <si>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</si>
  <si>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</si>
  <si>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</si>
  <si>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</si>
  <si>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</si>
  <si>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</si>
  <si>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</si>
  <si>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</si>
  <si>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</si>
  <si>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</si>
  <si>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</si>
  <si>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</si>
  <si>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</si>
  <si>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</si>
  <si>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</si>
  <si>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</si>
  <si>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</si>
  <si>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</si>
  <si>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</si>
  <si>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</si>
  <si>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</si>
  <si>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</si>
  <si>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</si>
  <si>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</si>
  <si>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</si>
  <si>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</si>
  <si>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</si>
  <si>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</si>
  <si>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</si>
  <si>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</si>
  <si>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</si>
  <si>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</si>
  <si>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</si>
  <si>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</si>
  <si>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</si>
  <si>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</si>
  <si>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</si>
  <si>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</si>
  <si>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</si>
  <si>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</si>
  <si>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</si>
  <si>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</si>
  <si>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</si>
  <si>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</si>
  <si>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</si>
  <si>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</si>
  <si>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</si>
  <si>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</si>
  <si>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</si>
  <si>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</si>
  <si>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</si>
  <si>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</si>
  <si>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</si>
  <si>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</si>
  <si>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</si>
  <si>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</si>
  <si>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</si>
  <si>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</si>
  <si>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</si>
  <si>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</si>
  <si>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</si>
  <si>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</si>
  <si>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</si>
  <si>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</si>
  <si>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</si>
  <si>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</si>
  <si>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</si>
  <si>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</si>
  <si>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</si>
  <si>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</si>
  <si>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</si>
  <si>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</si>
  <si>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</si>
  <si>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</si>
  <si>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</si>
  <si>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</si>
  <si>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</si>
  <si>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</si>
  <si>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</si>
  <si>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</si>
  <si>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</si>
  <si>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</si>
  <si>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</si>
  <si>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</si>
  <si>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</si>
  <si>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</si>
  <si>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</si>
  <si>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</si>
  <si>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</si>
  <si>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</si>
  <si>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</si>
  <si>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</si>
  <si>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</si>
  <si>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</si>
  <si>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</si>
  <si>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</si>
  <si>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</si>
  <si>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</si>
  <si>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</si>
  <si>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</si>
  <si>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</si>
  <si>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</si>
  <si>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</si>
  <si>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</si>
  <si>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</si>
  <si>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</si>
  <si>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</si>
  <si>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</si>
  <si>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</si>
  <si>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</si>
  <si>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</si>
  <si>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</si>
  <si>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</si>
  <si>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</si>
  <si>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</si>
  <si>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</si>
  <si>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</si>
  <si>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</si>
  <si>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</si>
  <si>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</si>
  <si>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</si>
  <si>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</si>
  <si>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</si>
  <si>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</si>
  <si>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</si>
  <si>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</si>
  <si>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</si>
  <si>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</si>
  <si>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</si>
  <si>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</si>
  <si>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</si>
  <si>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</si>
  <si>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</si>
  <si>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</si>
  <si>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</si>
  <si>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</si>
  <si>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</si>
  <si>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</si>
  <si>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</si>
  <si>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</si>
  <si>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</si>
  <si>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</si>
  <si>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</si>
  <si>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</si>
  <si>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</si>
  <si>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</si>
  <si>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</si>
  <si>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</si>
  <si>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</si>
  <si>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</si>
  <si>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</si>
  <si>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</si>
  <si>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</si>
  <si>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</si>
  <si>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</si>
  <si>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</si>
  <si>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</si>
  <si>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</si>
  <si>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</si>
  <si>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</si>
  <si>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</si>
  <si>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</si>
  <si>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</si>
  <si>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</si>
  <si>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</si>
  <si>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</si>
  <si>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</si>
  <si>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</si>
  <si>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</si>
  <si>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</si>
  <si>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</si>
  <si>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</si>
  <si>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</si>
  <si>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</si>
  <si>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</si>
  <si>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</si>
  <si>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</si>
  <si>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</si>
  <si>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</si>
  <si>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</si>
  <si>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</si>
  <si>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</si>
  <si>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</si>
  <si>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</si>
  <si>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</si>
  <si>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</si>
  <si>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</si>
  <si>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</si>
  <si>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</si>
  <si>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</si>
  <si>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</si>
  <si>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</si>
  <si>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</si>
  <si>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</si>
  <si>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</si>
  <si>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</si>
  <si>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</si>
  <si>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</si>
  <si>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</si>
  <si>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</si>
  <si>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</si>
  <si>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</si>
  <si>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</si>
  <si>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</si>
  <si>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</si>
  <si>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</si>
  <si>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</si>
  <si>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</si>
  <si>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</si>
  <si>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</si>
  <si>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</si>
  <si>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</si>
  <si>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</si>
  <si>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</si>
  <si>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</si>
  <si>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</si>
  <si>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</si>
  <si>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</si>
  <si>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</si>
  <si>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</si>
  <si>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</si>
  <si>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</si>
  <si>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</si>
  <si>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</si>
  <si>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</si>
  <si>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</si>
  <si>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</si>
  <si>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</si>
  <si>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</si>
  <si>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</si>
  <si>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</si>
  <si>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</si>
  <si>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</si>
  <si>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</si>
  <si>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</si>
  <si>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</si>
  <si>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</si>
  <si>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</si>
  <si>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</si>
  <si>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</si>
  <si>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</si>
  <si>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</si>
  <si>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</si>
  <si>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</si>
  <si>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</si>
  <si>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</si>
  <si>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</si>
  <si>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</si>
  <si>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</si>
  <si>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</si>
  <si>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</si>
  <si>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</si>
  <si>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</si>
  <si>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</si>
  <si>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</si>
  <si>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</si>
  <si>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</si>
  <si>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</si>
  <si>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</si>
  <si>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</si>
  <si>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</si>
  <si>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</si>
  <si>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</si>
  <si>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</si>
  <si>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</si>
  <si>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</si>
  <si>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</si>
  <si>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</si>
  <si>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</si>
  <si>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</si>
  <si>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</si>
  <si>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</si>
  <si>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</si>
  <si>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</si>
  <si>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</si>
  <si>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</si>
  <si>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</si>
  <si>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</si>
  <si>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</si>
  <si>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</si>
  <si>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</si>
  <si>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</si>
  <si>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</si>
  <si>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</si>
  <si>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</si>
  <si>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</si>
  <si>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</si>
  <si>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</si>
  <si>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</si>
  <si>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</si>
  <si>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</si>
  <si>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</si>
  <si>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</si>
  <si>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</si>
  <si>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</si>
  <si>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</si>
  <si>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</si>
  <si>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</si>
  <si>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</si>
  <si>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</si>
  <si>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</si>
  <si>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</si>
  <si>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</si>
  <si>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</si>
  <si>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</si>
  <si>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</si>
  <si>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</si>
  <si>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</si>
  <si>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</si>
  <si>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</si>
  <si>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</si>
  <si>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</si>
  <si>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</si>
  <si>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</si>
  <si>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</si>
  <si>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</si>
  <si>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</si>
  <si>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</si>
  <si>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</si>
  <si>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</si>
  <si>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</si>
  <si>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</si>
  <si>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</si>
  <si>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</si>
  <si>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</si>
  <si>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</si>
  <si>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</si>
  <si>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</si>
  <si>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</si>
  <si>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</si>
  <si>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</si>
  <si>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</si>
  <si>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</si>
  <si>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</si>
  <si>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</si>
  <si>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</si>
  <si>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</si>
  <si>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</si>
  <si>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</si>
  <si>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</si>
  <si>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</si>
  <si>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</si>
  <si>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</si>
  <si>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</si>
  <si>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</si>
  <si>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</si>
  <si>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</si>
  <si>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</si>
  <si>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</si>
  <si>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</si>
  <si>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</si>
  <si>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</si>
  <si>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</si>
  <si>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</si>
  <si>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</si>
  <si>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</si>
  <si>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</si>
  <si>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</si>
  <si>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</si>
  <si>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</si>
  <si>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</si>
  <si>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</si>
  <si>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</si>
  <si>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</si>
  <si>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</si>
  <si>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</si>
  <si>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</si>
  <si>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</si>
  <si>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</si>
  <si>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</si>
  <si>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</si>
  <si>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</si>
  <si>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</si>
  <si>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</si>
  <si>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</si>
  <si>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</si>
  <si>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</si>
  <si>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</si>
  <si>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</si>
  <si>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</si>
  <si>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</si>
  <si>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</si>
  <si>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</si>
  <si>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</si>
  <si>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</si>
  <si>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</si>
  <si>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</si>
  <si>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</si>
  <si>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</si>
  <si>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</si>
  <si>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</si>
  <si>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</si>
  <si>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</si>
  <si>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</si>
  <si>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</si>
  <si>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</si>
  <si>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</si>
  <si>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</si>
  <si>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</si>
  <si>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</si>
  <si>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</si>
  <si>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</si>
  <si>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</si>
  <si>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</si>
  <si>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</si>
  <si>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</si>
  <si>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</si>
  <si>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</si>
  <si>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</si>
  <si>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</si>
  <si>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</si>
  <si>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</si>
  <si>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</si>
  <si>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</si>
  <si>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</si>
  <si>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</si>
  <si>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</si>
  <si>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</si>
  <si>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</si>
  <si>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</si>
  <si>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</si>
  <si>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</si>
  <si>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</si>
  <si>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</si>
  <si>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</si>
  <si>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</si>
  <si>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</si>
  <si>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</si>
  <si>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</si>
  <si>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</si>
  <si>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</si>
  <si>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</si>
  <si>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</si>
  <si>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</si>
  <si>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</si>
  <si>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</si>
  <si>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</si>
  <si>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</si>
  <si>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</si>
  <si>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</si>
  <si>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</si>
  <si>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</si>
  <si>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</si>
  <si>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</si>
  <si>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</si>
  <si>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</si>
  <si>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</si>
  <si>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</si>
  <si>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</si>
  <si>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</si>
  <si>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</si>
  <si>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</si>
  <si>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</si>
  <si>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</si>
  <si>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</si>
  <si>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</si>
  <si>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</si>
  <si>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</si>
  <si>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</si>
  <si>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</si>
  <si>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</si>
  <si>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</si>
  <si>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</si>
  <si>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</si>
  <si>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</si>
  <si>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</si>
  <si>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</si>
  <si>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</si>
  <si>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</si>
  <si>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</si>
  <si>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</si>
  <si>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</si>
  <si>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</si>
  <si>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</si>
  <si>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</si>
  <si>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</si>
  <si>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</si>
  <si>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</si>
  <si>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</si>
  <si>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</si>
  <si>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</si>
  <si>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</si>
  <si>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</si>
  <si>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</si>
  <si>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</si>
  <si>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</si>
  <si>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</si>
  <si>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</si>
  <si>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</si>
  <si>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</si>
  <si>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</si>
  <si>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</si>
  <si>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</si>
  <si>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</si>
  <si>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</si>
  <si>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</si>
  <si>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</si>
  <si>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</si>
  <si>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</si>
  <si>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</si>
  <si>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</si>
  <si>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</si>
  <si>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</si>
  <si>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</si>
  <si>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</si>
  <si>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</si>
  <si>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</si>
  <si>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</si>
  <si>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</si>
  <si>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</si>
  <si>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</si>
  <si>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</si>
  <si>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</si>
  <si>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</si>
  <si>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</si>
  <si>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</si>
  <si>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</si>
  <si>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</si>
  <si>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</si>
  <si>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</si>
  <si>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</si>
  <si>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</si>
  <si>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</si>
  <si>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</si>
  <si>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</si>
  <si>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</si>
  <si>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</si>
  <si>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</si>
  <si>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</si>
  <si>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</si>
  <si>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</si>
  <si>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</si>
  <si>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</si>
  <si>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</si>
  <si>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</si>
  <si>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</si>
  <si>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</si>
  <si>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</si>
  <si>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</si>
  <si>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</si>
  <si>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</si>
  <si>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</si>
  <si>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</si>
  <si>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</si>
  <si>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</si>
  <si>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</si>
  <si>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</si>
  <si>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</si>
  <si>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</si>
  <si>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</si>
  <si>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</si>
  <si>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</si>
  <si>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</si>
  <si>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</si>
  <si>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</si>
  <si>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</si>
  <si>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</si>
  <si>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</si>
  <si>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</si>
  <si>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</si>
  <si>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</si>
  <si>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</si>
  <si>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</si>
  <si>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</si>
  <si>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</si>
  <si>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</si>
  <si>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</si>
  <si>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</si>
  <si>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</si>
  <si>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</si>
  <si>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</si>
  <si>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</si>
  <si>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</si>
  <si>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</si>
  <si>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</si>
  <si>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</si>
  <si>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</si>
  <si>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</si>
  <si>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</si>
  <si>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</si>
  <si>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</si>
  <si>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</si>
  <si>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</si>
  <si>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</si>
  <si>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</si>
  <si>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</si>
  <si>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</si>
  <si>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</si>
  <si>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</si>
  <si>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</si>
  <si>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</si>
  <si>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</si>
  <si>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</si>
  <si>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</si>
  <si>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</si>
  <si>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</si>
  <si>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</si>
  <si>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</si>
  <si>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</si>
  <si>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</si>
  <si>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</si>
  <si>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</si>
  <si>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</si>
  <si>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</si>
  <si>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</si>
  <si>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</si>
  <si>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</si>
  <si>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</si>
  <si>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</si>
  <si>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</si>
  <si>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</si>
  <si>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</si>
  <si>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</si>
  <si>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</si>
  <si>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</si>
  <si>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</si>
  <si>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</si>
  <si>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</si>
  <si>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</si>
  <si>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</si>
  <si>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</si>
  <si>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</si>
  <si>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</si>
  <si>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</si>
  <si>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</si>
  <si>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</si>
  <si>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</si>
  <si>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</si>
  <si>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</si>
  <si>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</si>
  <si>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</si>
  <si>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</si>
  <si>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</si>
  <si>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</si>
  <si>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</si>
  <si>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</si>
  <si>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</si>
  <si>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</si>
  <si>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</si>
  <si>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</si>
  <si>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</si>
  <si>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</si>
  <si>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</si>
  <si>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</si>
  <si>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</si>
  <si>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</si>
  <si>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</si>
  <si>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</si>
  <si>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</si>
  <si>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</si>
  <si>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</si>
  <si>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</si>
  <si>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</si>
  <si>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</si>
  <si>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</si>
  <si>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</si>
  <si>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</si>
  <si>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</si>
  <si>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</si>
  <si>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</si>
  <si>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</si>
  <si>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</si>
  <si>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</si>
  <si>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</si>
  <si>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</si>
  <si>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</si>
  <si>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</si>
  <si>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</si>
  <si>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</si>
  <si>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</si>
  <si>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</si>
  <si>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</si>
  <si>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</si>
  <si>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</si>
  <si>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</si>
  <si>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</si>
  <si>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</si>
  <si>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</si>
  <si>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</si>
  <si>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</si>
  <si>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</si>
  <si>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</si>
  <si>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</si>
  <si>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</si>
  <si>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</si>
  <si>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</si>
  <si>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</si>
  <si>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</si>
  <si>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</si>
  <si>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</si>
  <si>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</si>
  <si>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</si>
  <si>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</si>
  <si>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</si>
  <si>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</si>
  <si>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</si>
  <si>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</si>
  <si>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</si>
  <si>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</si>
  <si>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</si>
  <si>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</si>
  <si>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</si>
  <si>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</si>
  <si>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</si>
  <si>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</si>
  <si>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</si>
  <si>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</si>
  <si>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</si>
  <si>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</si>
  <si>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</si>
  <si>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</si>
  <si>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</si>
  <si>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</si>
  <si>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</si>
  <si>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</si>
  <si>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</si>
  <si>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</si>
  <si>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</si>
  <si>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</si>
  <si>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</si>
  <si>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</si>
  <si>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</si>
  <si>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</si>
  <si>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</si>
  <si>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</si>
  <si>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</si>
  <si>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</si>
  <si>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</si>
  <si>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</si>
  <si>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</si>
  <si>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</si>
  <si>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</si>
  <si>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</si>
  <si>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</si>
  <si>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</si>
  <si>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</si>
  <si>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</si>
  <si>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</si>
  <si>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</si>
  <si>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</si>
  <si>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</si>
  <si>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</si>
  <si>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</si>
  <si>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</si>
  <si>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</si>
  <si>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</si>
  <si>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</si>
  <si>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</si>
  <si>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</si>
  <si>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</si>
  <si>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</si>
  <si>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</si>
  <si>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</si>
  <si>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</si>
  <si>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</si>
  <si>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</si>
  <si>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</si>
  <si>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</si>
  <si>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</si>
  <si>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</si>
  <si>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</si>
  <si>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</si>
  <si>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</si>
  <si>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</si>
  <si>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</si>
  <si>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</si>
  <si>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</si>
  <si>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</si>
  <si>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</si>
  <si>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</si>
  <si>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</si>
  <si>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</si>
  <si>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</si>
  <si>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</si>
  <si>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</si>
  <si>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</si>
  <si>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</si>
  <si>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</si>
  <si>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</si>
  <si>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</si>
  <si>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</si>
  <si>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</si>
  <si>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</si>
  <si>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</si>
  <si>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</si>
  <si>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</si>
  <si>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</si>
  <si>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</si>
  <si>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</si>
  <si>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</si>
  <si>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</si>
  <si>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</si>
  <si>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</si>
  <si>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</si>
  <si>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</si>
  <si>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</si>
  <si>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</si>
  <si>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</si>
  <si>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</si>
  <si>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</si>
  <si>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</si>
  <si>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</si>
  <si>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</si>
  <si>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</si>
  <si>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</si>
  <si>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</si>
  <si>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</si>
  <si>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</si>
  <si>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</si>
  <si>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</si>
  <si>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</si>
  <si>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</si>
  <si>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</si>
  <si>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</si>
  <si>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</si>
  <si>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</si>
  <si>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</si>
  <si>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</si>
  <si>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</si>
  <si>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</si>
  <si>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</si>
  <si>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</si>
  <si>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</si>
  <si>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</si>
  <si>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</si>
  <si>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</si>
  <si>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</si>
  <si>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</si>
  <si>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</si>
  <si>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</si>
  <si>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</si>
  <si>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</si>
  <si>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</si>
  <si>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</si>
  <si>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</si>
  <si>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</si>
  <si>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</si>
  <si>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</si>
  <si>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</si>
  <si>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</si>
  <si>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</si>
  <si>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</si>
  <si>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</si>
  <si>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</si>
  <si>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</si>
  <si>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</si>
  <si>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</si>
  <si>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</si>
  <si>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</si>
  <si>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</si>
  <si>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</si>
  <si>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</si>
  <si>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</si>
  <si>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</si>
  <si>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</si>
  <si>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</si>
  <si>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</si>
  <si>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</si>
  <si>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</si>
  <si>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</si>
  <si>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</si>
  <si>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</si>
  <si>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</si>
  <si>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</si>
  <si>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</si>
  <si>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</si>
  <si>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</si>
  <si>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</si>
  <si>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</si>
  <si>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</si>
  <si>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</si>
  <si>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</si>
  <si>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</si>
  <si>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</si>
  <si>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</si>
  <si>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</si>
  <si>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</si>
  <si>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</si>
  <si>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</si>
  <si>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</si>
  <si>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</si>
  <si>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</si>
  <si>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</si>
  <si>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</si>
  <si>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</si>
  <si>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</si>
  <si>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</si>
  <si>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</si>
  <si>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</si>
  <si>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</si>
  <si>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</si>
  <si>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</si>
  <si>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</si>
  <si>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</si>
  <si>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</si>
  <si>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</si>
  <si>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</si>
  <si>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</si>
  <si>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</si>
  <si>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</si>
  <si>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</si>
  <si>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</si>
  <si>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</si>
  <si>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</si>
  <si>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</si>
  <si>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</si>
  <si>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</si>
  <si>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</si>
  <si>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</si>
  <si>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</si>
  <si>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</si>
  <si>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</si>
  <si>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</si>
  <si>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</si>
  <si>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</si>
  <si>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</si>
  <si>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</si>
  <si>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</si>
  <si>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</si>
  <si>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</si>
  <si>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</si>
  <si>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</si>
  <si>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</si>
  <si>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</si>
  <si>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</si>
  <si>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</si>
  <si>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</si>
  <si>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</si>
  <si>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</si>
  <si>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</si>
  <si>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</si>
  <si>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</si>
  <si>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</si>
  <si>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</si>
  <si>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</si>
  <si>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</si>
  <si>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</si>
  <si>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</si>
  <si>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</si>
  <si>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</si>
  <si>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</si>
  <si>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</si>
  <si>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</si>
  <si>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</si>
  <si>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</si>
  <si>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</si>
  <si>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</si>
  <si>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</si>
  <si>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</si>
  <si>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</si>
  <si>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</si>
  <si>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</si>
  <si>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</si>
  <si>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</si>
  <si>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</si>
  <si>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</si>
  <si>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</si>
  <si>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</si>
  <si>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</si>
  <si>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</si>
  <si>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</si>
  <si>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</si>
  <si>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</si>
  <si>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</si>
  <si>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</si>
  <si>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</si>
  <si>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</si>
  <si>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</si>
  <si>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</si>
  <si>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</si>
  <si>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</si>
  <si>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</si>
  <si>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</si>
  <si>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</si>
  <si>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</si>
  <si>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</si>
  <si>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</si>
  <si>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</si>
  <si>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</si>
  <si>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</si>
  <si>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</si>
  <si>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</si>
  <si>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</si>
  <si>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</si>
  <si>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</si>
  <si>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</si>
  <si>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</si>
  <si>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</si>
  <si>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</si>
  <si>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</si>
  <si>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</si>
  <si>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</si>
  <si>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</si>
  <si>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</si>
  <si>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</si>
  <si>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</si>
  <si>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</si>
  <si>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</si>
  <si>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</si>
  <si>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</si>
  <si>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</si>
  <si>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</si>
  <si>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</si>
  <si>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</si>
  <si>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</si>
  <si>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</si>
  <si>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</si>
  <si>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</si>
  <si>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</si>
  <si>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</si>
  <si>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</si>
  <si>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</si>
  <si>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</si>
  <si>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</si>
  <si>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</si>
  <si>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</si>
  <si>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</si>
  <si>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</si>
  <si>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</si>
  <si>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</si>
  <si>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</si>
  <si>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</si>
  <si>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</si>
  <si>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</si>
  <si>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</si>
  <si>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</si>
  <si>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</si>
  <si>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</si>
  <si>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</si>
  <si>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</si>
  <si>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</si>
  <si>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</si>
  <si>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</si>
  <si>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</si>
  <si>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</si>
  <si>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</si>
  <si>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</si>
  <si>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</si>
  <si>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</si>
  <si>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</si>
  <si>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</si>
  <si>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</si>
  <si>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</si>
  <si>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</si>
  <si>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</si>
  <si>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</si>
  <si>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</si>
  <si>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</si>
  <si>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</si>
  <si>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</si>
  <si>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</si>
  <si>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</si>
  <si>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</si>
  <si>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</si>
  <si>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</si>
  <si>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</si>
  <si>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</si>
  <si>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</si>
  <si>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</si>
  <si>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</si>
  <si>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</si>
  <si>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</si>
  <si>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</si>
  <si>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</si>
  <si>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</si>
  <si>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</si>
  <si>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</si>
  <si>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</si>
  <si>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</si>
  <si>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</si>
  <si>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</si>
  <si>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</si>
  <si>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</si>
  <si>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</si>
  <si>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</si>
  <si>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</si>
  <si>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</si>
  <si>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</si>
  <si>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</si>
  <si>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</si>
  <si>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</si>
  <si>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</si>
  <si>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</si>
  <si>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</si>
  <si>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</si>
  <si>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</si>
  <si>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</si>
  <si>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</si>
  <si>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</si>
  <si>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</si>
  <si>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</si>
  <si>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</si>
  <si>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</si>
  <si>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</si>
  <si>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</si>
  <si>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</si>
  <si>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</si>
  <si>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</si>
  <si>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</si>
  <si>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</si>
  <si>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</si>
  <si>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</si>
  <si>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</si>
  <si>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</si>
  <si>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</si>
  <si>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</si>
  <si>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</si>
  <si>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</si>
  <si>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</si>
  <si>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</si>
  <si>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</si>
  <si>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</si>
  <si>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</si>
  <si>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</si>
  <si>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</si>
  <si>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</si>
  <si>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</si>
  <si>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</si>
  <si>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</si>
  <si>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</si>
  <si>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</si>
  <si>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</si>
  <si>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</si>
  <si>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</si>
  <si>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</si>
  <si>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</si>
  <si>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</si>
  <si>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</si>
  <si>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</si>
  <si>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</si>
  <si>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</si>
  <si>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</si>
  <si>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</si>
  <si>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</si>
  <si>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</si>
  <si>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</si>
  <si>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</si>
  <si>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</si>
  <si>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</si>
  <si>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</si>
  <si>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</si>
  <si>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</si>
  <si>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</si>
  <si>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</si>
  <si>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</si>
  <si>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</si>
  <si>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</si>
  <si>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</si>
  <si>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</si>
  <si>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</si>
  <si>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</si>
  <si>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</si>
  <si>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</si>
  <si>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</si>
  <si>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</si>
  <si>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</si>
  <si>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</si>
  <si>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</si>
  <si>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</si>
  <si>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</si>
  <si>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</si>
  <si>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</si>
  <si>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</si>
  <si>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</si>
  <si>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</si>
  <si>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</si>
  <si>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</si>
  <si>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</si>
  <si>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</si>
  <si>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</si>
  <si>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</si>
  <si>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</si>
  <si>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</si>
  <si>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</si>
  <si>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</si>
  <si>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</si>
  <si>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</si>
  <si>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</si>
  <si>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</si>
  <si>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</si>
  <si>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</si>
  <si>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</si>
  <si>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</si>
  <si>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</si>
  <si>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</si>
  <si>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</si>
  <si>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</si>
  <si>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</si>
  <si>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</si>
  <si>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</si>
  <si>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</si>
  <si>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</si>
  <si>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</si>
  <si>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</si>
  <si>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</si>
  <si>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</si>
  <si>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</si>
  <si>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</si>
  <si>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</si>
  <si>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</si>
  <si>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</si>
  <si>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</si>
  <si>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</si>
  <si>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</si>
  <si>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</si>
  <si>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</si>
  <si>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</si>
  <si>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</si>
  <si>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</si>
  <si>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</si>
  <si>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</si>
  <si>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</si>
  <si>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</si>
  <si>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</si>
  <si>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</si>
  <si>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</si>
  <si>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</si>
  <si>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</si>
  <si>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</si>
  <si>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</si>
  <si>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</si>
  <si>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</si>
  <si>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</si>
  <si>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</si>
  <si>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</si>
  <si>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</si>
  <si>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</si>
  <si>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</si>
  <si>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</si>
  <si>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</si>
  <si>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</si>
  <si>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</si>
  <si>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</si>
  <si>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</si>
  <si>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</si>
  <si>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</si>
  <si>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</si>
  <si>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</si>
  <si>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</si>
  <si>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</si>
  <si>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</si>
  <si>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</si>
  <si>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</si>
  <si>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</si>
  <si>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</si>
  <si>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</si>
  <si>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</si>
  <si>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</si>
  <si>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</si>
  <si>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</si>
  <si>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</si>
  <si>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</si>
  <si>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</si>
  <si>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</si>
  <si>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</si>
  <si>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</si>
  <si>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</si>
  <si>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</si>
  <si>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</si>
  <si>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</si>
  <si>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</si>
  <si>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</si>
  <si>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</si>
  <si>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</si>
  <si>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</si>
  <si>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</si>
  <si>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</si>
  <si>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</si>
  <si>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</si>
  <si>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</si>
  <si>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</si>
  <si>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</si>
  <si>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</si>
  <si>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</si>
  <si>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</si>
  <si>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</si>
  <si>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</si>
  <si>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</si>
  <si>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</si>
  <si>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</si>
  <si>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</si>
  <si>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</si>
  <si>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</si>
  <si>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</si>
  <si>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</si>
  <si>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</si>
  <si>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</si>
  <si>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</si>
  <si>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</si>
  <si>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</si>
  <si>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</si>
  <si>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</si>
  <si>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</si>
  <si>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</si>
  <si>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</si>
  <si>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</si>
  <si>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</si>
  <si>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</si>
  <si>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</si>
  <si>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</si>
  <si>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</si>
  <si>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</si>
  <si>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</si>
  <si>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</si>
  <si>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</si>
  <si>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</si>
  <si>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</si>
  <si>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</si>
  <si>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</si>
  <si>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</si>
  <si>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</si>
  <si>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</si>
  <si>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</si>
  <si>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</si>
  <si>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</si>
  <si>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</si>
  <si>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</si>
  <si>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</si>
  <si>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</si>
  <si>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</si>
  <si>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</si>
  <si>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</si>
  <si>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</si>
  <si>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</si>
  <si>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</si>
  <si>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</si>
  <si>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</si>
  <si>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</si>
  <si>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</si>
  <si>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</si>
  <si>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</si>
  <si>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</si>
  <si>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</si>
  <si>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</si>
  <si>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</si>
  <si>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</si>
  <si>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</si>
  <si>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</si>
  <si>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</si>
  <si>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</si>
  <si>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</si>
  <si>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</si>
  <si>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</si>
  <si>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</si>
  <si>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</si>
  <si>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</si>
  <si>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</si>
  <si>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</si>
  <si>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</si>
  <si>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</si>
  <si>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</si>
  <si>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</si>
  <si>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</si>
  <si>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</si>
  <si>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</si>
  <si>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</si>
  <si>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</si>
  <si>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</si>
  <si>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</si>
  <si>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</si>
  <si>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</si>
  <si>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</si>
  <si>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</si>
  <si>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</si>
  <si>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</si>
  <si>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</si>
  <si>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</si>
  <si>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</si>
  <si>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</si>
  <si>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</si>
  <si>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</si>
  <si>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</si>
  <si>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</si>
  <si>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</si>
  <si>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</si>
  <si>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</si>
  <si>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</si>
  <si>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</si>
  <si>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</si>
  <si>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</si>
  <si>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</si>
  <si>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</si>
  <si>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</si>
  <si>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</si>
  <si>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</si>
  <si>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</si>
  <si>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</si>
  <si>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</si>
  <si>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</si>
  <si>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</si>
  <si>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</si>
  <si>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</si>
  <si>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</si>
  <si>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</si>
  <si>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</si>
  <si>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</si>
  <si>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</si>
  <si>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</si>
  <si>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</si>
  <si>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</si>
  <si>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</si>
  <si>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</si>
  <si>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</si>
  <si>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</si>
  <si>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</si>
  <si>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</si>
  <si>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</si>
  <si>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</si>
  <si>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</si>
  <si>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</si>
  <si>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</si>
  <si>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</si>
  <si>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</si>
  <si>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</si>
  <si>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</si>
  <si>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</si>
  <si>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</si>
  <si>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</si>
  <si>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</si>
  <si>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</si>
  <si>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</si>
  <si>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</si>
  <si>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</si>
  <si>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</si>
  <si>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</si>
  <si>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</si>
  <si>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</si>
  <si>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</si>
  <si>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</si>
  <si>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</si>
  <si>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</si>
  <si>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</si>
  <si>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</si>
  <si>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</si>
  <si>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</si>
  <si>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</si>
  <si>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</si>
  <si>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</si>
  <si>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</si>
  <si>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</si>
  <si>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</si>
  <si>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</si>
  <si>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</si>
  <si>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</si>
  <si>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</si>
  <si>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</si>
  <si>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</si>
  <si>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</si>
  <si>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</si>
  <si>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</si>
  <si>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</si>
  <si>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</si>
  <si>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</si>
  <si>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</si>
  <si>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</si>
  <si>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</si>
  <si>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</si>
  <si>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</si>
  <si>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</si>
  <si>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</si>
  <si>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</si>
  <si>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</si>
  <si>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</si>
  <si>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</si>
  <si>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</si>
  <si>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</si>
  <si>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</si>
  <si>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</si>
  <si>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</si>
  <si>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</si>
  <si>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</si>
  <si>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</si>
  <si>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</si>
  <si>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</si>
  <si>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</si>
  <si>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</si>
  <si>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</si>
  <si>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</si>
  <si>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</si>
  <si>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</si>
  <si>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</si>
  <si>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</si>
  <si>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</si>
  <si>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</si>
  <si>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</si>
  <si>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</si>
  <si>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</si>
  <si>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</si>
  <si>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</si>
  <si>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</si>
  <si>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</si>
  <si>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</si>
  <si>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</si>
  <si>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</si>
  <si>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</si>
  <si>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</si>
  <si>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</si>
  <si>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</si>
  <si>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</si>
  <si>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</si>
  <si>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</si>
  <si>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</si>
  <si>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</si>
  <si>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</si>
  <si>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</si>
  <si>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</si>
  <si>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</si>
  <si>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</si>
  <si>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</si>
  <si>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</si>
  <si>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</si>
  <si>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</si>
  <si>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</si>
  <si>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</si>
  <si>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</si>
  <si>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</si>
  <si>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</si>
  <si>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</si>
  <si>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</si>
  <si>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</si>
  <si>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</si>
  <si>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</si>
  <si>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</si>
  <si>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</si>
  <si>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</si>
  <si>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</si>
  <si>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</si>
  <si>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</si>
  <si>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</si>
  <si>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</si>
  <si>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</si>
  <si>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</si>
  <si>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</si>
  <si>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</si>
  <si>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</si>
  <si>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</si>
  <si>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</si>
  <si>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</si>
  <si>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</si>
  <si>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</si>
  <si>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</si>
  <si>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</si>
  <si>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</si>
  <si>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</si>
  <si>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</si>
  <si>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</si>
  <si>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</si>
  <si>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</si>
  <si>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</si>
  <si>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</si>
  <si>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</si>
  <si>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</si>
  <si>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</si>
  <si>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</si>
  <si>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</si>
  <si>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</si>
  <si>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</si>
  <si>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</si>
  <si>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</si>
  <si>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</si>
  <si>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</si>
  <si>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</si>
  <si>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</si>
  <si>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</si>
  <si>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</si>
  <si>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</si>
  <si>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</si>
  <si>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</si>
  <si>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</si>
  <si>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</si>
  <si>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</si>
  <si>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</si>
  <si>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</si>
  <si>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</si>
  <si>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</si>
  <si>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</si>
  <si>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</si>
  <si>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</si>
  <si>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</si>
  <si>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</si>
  <si>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</si>
  <si>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</si>
  <si>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</si>
  <si>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</si>
  <si>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</si>
  <si>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</si>
  <si>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</si>
  <si>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</si>
  <si>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</si>
  <si>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</si>
  <si>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</si>
  <si>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</si>
  <si>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</si>
  <si>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</si>
  <si>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</si>
  <si>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</si>
  <si>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</si>
  <si>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</si>
  <si>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</si>
  <si>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</si>
  <si>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</si>
  <si>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</si>
  <si>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</si>
  <si>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</si>
  <si>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</si>
  <si>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</si>
  <si>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</si>
  <si>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</si>
  <si>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</si>
  <si>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</si>
  <si>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</si>
  <si>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</si>
  <si>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</si>
  <si>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</si>
  <si>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</si>
  <si>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</si>
  <si>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</si>
  <si>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</si>
  <si>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</si>
  <si>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</si>
  <si>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</si>
  <si>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</si>
  <si>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</si>
  <si>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</si>
  <si>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</si>
  <si>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</si>
  <si>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</si>
  <si>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</si>
  <si>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</si>
  <si>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</si>
  <si>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</si>
  <si>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</si>
  <si>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</si>
  <si>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</si>
  <si>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</si>
  <si>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</si>
  <si>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</si>
  <si>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</si>
  <si>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</si>
  <si>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</si>
  <si>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</si>
  <si>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</si>
  <si>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</si>
  <si>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</si>
  <si>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</si>
  <si>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</si>
  <si>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</si>
  <si>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</si>
  <si>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</si>
  <si>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</si>
  <si>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</si>
  <si>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</si>
  <si>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</si>
  <si>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</si>
  <si>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</si>
  <si>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</si>
  <si>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</si>
  <si>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</si>
  <si>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</si>
  <si>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</si>
  <si>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</si>
  <si>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</si>
  <si>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</si>
  <si>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</si>
  <si>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</si>
  <si>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</si>
  <si>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</si>
  <si>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</si>
  <si>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</si>
  <si>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</si>
  <si>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</si>
  <si>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</si>
  <si>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</si>
  <si>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</si>
  <si>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</si>
  <si>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</si>
  <si>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</si>
  <si>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</si>
  <si>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</si>
  <si>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</si>
  <si>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</si>
  <si>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</si>
  <si>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</si>
  <si>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</si>
  <si>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</si>
  <si>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</si>
  <si>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</si>
  <si>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</si>
  <si>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</si>
  <si>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</si>
  <si>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</si>
  <si>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</si>
  <si>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</si>
  <si>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</si>
  <si>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</si>
  <si>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</si>
  <si>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</si>
  <si>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</si>
  <si>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</si>
  <si>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</si>
  <si>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</si>
  <si>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</si>
  <si>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</si>
  <si>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</si>
  <si>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</si>
  <si>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</si>
  <si>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</si>
  <si>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</si>
  <si>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</si>
  <si>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</si>
  <si>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</si>
  <si>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</si>
  <si>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</si>
  <si>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</si>
  <si>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</si>
  <si>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</si>
  <si>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</si>
  <si>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</si>
  <si>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</si>
  <si>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</si>
  <si>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</si>
  <si>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</si>
  <si>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</si>
  <si>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</si>
  <si>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</si>
  <si>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</si>
  <si>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</si>
  <si>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</si>
  <si>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</si>
  <si>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</si>
  <si>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</si>
  <si>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</si>
  <si>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</si>
  <si>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</si>
  <si>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</si>
  <si>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</si>
  <si>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</si>
  <si>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</si>
  <si>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</si>
  <si>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</si>
  <si>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</si>
  <si>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</si>
  <si>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</si>
  <si>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</si>
  <si>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</si>
  <si>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</si>
  <si>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</si>
  <si>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</si>
  <si>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</si>
  <si>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</si>
  <si>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</si>
  <si>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</si>
  <si>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</si>
  <si>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</si>
  <si>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</si>
  <si>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</si>
  <si>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</si>
  <si>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</si>
  <si>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</si>
  <si>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</si>
  <si>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</si>
  <si>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</si>
  <si>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</si>
  <si>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</si>
  <si>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</si>
  <si>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</si>
  <si>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</si>
  <si>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</si>
  <si>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</si>
  <si>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</si>
  <si>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</si>
  <si>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</si>
  <si>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</si>
  <si>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</si>
  <si>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</si>
  <si>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</si>
  <si>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</si>
  <si>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</si>
  <si>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</si>
  <si>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</si>
  <si>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</si>
  <si>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</si>
  <si>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</si>
  <si>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</si>
  <si>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</si>
  <si>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</si>
  <si>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</si>
  <si>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</si>
  <si>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</si>
  <si>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</si>
  <si>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</si>
  <si>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</si>
  <si>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</si>
  <si>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</si>
  <si>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</si>
  <si>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</si>
  <si>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</si>
  <si>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</si>
  <si>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</si>
  <si>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</si>
  <si>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</si>
  <si>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</si>
  <si>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</si>
  <si>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</si>
  <si>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</si>
  <si>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</si>
  <si>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</si>
  <si>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</si>
  <si>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</si>
  <si>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</si>
  <si>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</si>
  <si>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</si>
  <si>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</si>
  <si>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</si>
  <si>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</si>
  <si>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</si>
  <si>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</si>
  <si>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</si>
  <si>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</si>
  <si>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</si>
  <si>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</si>
  <si>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</si>
  <si>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</si>
  <si>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</si>
  <si>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</si>
  <si>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</si>
  <si>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</si>
  <si>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</si>
  <si>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</si>
  <si>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</si>
  <si>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</si>
  <si>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</si>
  <si>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</si>
  <si>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</si>
  <si>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</si>
  <si>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</si>
  <si>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</si>
  <si>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</si>
  <si>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</si>
  <si>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</si>
  <si>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</si>
  <si>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</si>
  <si>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</si>
  <si>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</si>
  <si>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</si>
  <si>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</si>
  <si>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</si>
  <si>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</si>
  <si>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</si>
  <si>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</si>
  <si>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</si>
  <si>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</si>
  <si>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</si>
  <si>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</si>
  <si>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</si>
  <si>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</si>
  <si>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</si>
  <si>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</si>
  <si>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</si>
  <si>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</si>
  <si>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</si>
  <si>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</si>
  <si>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</si>
  <si>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</si>
  <si>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</si>
  <si>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</si>
  <si>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</si>
  <si>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</si>
  <si>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</si>
  <si>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</si>
  <si>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</si>
  <si>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</si>
  <si>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</si>
  <si>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</si>
  <si>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</si>
  <si>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</si>
  <si>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</si>
  <si>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</si>
  <si>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</si>
  <si>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</si>
  <si>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</si>
  <si>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</si>
  <si>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</si>
  <si>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</si>
  <si>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</si>
  <si>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</si>
  <si>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</si>
  <si>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</si>
  <si>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</si>
  <si>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</si>
  <si>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</si>
  <si>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</si>
  <si>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</si>
  <si>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</si>
  <si>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</si>
  <si>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</si>
  <si>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</si>
  <si>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</si>
  <si>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</si>
  <si>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</si>
  <si>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</si>
  <si>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</si>
  <si>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</si>
  <si>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</si>
  <si>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</si>
  <si>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</si>
  <si>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</si>
  <si>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</si>
  <si>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</si>
  <si>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</si>
  <si>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</si>
  <si>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</si>
  <si>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</si>
  <si>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</si>
  <si>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</si>
  <si>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</si>
  <si>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</si>
  <si>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</si>
  <si>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</si>
  <si>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</si>
  <si>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</si>
  <si>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</si>
  <si>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</si>
  <si>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</si>
  <si>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</si>
  <si>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</si>
  <si>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</si>
  <si>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</si>
  <si>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</si>
  <si>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</si>
  <si>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</si>
  <si>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</si>
  <si>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</si>
  <si>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</si>
  <si>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</si>
  <si>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</si>
  <si>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</si>
  <si>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</si>
  <si>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</si>
  <si>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</si>
  <si>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</si>
  <si>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</si>
  <si>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</si>
  <si>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</si>
  <si>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</si>
  <si>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</si>
  <si>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</si>
  <si>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</si>
  <si>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</si>
  <si>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</si>
  <si>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</si>
  <si>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</si>
  <si>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</si>
  <si>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</si>
  <si>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</si>
  <si>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</si>
  <si>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</si>
  <si>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</si>
  <si>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</si>
  <si>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</si>
  <si>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</si>
  <si>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</si>
  <si>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</si>
  <si>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</si>
  <si>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</si>
  <si>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</si>
  <si>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</si>
  <si>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</si>
  <si>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</si>
  <si>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</si>
  <si>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</si>
  <si>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</si>
  <si>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</si>
  <si>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</si>
  <si>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</si>
  <si>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</si>
  <si>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</si>
  <si>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</si>
  <si>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</si>
  <si>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</si>
  <si>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</si>
  <si>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</si>
  <si>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</si>
  <si>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</si>
  <si>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</si>
  <si>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</si>
  <si>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</si>
  <si>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</si>
  <si>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</si>
  <si>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</si>
  <si>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</si>
  <si>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</si>
  <si>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</si>
  <si>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</si>
  <si>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</si>
  <si>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</si>
  <si>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</si>
  <si>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</si>
  <si>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</si>
  <si>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</si>
  <si>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</si>
  <si>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</si>
  <si>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</si>
  <si>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</si>
  <si>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</si>
  <si>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</si>
  <si>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</si>
  <si>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</si>
  <si>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</si>
  <si>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</si>
  <si>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</si>
  <si>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</si>
  <si>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</si>
  <si>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</si>
  <si>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</si>
  <si>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</si>
  <si>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</si>
  <si>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</si>
  <si>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</si>
  <si>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</si>
  <si>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</si>
  <si>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</si>
  <si>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</si>
  <si>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</si>
  <si>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</si>
  <si>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</si>
  <si>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</si>
  <si>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</si>
  <si>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</si>
  <si>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</si>
  <si>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</si>
  <si>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</si>
  <si>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</si>
  <si>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</si>
  <si>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</si>
  <si>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</si>
  <si>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</si>
  <si>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</si>
  <si>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</si>
  <si>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</si>
  <si>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</si>
  <si>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</si>
  <si>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</si>
  <si>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</si>
  <si>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</si>
  <si>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</si>
  <si>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</si>
  <si>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</si>
  <si>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</si>
  <si>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</si>
  <si>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</si>
  <si>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</si>
  <si>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</si>
  <si>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</si>
  <si>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</si>
  <si>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</si>
  <si>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</si>
  <si>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</si>
  <si>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</si>
  <si>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</si>
  <si>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</si>
  <si>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</si>
  <si>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</si>
  <si>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</si>
  <si>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</si>
  <si>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</si>
  <si>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</si>
  <si>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</si>
  <si>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</si>
  <si>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</si>
  <si>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</si>
  <si>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</si>
  <si>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</si>
  <si>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</si>
  <si>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</si>
  <si>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</si>
  <si>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</si>
  <si>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</si>
  <si>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</si>
  <si>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</si>
  <si>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</si>
  <si>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</si>
  <si>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</si>
  <si>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</si>
  <si>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</si>
  <si>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</si>
  <si>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</si>
  <si>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</si>
  <si>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</si>
  <si>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</si>
  <si>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</si>
  <si>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</si>
  <si>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</si>
  <si>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</si>
  <si>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</si>
  <si>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</si>
  <si>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</si>
  <si>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</si>
  <si>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</si>
  <si>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</si>
  <si>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</si>
  <si>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</si>
  <si>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</si>
  <si>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</si>
  <si>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</si>
  <si>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</si>
  <si>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</si>
  <si>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</si>
  <si>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</si>
  <si>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</si>
  <si>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</si>
  <si>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</si>
  <si>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</si>
  <si>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</si>
  <si>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</si>
  <si>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</si>
  <si>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</si>
  <si>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</si>
  <si>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</si>
  <si>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</si>
  <si>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</si>
  <si>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</si>
  <si>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</si>
  <si>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</si>
  <si>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</si>
  <si>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</si>
  <si>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</si>
  <si>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</si>
  <si>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</si>
  <si>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</si>
  <si>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</si>
  <si>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</si>
  <si>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</si>
  <si>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</si>
  <si>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</si>
  <si>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</si>
  <si>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</si>
  <si>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</si>
  <si>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</si>
  <si>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</si>
  <si>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</si>
  <si>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</si>
  <si>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</si>
  <si>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</si>
  <si>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</si>
  <si>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</si>
  <si>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</si>
  <si>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</si>
  <si>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</si>
  <si>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</si>
  <si>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</si>
  <si>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</si>
  <si>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</si>
  <si>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</si>
  <si>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</si>
  <si>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</si>
  <si>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</si>
  <si>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</si>
  <si>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</si>
  <si>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</si>
  <si>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</si>
  <si>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</si>
  <si>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</si>
  <si>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</si>
  <si>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</si>
  <si>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</si>
  <si>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</si>
  <si>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</si>
  <si>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</si>
  <si>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</si>
  <si>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</si>
  <si>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</si>
  <si>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</si>
  <si>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</si>
  <si>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</si>
  <si>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</si>
  <si>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</si>
  <si>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</si>
  <si>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</si>
  <si>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</si>
  <si>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</si>
  <si>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</si>
  <si>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</si>
  <si>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</si>
  <si>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</si>
  <si>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</si>
  <si>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</si>
  <si>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</si>
  <si>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</si>
  <si>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</si>
  <si>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</si>
  <si>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</si>
  <si>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</si>
  <si>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</si>
  <si>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</si>
  <si>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</si>
  <si>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</si>
  <si>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</si>
  <si>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</si>
  <si>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</si>
  <si>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</si>
  <si>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</si>
  <si>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</si>
  <si>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</si>
  <si>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</si>
  <si>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</si>
  <si>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</si>
  <si>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</si>
  <si>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</si>
  <si>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</si>
  <si>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</si>
  <si>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</si>
  <si>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</si>
  <si>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</si>
  <si>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</si>
  <si>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</si>
  <si>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</si>
  <si>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</si>
  <si>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</si>
  <si>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</si>
  <si>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</si>
  <si>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</si>
  <si>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</si>
  <si>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</si>
  <si>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</si>
  <si>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</si>
  <si>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</si>
  <si>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</si>
  <si>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</si>
  <si>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</si>
  <si>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</si>
  <si>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</si>
  <si>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</si>
  <si>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</si>
  <si>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</si>
  <si>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</si>
  <si>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</si>
  <si>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</si>
  <si>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</si>
  <si>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</si>
  <si>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</si>
  <si>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</si>
  <si>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</si>
  <si>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</si>
  <si>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</si>
  <si>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</si>
  <si>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</si>
  <si>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</si>
  <si>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</si>
  <si>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</si>
  <si>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</si>
  <si>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</si>
  <si>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</si>
  <si>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</si>
  <si>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</si>
  <si>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</si>
  <si>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</si>
  <si>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</si>
  <si>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</si>
  <si>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</si>
  <si>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</si>
  <si>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</si>
  <si>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</si>
  <si>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</si>
  <si>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</si>
  <si>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</si>
  <si>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</si>
  <si>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</si>
  <si>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</si>
  <si>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</si>
  <si>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</si>
  <si>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</si>
  <si>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</si>
  <si>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</si>
  <si>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</si>
  <si>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</si>
  <si>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</si>
  <si>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</si>
  <si>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</si>
  <si>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</si>
  <si>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</si>
  <si>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</si>
  <si>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</si>
  <si>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</si>
  <si>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</si>
  <si>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</si>
  <si>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</si>
  <si>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</si>
  <si>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</si>
  <si>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</si>
  <si>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</si>
  <si>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</si>
  <si>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</si>
  <si>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</si>
  <si>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</si>
  <si>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</si>
  <si>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</si>
  <si>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</si>
  <si>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</si>
  <si>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</si>
  <si>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</si>
  <si>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</si>
  <si>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</si>
  <si>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</si>
  <si>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</si>
  <si>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</si>
  <si>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</si>
  <si>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</si>
  <si>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</si>
  <si>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</si>
  <si>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</si>
  <si>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</si>
  <si>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</si>
  <si>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</si>
  <si>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</si>
  <si>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</si>
  <si>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</si>
  <si>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</si>
  <si>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</si>
  <si>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</si>
  <si>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</si>
  <si>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</si>
  <si>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</si>
  <si>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</si>
  <si>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</si>
  <si>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</si>
  <si>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</si>
  <si>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</si>
  <si>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</si>
  <si>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</si>
  <si>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</si>
  <si>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</si>
  <si>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</si>
  <si>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</si>
  <si>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</si>
  <si>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</si>
  <si>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</si>
  <si>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</si>
  <si>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</si>
  <si>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</si>
  <si>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</si>
  <si>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</si>
  <si>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</si>
  <si>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</si>
  <si>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</si>
  <si>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</si>
  <si>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</si>
  <si>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</si>
  <si>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</si>
  <si>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</si>
  <si>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</si>
  <si>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</si>
  <si>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</si>
  <si>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</si>
  <si>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</si>
  <si>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</si>
  <si>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</si>
  <si>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</si>
  <si>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</si>
  <si>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</si>
  <si>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</si>
  <si>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</si>
  <si>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</si>
  <si>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</si>
  <si>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</si>
  <si>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</si>
  <si>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</si>
  <si>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</si>
  <si>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</si>
  <si>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</si>
  <si>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</si>
  <si>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</si>
  <si>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</si>
  <si>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</si>
  <si>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</si>
  <si>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</si>
  <si>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</si>
  <si>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</si>
  <si>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</si>
  <si>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</si>
  <si>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</si>
  <si>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</si>
  <si>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</si>
  <si>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</si>
  <si>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</si>
  <si>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</si>
  <si>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</si>
  <si>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</si>
  <si>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</si>
  <si>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</si>
  <si>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</si>
  <si>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</si>
  <si>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</si>
  <si>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</si>
  <si>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</si>
  <si>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</si>
  <si>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</si>
  <si>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</si>
  <si>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</si>
  <si>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</si>
  <si>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</si>
  <si>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</si>
  <si>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</si>
  <si>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</si>
  <si>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</si>
  <si>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</si>
  <si>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</si>
  <si>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</si>
  <si>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</si>
  <si>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</si>
  <si>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</si>
  <si>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</si>
  <si>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</si>
  <si>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</si>
  <si>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</si>
  <si>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</si>
  <si>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</si>
  <si>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</si>
  <si>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</si>
  <si>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</si>
  <si>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</si>
  <si>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</si>
  <si>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</si>
  <si>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</si>
  <si>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</si>
  <si>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</si>
  <si>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</si>
  <si>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</si>
  <si>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</si>
  <si>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</si>
  <si>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</si>
  <si>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</si>
  <si>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</si>
  <si>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</si>
  <si>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</si>
  <si>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</si>
  <si>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</si>
  <si>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</si>
  <si>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</si>
  <si>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</si>
  <si>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</si>
  <si>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</si>
  <si>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</si>
  <si>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</si>
  <si>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</si>
  <si>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</si>
  <si>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</si>
  <si>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</si>
  <si>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</si>
  <si>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</si>
  <si>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</si>
  <si>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</si>
  <si>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</si>
  <si>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</si>
  <si>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</si>
  <si>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</si>
  <si>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</si>
  <si>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</si>
  <si>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</si>
  <si>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</si>
  <si>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</si>
  <si>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</si>
  <si>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</si>
  <si>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</si>
  <si>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</si>
  <si>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</si>
  <si>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</si>
  <si>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</si>
  <si>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</si>
  <si>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</si>
  <si>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</si>
  <si>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</si>
  <si>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</si>
  <si>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</si>
  <si>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</si>
  <si>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</si>
  <si>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</si>
  <si>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</si>
  <si>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</si>
  <si>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</si>
  <si>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</si>
  <si>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</si>
  <si>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</si>
  <si>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</si>
  <si>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</si>
  <si>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</si>
  <si>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</si>
  <si>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</si>
  <si>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</si>
  <si>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</si>
  <si>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</si>
  <si>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</si>
  <si>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</si>
  <si>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</si>
  <si>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</si>
  <si>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</si>
  <si>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</si>
  <si>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</si>
  <si>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</si>
  <si>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</si>
  <si>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</si>
  <si>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</si>
  <si>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</si>
  <si>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</si>
  <si>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</si>
  <si>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</si>
  <si>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</si>
  <si>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</si>
  <si>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</si>
  <si>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</si>
  <si>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</si>
  <si>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</si>
  <si>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</si>
  <si>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</si>
  <si>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</si>
  <si>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</si>
  <si>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</si>
  <si>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</si>
  <si>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</si>
  <si>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</si>
  <si>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</si>
  <si>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</si>
  <si>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</si>
  <si>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</si>
  <si>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</si>
  <si>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</si>
  <si>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</si>
  <si>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</si>
  <si>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</si>
  <si>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</si>
  <si>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</si>
  <si>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</si>
  <si>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</si>
  <si>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</si>
  <si>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</si>
  <si>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</si>
  <si>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</si>
  <si>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</si>
  <si>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</si>
  <si>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</si>
  <si>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</si>
  <si>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</si>
  <si>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</si>
  <si>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</si>
  <si>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</si>
  <si>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</si>
  <si>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</si>
  <si>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</si>
  <si>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</si>
  <si>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</si>
  <si>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</si>
  <si>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</si>
  <si>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</si>
  <si>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</si>
  <si>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</si>
  <si>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</si>
  <si>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</si>
  <si>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</si>
  <si>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</si>
  <si>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</si>
  <si>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</si>
  <si>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</si>
  <si>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</si>
  <si>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</si>
  <si>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</si>
  <si>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</si>
  <si>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</si>
  <si>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</si>
  <si>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</si>
  <si>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</si>
  <si>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</si>
  <si>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</si>
  <si>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</si>
  <si>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</si>
  <si>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</si>
  <si>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</si>
  <si>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</si>
  <si>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</si>
  <si>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</si>
  <si>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</si>
  <si>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</si>
  <si>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</si>
  <si>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</si>
  <si>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</si>
  <si>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</si>
  <si>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</si>
  <si>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</si>
  <si>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</si>
  <si>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</si>
  <si>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</si>
  <si>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</si>
  <si>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</si>
  <si>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</si>
  <si>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</si>
  <si>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</si>
  <si>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</si>
  <si>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</si>
  <si>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</si>
  <si>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</si>
  <si>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</si>
  <si>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</si>
  <si>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</si>
  <si>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</si>
  <si>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</si>
  <si>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</si>
  <si>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</si>
  <si>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</si>
  <si>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</si>
  <si>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</si>
  <si>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</si>
  <si>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</si>
  <si>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</si>
  <si>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</si>
  <si>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</si>
  <si>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</si>
  <si>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</si>
  <si>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</si>
  <si>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</si>
  <si>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</si>
  <si>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</si>
  <si>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</si>
  <si>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</si>
  <si>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</si>
  <si>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</si>
  <si>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</si>
  <si>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</si>
  <si>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</si>
  <si>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</si>
  <si>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</si>
  <si>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</si>
  <si>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</si>
  <si>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</si>
  <si>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</si>
  <si>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</si>
  <si>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</si>
  <si>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</si>
  <si>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</si>
  <si>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</si>
  <si>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</si>
  <si>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</si>
  <si>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</si>
  <si>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</si>
  <si>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</si>
  <si>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</si>
  <si>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</si>
  <si>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</si>
  <si>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</si>
  <si>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</si>
  <si>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</si>
  <si>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</si>
  <si>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</si>
  <si>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</si>
  <si>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</si>
  <si>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</si>
  <si>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</si>
  <si>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</si>
  <si>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</si>
  <si>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</si>
  <si>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</si>
  <si>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</si>
  <si>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</si>
  <si>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</si>
  <si>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</si>
  <si>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</si>
  <si>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</si>
  <si>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</si>
  <si>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</si>
  <si>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</si>
  <si>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</si>
  <si>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</si>
  <si>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</si>
  <si>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</si>
  <si>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</si>
  <si>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</si>
  <si>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</si>
  <si>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</si>
  <si>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</si>
  <si>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</si>
  <si>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</si>
  <si>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</si>
  <si>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</si>
  <si>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</si>
  <si>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</si>
  <si>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</si>
  <si>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</si>
  <si>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</si>
  <si>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</si>
  <si>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</si>
  <si>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</si>
  <si>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</si>
  <si>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</si>
  <si>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</si>
  <si>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</si>
  <si>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</si>
  <si>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</si>
  <si>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</si>
  <si>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</si>
  <si>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</si>
  <si>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</si>
  <si>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</si>
  <si>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</si>
  <si>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</si>
  <si>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</si>
  <si>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</si>
  <si>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</si>
  <si>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</si>
  <si>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</si>
  <si>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</si>
  <si>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</si>
  <si>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</si>
  <si>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</si>
  <si>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</si>
  <si>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</si>
  <si>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</si>
  <si>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</si>
  <si>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</si>
  <si>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</si>
  <si>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</si>
  <si>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</si>
  <si>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</si>
  <si>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</si>
  <si>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</si>
  <si>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</si>
  <si>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</si>
  <si>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</si>
  <si>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</si>
  <si>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</si>
  <si>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</si>
  <si>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</si>
  <si>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</si>
  <si>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</si>
  <si>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</si>
  <si>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</si>
  <si>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</si>
  <si>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</si>
  <si>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</si>
  <si>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</si>
  <si>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</si>
  <si>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</si>
  <si>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</si>
  <si>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</si>
  <si>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</si>
  <si>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</si>
  <si>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</si>
  <si>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</si>
  <si>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</si>
  <si>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</si>
  <si>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</si>
  <si>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</si>
  <si>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</si>
  <si>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</si>
  <si>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</si>
  <si>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</si>
  <si>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</si>
  <si>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</si>
  <si>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</si>
  <si>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</si>
  <si>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</si>
  <si>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</si>
  <si>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</si>
  <si>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</si>
  <si>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</si>
  <si>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</si>
  <si>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</si>
  <si>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</si>
  <si>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</si>
  <si>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</si>
  <si>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</si>
  <si>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</si>
  <si>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</si>
  <si>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</si>
  <si>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</si>
  <si>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</si>
  <si>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</si>
  <si>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</si>
  <si>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</si>
  <si>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</si>
  <si>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</si>
  <si>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</si>
  <si>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</si>
  <si>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</si>
  <si>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</si>
  <si>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</si>
  <si>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</si>
  <si>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</si>
  <si>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</si>
  <si>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</si>
  <si>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</si>
  <si>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</si>
  <si>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</si>
  <si>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</si>
  <si>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</si>
  <si>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</si>
  <si>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</si>
  <si>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</si>
  <si>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</si>
  <si>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</si>
  <si>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</si>
  <si>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</si>
  <si>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</si>
  <si>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</si>
  <si>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</si>
  <si>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</si>
  <si>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</si>
  <si>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</si>
  <si>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</si>
  <si>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</si>
  <si>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</si>
  <si>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</si>
  <si>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</si>
  <si>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</si>
  <si>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</si>
  <si>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</si>
  <si>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</si>
  <si>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</si>
  <si>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</si>
  <si>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</si>
  <si>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</si>
  <si>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</si>
  <si>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</si>
  <si>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</si>
  <si>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</si>
  <si>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</si>
  <si>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</si>
  <si>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</si>
  <si>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</si>
  <si>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</si>
  <si>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</si>
  <si>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</si>
  <si>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</si>
  <si>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</si>
  <si>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</si>
  <si>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</si>
  <si>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</si>
  <si>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</si>
  <si>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</si>
  <si>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</si>
  <si>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</si>
  <si>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</si>
  <si>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</si>
  <si>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</si>
  <si>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</si>
  <si>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</si>
  <si>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</si>
  <si>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</si>
  <si>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</si>
  <si>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</si>
  <si>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</si>
  <si>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</si>
  <si>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</si>
  <si>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</si>
  <si>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</si>
  <si>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</si>
  <si>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</si>
  <si>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</si>
  <si>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</si>
  <si>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</si>
  <si>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</si>
  <si>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</si>
  <si>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</si>
  <si>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</si>
  <si>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</si>
  <si>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</si>
  <si>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</si>
  <si>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</si>
  <si>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</si>
  <si>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</si>
  <si>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</si>
  <si>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</si>
  <si>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</si>
  <si>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</si>
  <si>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</si>
  <si>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</si>
  <si>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</si>
  <si>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</si>
  <si>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</si>
  <si>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</si>
  <si>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</si>
  <si>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</si>
  <si>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</si>
  <si>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</si>
  <si>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</si>
  <si>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</si>
  <si>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</si>
  <si>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</si>
  <si>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</si>
  <si>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</si>
  <si>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</si>
  <si>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</si>
  <si>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</si>
  <si>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</si>
  <si>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</si>
  <si>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</si>
  <si>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</si>
  <si>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</si>
  <si>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</si>
  <si>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</si>
  <si>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</si>
  <si>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</si>
  <si>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</si>
  <si>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</si>
  <si>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</si>
  <si>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</si>
  <si>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</si>
  <si>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</si>
  <si>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</si>
  <si>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</si>
  <si>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</si>
  <si>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</si>
  <si>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</si>
  <si>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</si>
  <si>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</si>
  <si>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</si>
  <si>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</si>
  <si>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</si>
  <si>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</si>
  <si>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</si>
  <si>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</si>
  <si>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</si>
  <si>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</si>
  <si>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</si>
  <si>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</si>
  <si>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</si>
  <si>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</si>
  <si>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</si>
  <si>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</si>
  <si>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</si>
  <si>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</si>
  <si>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</si>
  <si>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</si>
  <si>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</si>
  <si>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</si>
  <si>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</si>
  <si>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</si>
  <si>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</si>
  <si>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</si>
  <si>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</si>
  <si>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</si>
  <si>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</si>
  <si>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</si>
  <si>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</si>
  <si>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</si>
  <si>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</si>
  <si>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</si>
  <si>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</si>
  <si>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</si>
  <si>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</si>
  <si>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</si>
  <si>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</si>
  <si>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</si>
  <si>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</si>
  <si>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</si>
  <si>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</si>
  <si>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</si>
  <si>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</si>
  <si>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</si>
  <si>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</si>
  <si>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</si>
  <si>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</si>
  <si>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</si>
  <si>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</si>
  <si>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</si>
  <si>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</si>
  <si>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</si>
  <si>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</si>
  <si>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</si>
  <si>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</si>
  <si>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</si>
  <si>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</si>
  <si>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</si>
  <si>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</si>
  <si>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</si>
  <si>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</si>
  <si>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</si>
  <si>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</si>
  <si>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</si>
  <si>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</si>
  <si>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</si>
  <si>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</si>
  <si>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</si>
  <si>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</si>
  <si>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</si>
  <si>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</si>
  <si>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</si>
  <si>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</si>
  <si>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</si>
  <si>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</si>
  <si>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</si>
  <si>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</si>
  <si>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</si>
  <si>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</si>
  <si>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</si>
  <si>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</si>
  <si>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</si>
  <si>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</si>
  <si>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</si>
  <si>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</si>
  <si>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</si>
  <si>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</si>
  <si>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</si>
  <si>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</si>
  <si>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</si>
  <si>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</si>
  <si>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</si>
  <si>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</si>
  <si>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</si>
  <si>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</si>
  <si>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</si>
  <si>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</si>
  <si>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</si>
  <si>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</si>
  <si>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</si>
  <si>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</si>
  <si>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</si>
  <si>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</si>
  <si>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</si>
  <si>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</si>
  <si>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</si>
  <si>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</si>
  <si>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</si>
  <si>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</si>
  <si>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</si>
  <si>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</si>
  <si>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</si>
  <si>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</si>
  <si>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</si>
  <si>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</si>
  <si>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</si>
  <si>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</si>
  <si>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</si>
  <si>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</si>
  <si>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</si>
  <si>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</si>
  <si>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</si>
  <si>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</si>
  <si>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</si>
  <si>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</si>
  <si>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</si>
  <si>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</si>
  <si>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</si>
  <si>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</si>
  <si>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</si>
  <si>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</si>
  <si>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</si>
  <si>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</si>
  <si>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</si>
  <si>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</si>
  <si>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</si>
  <si>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</si>
  <si>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</si>
  <si>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</si>
  <si>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</si>
  <si>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</si>
  <si>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</si>
  <si>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</si>
  <si>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</si>
  <si>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</si>
  <si>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</si>
  <si>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</si>
  <si>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</si>
  <si>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</si>
  <si>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</si>
  <si>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</si>
  <si>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</si>
  <si>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</si>
  <si>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</si>
  <si>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</si>
  <si>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</si>
  <si>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</si>
  <si>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</si>
  <si>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</si>
  <si>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</si>
  <si>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</si>
  <si>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</si>
  <si>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</si>
  <si>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</si>
  <si>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</si>
  <si>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</si>
  <si>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</si>
  <si>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</si>
  <si>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</si>
  <si>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</si>
  <si>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</si>
  <si>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</si>
  <si>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</si>
  <si>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</si>
  <si>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</si>
  <si>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</si>
  <si>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</si>
  <si>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</si>
  <si>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</si>
  <si>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</si>
  <si>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</si>
  <si>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</si>
  <si>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</si>
  <si>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</si>
  <si>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</si>
  <si>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</si>
  <si>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</si>
  <si>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</si>
  <si>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</si>
  <si>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</si>
  <si>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</si>
  <si>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</si>
  <si>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</si>
  <si>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</si>
  <si>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</si>
  <si>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</si>
  <si>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</si>
  <si>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</si>
  <si>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</si>
  <si>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</si>
  <si>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</si>
  <si>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</si>
  <si>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</si>
  <si>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</si>
  <si>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</si>
  <si>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</si>
  <si>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</si>
  <si>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</si>
  <si>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</si>
  <si>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</si>
  <si>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</si>
  <si>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</si>
  <si>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</si>
  <si>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</si>
  <si>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</si>
  <si>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</si>
  <si>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</si>
  <si>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</si>
  <si>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</si>
  <si>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</si>
  <si>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</si>
  <si>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</si>
  <si>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</si>
  <si>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</si>
  <si>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</si>
  <si>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</si>
  <si>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</si>
  <si>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</si>
  <si>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</si>
  <si>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</si>
  <si>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</si>
  <si>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</si>
  <si>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</si>
  <si>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</si>
  <si>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</si>
  <si>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</si>
  <si>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</si>
  <si>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</si>
  <si>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</si>
  <si>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</si>
  <si>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</si>
  <si>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</si>
  <si>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</si>
  <si>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</si>
  <si>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</si>
  <si>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</si>
  <si>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</si>
  <si>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</si>
  <si>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</si>
  <si>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</si>
  <si>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</si>
  <si>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</si>
  <si>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</si>
  <si>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</si>
  <si>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</si>
  <si>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</si>
  <si>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</si>
  <si>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</si>
  <si>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</si>
  <si>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</si>
  <si>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</si>
  <si>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</si>
  <si>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</si>
  <si>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</si>
  <si>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</si>
  <si>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</si>
  <si>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</si>
  <si>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</si>
  <si>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</si>
  <si>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</si>
  <si>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</si>
  <si>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</si>
  <si>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</si>
  <si>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</si>
  <si>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</si>
  <si>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</si>
  <si>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</si>
  <si>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</si>
  <si>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</si>
  <si>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</si>
  <si>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</si>
  <si>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</si>
  <si>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</si>
  <si>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</si>
  <si>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</si>
  <si>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</si>
  <si>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</si>
  <si>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</si>
  <si>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</si>
  <si>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</si>
  <si>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</si>
  <si>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</si>
  <si>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</si>
  <si>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</si>
  <si>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</si>
  <si>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</si>
  <si>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</si>
  <si>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</si>
  <si>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</si>
  <si>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</si>
  <si>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</si>
  <si>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</si>
  <si>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</si>
  <si>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</si>
  <si>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</si>
  <si>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</si>
  <si>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</si>
  <si>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</si>
  <si>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</si>
  <si>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</si>
  <si>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</si>
  <si>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</si>
  <si>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</si>
  <si>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</si>
  <si>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</si>
  <si>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</si>
  <si>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</si>
  <si>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</si>
  <si>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</si>
  <si>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</si>
  <si>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</si>
  <si>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</si>
  <si>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</si>
  <si>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</si>
  <si>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</si>
  <si>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</si>
  <si>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</si>
  <si>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</si>
  <si>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</si>
  <si>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</si>
  <si>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</si>
  <si>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</si>
  <si>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</si>
  <si>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</si>
  <si>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</si>
  <si>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</si>
  <si>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</si>
  <si>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</si>
  <si>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</si>
  <si>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</si>
  <si>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</si>
  <si>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</si>
  <si>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</si>
  <si>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</si>
  <si>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</si>
  <si>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</si>
  <si>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</si>
  <si>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</si>
  <si>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</si>
  <si>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</si>
  <si>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</si>
  <si>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</si>
  <si>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</si>
  <si>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</si>
  <si>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</si>
  <si>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</si>
  <si>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</si>
  <si>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</si>
  <si>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</si>
  <si>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</si>
  <si>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</si>
  <si>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</si>
  <si>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</si>
  <si>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</si>
  <si>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</si>
  <si>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</si>
  <si>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</si>
  <si>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</si>
  <si>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</si>
  <si>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</si>
  <si>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</si>
  <si>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</si>
  <si>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</si>
  <si>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</si>
  <si>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</si>
  <si>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</si>
  <si>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</si>
  <si>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</si>
  <si>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</si>
  <si>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</si>
  <si>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</si>
  <si>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</si>
  <si>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</si>
  <si>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</si>
  <si>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</si>
  <si>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</si>
  <si>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</si>
  <si>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</si>
  <si>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</si>
  <si>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</si>
  <si>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</si>
  <si>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</si>
  <si>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</si>
  <si>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</si>
  <si>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</si>
  <si>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</si>
  <si>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</si>
  <si>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</si>
  <si>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</si>
  <si>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</si>
  <si>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</si>
  <si>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</si>
  <si>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</si>
  <si>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</si>
  <si>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</si>
  <si>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</si>
  <si>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</si>
  <si>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</si>
  <si>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</si>
  <si>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</si>
  <si>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</si>
  <si>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</si>
  <si>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</si>
  <si>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</si>
  <si>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</si>
  <si>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</si>
  <si>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</si>
  <si>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</si>
  <si>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</si>
  <si>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</si>
  <si>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</si>
  <si>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</si>
  <si>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</si>
  <si>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</si>
  <si>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</si>
  <si>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</si>
  <si>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</si>
  <si>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</si>
  <si>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</si>
  <si>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</si>
  <si>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</si>
  <si>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</si>
  <si>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</si>
  <si>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</si>
  <si>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</si>
  <si>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</si>
  <si>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</si>
  <si>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</si>
  <si>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</si>
  <si>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</si>
  <si>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</si>
  <si>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</si>
  <si>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</si>
  <si>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</si>
  <si>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</si>
  <si>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</si>
  <si>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</si>
  <si>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</si>
  <si>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</si>
  <si>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</si>
  <si>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</si>
  <si>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</si>
  <si>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</si>
  <si>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</si>
  <si>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</si>
  <si>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</si>
  <si>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</si>
  <si>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</si>
  <si>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</si>
  <si>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</si>
  <si>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</si>
  <si>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</si>
  <si>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</si>
  <si>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</si>
  <si>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</si>
  <si>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</si>
  <si>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</si>
  <si>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</si>
  <si>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</si>
  <si>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</si>
  <si>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</si>
  <si>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</si>
  <si>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</si>
  <si>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</si>
  <si>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</si>
  <si>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</si>
  <si>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</si>
  <si>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</si>
  <si>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</si>
  <si>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</si>
  <si>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</si>
  <si>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</si>
  <si>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</si>
  <si>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</si>
  <si>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</si>
  <si>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</si>
  <si>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</si>
  <si>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</si>
  <si>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</si>
  <si>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</si>
  <si>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</si>
  <si>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</si>
  <si>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</si>
  <si>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</si>
  <si>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</si>
  <si>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</si>
  <si>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</si>
  <si>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</si>
  <si>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</si>
  <si>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</si>
  <si>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</si>
  <si>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</si>
  <si>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</si>
  <si>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</si>
  <si>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</si>
  <si>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</si>
  <si>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</si>
  <si>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</si>
  <si>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</si>
  <si>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</si>
  <si>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</si>
  <si>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</si>
  <si>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</si>
  <si>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</si>
  <si>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</si>
  <si>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</si>
  <si>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</si>
  <si>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</si>
  <si>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</si>
  <si>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</si>
  <si>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</si>
  <si>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</si>
  <si>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</si>
  <si>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</si>
  <si>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</si>
  <si>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</si>
  <si>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</si>
  <si>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</si>
  <si>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</si>
  <si>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</si>
  <si>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</si>
  <si>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</si>
  <si>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</si>
  <si>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</si>
  <si>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</si>
  <si>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</si>
  <si>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</si>
  <si>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</si>
  <si>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</si>
  <si>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</si>
  <si>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</si>
  <si>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</si>
  <si>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</si>
  <si>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</si>
  <si>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</si>
  <si>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</si>
  <si>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</si>
  <si>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</si>
  <si>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</si>
  <si>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</si>
  <si>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</si>
  <si>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</si>
  <si>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</si>
  <si>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</si>
  <si>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</si>
  <si>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</si>
  <si>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</si>
  <si>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</si>
  <si>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</si>
  <si>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</si>
  <si>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</si>
  <si>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</si>
  <si>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</si>
  <si>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</si>
  <si>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</si>
  <si>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</si>
  <si>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</si>
  <si>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</si>
  <si>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</si>
  <si>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</si>
  <si>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</si>
  <si>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</si>
  <si>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</si>
  <si>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</si>
  <si>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</si>
  <si>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</si>
  <si>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</si>
  <si>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</si>
  <si>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</si>
  <si>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</si>
  <si>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</si>
  <si>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</si>
  <si>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</si>
  <si>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</si>
  <si>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</si>
  <si>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</si>
  <si>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</si>
  <si>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</si>
  <si>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</si>
  <si>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</si>
  <si>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</si>
  <si>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</si>
  <si>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</si>
  <si>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</si>
  <si>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</si>
  <si>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</si>
  <si>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</si>
  <si>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</si>
  <si>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</si>
  <si>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</si>
  <si>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</si>
  <si>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</si>
  <si>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</si>
  <si>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</si>
  <si>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</si>
  <si>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</si>
  <si>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</si>
  <si>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</si>
  <si>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</si>
  <si>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</si>
  <si>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</si>
  <si>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</si>
  <si>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</si>
  <si>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</si>
  <si>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</si>
  <si>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</si>
  <si>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</si>
  <si>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</si>
  <si>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</si>
  <si>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</si>
  <si>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</si>
  <si>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</si>
  <si>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</si>
  <si>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</si>
  <si>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</si>
  <si>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</si>
  <si>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</si>
  <si>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</si>
  <si>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</si>
  <si>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</si>
  <si>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</si>
  <si>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</si>
  <si>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</si>
  <si>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</si>
  <si>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</si>
  <si>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</si>
  <si>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</si>
  <si>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</si>
  <si>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</si>
  <si>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</si>
  <si>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</si>
  <si>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</si>
  <si>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</si>
  <si>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</si>
  <si>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</si>
  <si>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</si>
  <si>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</si>
  <si>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</si>
  <si>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</si>
  <si>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</si>
  <si>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</si>
  <si>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</si>
  <si>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</si>
  <si>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</si>
  <si>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</si>
  <si>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</si>
  <si>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</si>
  <si>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</si>
  <si>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</si>
  <si>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</si>
  <si>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</si>
  <si>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</si>
  <si>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</si>
  <si>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</si>
  <si>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</si>
  <si>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</si>
  <si>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</si>
  <si>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</si>
  <si>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</si>
  <si>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</si>
  <si>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</si>
  <si>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</si>
  <si>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</si>
  <si>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</si>
  <si>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</si>
  <si>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</si>
  <si>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</si>
  <si>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</si>
  <si>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</si>
  <si>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</si>
  <si>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</si>
  <si>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</si>
  <si>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</si>
  <si>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</si>
  <si>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</si>
  <si>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</si>
  <si>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</si>
  <si>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</si>
  <si>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</si>
  <si>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</si>
  <si>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</si>
  <si>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</si>
  <si>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</si>
  <si>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</si>
  <si>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</si>
  <si>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</si>
  <si>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</si>
  <si>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</si>
  <si>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</si>
  <si>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</si>
  <si>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</si>
  <si>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</si>
  <si>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</si>
  <si>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</si>
  <si>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</si>
  <si>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</si>
  <si>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</si>
  <si>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</si>
  <si>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</si>
  <si>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</si>
  <si>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</si>
  <si>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</si>
  <si>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</si>
  <si>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</si>
  <si>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</si>
  <si>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</si>
  <si>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</si>
  <si>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</si>
  <si>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</si>
  <si>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</si>
  <si>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</si>
  <si>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</si>
  <si>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</si>
  <si>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</si>
  <si>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</si>
  <si>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</si>
  <si>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</si>
  <si>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</si>
  <si>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</si>
  <si>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</si>
  <si>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</si>
  <si>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</si>
  <si>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</si>
  <si>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</si>
  <si>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</si>
  <si>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</si>
  <si>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</si>
  <si>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</si>
  <si>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</si>
  <si>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</si>
  <si>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</si>
  <si>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</si>
  <si>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</si>
  <si>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</si>
  <si>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</si>
  <si>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</si>
  <si>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</si>
  <si>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</si>
  <si>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</si>
  <si>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</si>
  <si>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</si>
  <si>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</si>
  <si>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</si>
  <si>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</si>
  <si>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</si>
  <si>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</si>
  <si>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</si>
  <si>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</si>
  <si>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</si>
  <si>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</si>
  <si>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</si>
  <si>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</si>
  <si>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</si>
  <si>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</si>
  <si>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</si>
  <si>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</si>
  <si>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</si>
  <si>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</si>
  <si>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</si>
  <si>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</si>
  <si>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</si>
  <si>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</si>
  <si>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</si>
  <si>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</si>
  <si>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</si>
  <si>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</si>
  <si>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</si>
  <si>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</si>
  <si>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</si>
  <si>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</si>
  <si>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</si>
  <si>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</si>
  <si>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</si>
  <si>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</si>
  <si>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</si>
  <si>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</si>
  <si>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</si>
  <si>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</si>
  <si>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</si>
  <si>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</si>
  <si>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</si>
  <si>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</si>
  <si>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</si>
  <si>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</si>
  <si>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</si>
  <si>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</si>
  <si>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</si>
  <si>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</si>
  <si>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</si>
  <si>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</si>
  <si>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</si>
  <si>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</si>
  <si>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</si>
  <si>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</si>
  <si>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</si>
  <si>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</si>
  <si>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</si>
  <si>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</si>
  <si>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</si>
  <si>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</si>
  <si>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</si>
  <si>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</si>
  <si>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</si>
  <si>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</si>
  <si>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</si>
  <si>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</si>
  <si>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</si>
  <si>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</si>
  <si>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</si>
  <si>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</si>
  <si>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</si>
  <si>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</si>
  <si>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</si>
  <si>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</si>
  <si>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</si>
  <si>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</si>
  <si>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</si>
  <si>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</si>
  <si>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</si>
  <si>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</si>
  <si>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</si>
  <si>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</si>
  <si>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</si>
  <si>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</si>
  <si>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</si>
  <si>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</si>
  <si>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</si>
  <si>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</si>
  <si>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</si>
  <si>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</si>
  <si>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</si>
  <si>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</si>
  <si>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</si>
  <si>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</si>
  <si>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</si>
  <si>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</si>
  <si>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</si>
  <si>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</si>
  <si>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</si>
  <si>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</si>
  <si>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</si>
  <si>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</si>
  <si>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</si>
  <si>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</si>
  <si>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</si>
  <si>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</si>
  <si>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</si>
  <si>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</si>
  <si>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</si>
  <si>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</si>
  <si>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</si>
  <si>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</si>
  <si>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</si>
  <si>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</si>
  <si>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</si>
  <si>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</si>
  <si>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</si>
  <si>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</si>
  <si>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</si>
  <si>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</si>
  <si>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</si>
  <si>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</si>
  <si>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</si>
  <si>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</si>
  <si>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</si>
  <si>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</si>
  <si>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</si>
  <si>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</si>
  <si>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</si>
  <si>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</si>
  <si>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</si>
  <si>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</si>
  <si>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</si>
  <si>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</si>
  <si>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</si>
  <si>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</si>
  <si>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</si>
  <si>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</si>
  <si>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</si>
  <si>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</si>
  <si>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</si>
  <si>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</si>
  <si>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</si>
  <si>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</si>
  <si>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</si>
  <si>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</si>
  <si>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</si>
  <si>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</si>
  <si>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</si>
  <si>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</si>
  <si>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</si>
  <si>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</si>
  <si>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</si>
  <si>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</si>
  <si>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</si>
  <si>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</si>
  <si>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</si>
  <si>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</si>
  <si>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</si>
  <si>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</si>
  <si>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</si>
  <si>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</si>
  <si>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</si>
  <si>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</si>
  <si>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</si>
  <si>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</si>
  <si>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</si>
  <si>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</si>
  <si>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</si>
  <si>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</si>
  <si>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</si>
  <si>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</si>
  <si>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</si>
  <si>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</si>
  <si>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</si>
  <si>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</si>
  <si>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</si>
  <si>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</si>
  <si>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</si>
  <si>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</si>
  <si>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</si>
  <si>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</si>
  <si>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</si>
  <si>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</si>
  <si>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</si>
  <si>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</si>
  <si>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</si>
  <si>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</si>
  <si>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</si>
  <si>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</si>
  <si>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</si>
  <si>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</si>
  <si>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</si>
  <si>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</si>
  <si>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</si>
  <si>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</si>
  <si>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</si>
  <si>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</si>
  <si>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</si>
  <si>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</si>
  <si>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</si>
  <si>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</si>
  <si>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</si>
  <si>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</si>
  <si>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</si>
  <si>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</si>
  <si>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</si>
  <si>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</si>
  <si>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</si>
  <si>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</si>
  <si>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</si>
  <si>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</si>
  <si>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</si>
  <si>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</si>
  <si>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</si>
  <si>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</si>
  <si>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</si>
  <si>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</si>
  <si>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</si>
  <si>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</si>
  <si>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</si>
  <si>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</si>
  <si>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</si>
  <si>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</si>
  <si>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</si>
  <si>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</si>
  <si>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</si>
  <si>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</si>
  <si>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</si>
  <si>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</si>
  <si>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</si>
  <si>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</si>
  <si>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</si>
  <si>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</si>
  <si>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</si>
  <si>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</si>
  <si>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</si>
  <si>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</si>
  <si>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</si>
  <si>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</si>
  <si>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</si>
  <si>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</si>
  <si>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</si>
  <si>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</si>
  <si>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</si>
  <si>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</si>
  <si>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</si>
  <si>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</si>
  <si>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</si>
  <si>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</si>
  <si>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</si>
  <si>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</si>
  <si>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</si>
  <si>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</si>
  <si>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</si>
  <si>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</si>
  <si>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</si>
  <si>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</si>
  <si>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</si>
  <si>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</si>
  <si>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</si>
  <si>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</si>
  <si>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</si>
  <si>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</si>
  <si>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</si>
  <si>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</si>
  <si>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</si>
  <si>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</si>
  <si>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</si>
  <si>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</si>
  <si>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</si>
  <si>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</si>
  <si>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</si>
  <si>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</si>
  <si>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</si>
  <si>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</si>
  <si>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</si>
  <si>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</si>
  <si>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</si>
  <si>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</si>
  <si>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</si>
  <si>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</si>
  <si>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</si>
  <si>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</si>
  <si>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</si>
  <si>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</si>
  <si>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</si>
  <si>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</si>
  <si>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</si>
  <si>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</si>
  <si>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</si>
  <si>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</si>
  <si>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</si>
  <si>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</si>
  <si>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</si>
  <si>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</si>
  <si>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</si>
  <si>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</si>
  <si>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</si>
  <si>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</si>
  <si>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</si>
  <si>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</si>
  <si>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</si>
  <si>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</si>
  <si>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</si>
  <si>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</si>
  <si>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</si>
  <si>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</si>
  <si>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</si>
  <si>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</si>
  <si>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</si>
  <si>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</si>
  <si>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</si>
  <si>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</si>
  <si>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</si>
  <si>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</si>
  <si>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</si>
  <si>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</si>
  <si>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</si>
  <si>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</si>
  <si>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</si>
  <si>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</si>
  <si>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</si>
  <si>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</si>
  <si>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</si>
  <si>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</si>
  <si>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</si>
  <si>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</si>
  <si>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</si>
  <si>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</si>
  <si>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</si>
  <si>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</si>
  <si>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</si>
  <si>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</si>
  <si>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</si>
  <si>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</si>
  <si>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</si>
  <si>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</si>
  <si>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</si>
  <si>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</si>
  <si>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</si>
  <si>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</si>
  <si>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</si>
  <si>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</si>
  <si>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</si>
  <si>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</si>
  <si>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</si>
  <si>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</si>
  <si>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</si>
  <si>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</si>
  <si>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</si>
  <si>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</si>
  <si>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</si>
  <si>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</si>
  <si>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</si>
  <si>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</si>
  <si>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</si>
  <si>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</si>
  <si>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</si>
  <si>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</si>
  <si>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</si>
  <si>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</si>
  <si>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</si>
  <si>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</si>
  <si>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</si>
  <si>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</si>
  <si>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</si>
  <si>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</si>
  <si>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</si>
  <si>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</si>
  <si>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</si>
  <si>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</si>
  <si>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</si>
  <si>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</si>
  <si>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</si>
  <si>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</si>
  <si>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</si>
  <si>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</si>
  <si>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</si>
  <si>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</si>
  <si>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</si>
  <si>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</si>
  <si>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</si>
  <si>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</si>
  <si>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</si>
  <si>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</si>
  <si>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</si>
  <si>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</si>
  <si>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</si>
  <si>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</si>
  <si>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</si>
  <si>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</si>
  <si>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</si>
  <si>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</si>
  <si>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</si>
  <si>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</si>
  <si>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</si>
  <si>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</si>
  <si>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</si>
  <si>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</si>
  <si>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</si>
  <si>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</si>
  <si>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</si>
  <si>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</si>
  <si>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</si>
  <si>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</si>
  <si>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</si>
  <si>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</si>
  <si>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</si>
  <si>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</si>
  <si>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</si>
  <si>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</si>
  <si>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</si>
  <si>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</si>
  <si>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</si>
  <si>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</si>
  <si>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</si>
  <si>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</si>
  <si>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</si>
  <si>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</si>
  <si>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</si>
  <si>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</si>
  <si>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</si>
  <si>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</si>
  <si>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</si>
  <si>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</si>
  <si>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</si>
  <si>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</si>
  <si>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</si>
  <si>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</si>
  <si>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</si>
  <si>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</si>
  <si>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</si>
  <si>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</si>
  <si>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</si>
  <si>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</si>
  <si>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</si>
  <si>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</si>
  <si>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</si>
  <si>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</si>
  <si>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</si>
  <si>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</si>
  <si>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</si>
  <si>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</si>
  <si>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</si>
  <si>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</si>
  <si>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</si>
  <si>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</si>
  <si>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</si>
  <si>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</si>
  <si>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</si>
  <si>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</si>
  <si>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</si>
  <si>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</si>
  <si>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</si>
  <si>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</si>
  <si>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</si>
  <si>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</si>
  <si>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</si>
  <si>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</si>
  <si>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</si>
  <si>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</si>
  <si>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</si>
  <si>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</si>
  <si>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</si>
  <si>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</si>
  <si>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</si>
  <si>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</si>
  <si>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</si>
  <si>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</si>
  <si>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</si>
  <si>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</si>
  <si>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</si>
  <si>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</si>
  <si>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</si>
  <si>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</si>
  <si>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</si>
  <si>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</si>
  <si>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</si>
  <si>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</si>
  <si>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</si>
  <si>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</si>
  <si>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</si>
  <si>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</si>
  <si>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</si>
  <si>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</si>
  <si>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</si>
  <si>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</si>
  <si>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</si>
  <si>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</si>
  <si>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</si>
  <si>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</si>
  <si>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</si>
  <si>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</si>
  <si>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</si>
  <si>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</si>
  <si>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</si>
  <si>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</si>
  <si>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</si>
  <si>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</si>
  <si>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</si>
  <si>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</si>
  <si>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</si>
  <si>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</si>
  <si>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</si>
  <si>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</si>
  <si>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</si>
  <si>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</si>
  <si>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</si>
  <si>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</si>
  <si>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</si>
  <si>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</si>
  <si>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</si>
  <si>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</si>
  <si>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</si>
  <si>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</si>
  <si>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</si>
  <si>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</si>
  <si>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</si>
  <si>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</si>
  <si>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</si>
  <si>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</si>
  <si>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</si>
  <si>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</si>
  <si>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</si>
  <si>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</si>
  <si>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</si>
  <si>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</si>
  <si>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</si>
  <si>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</si>
  <si>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</si>
  <si>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</si>
  <si>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</si>
  <si>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</si>
  <si>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</si>
  <si>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</si>
  <si>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</si>
  <si>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</si>
  <si>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</si>
  <si>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</si>
  <si>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</si>
  <si>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</si>
  <si>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</si>
  <si>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</si>
  <si>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</si>
  <si>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</si>
  <si>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</si>
  <si>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</si>
  <si>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</si>
  <si>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</si>
  <si>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</si>
  <si>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</si>
  <si>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</si>
  <si>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</si>
  <si>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</si>
  <si>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</si>
  <si>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</si>
  <si>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</si>
  <si>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</si>
  <si>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</si>
  <si>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</si>
  <si>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</si>
  <si>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</si>
  <si>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</si>
  <si>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</si>
  <si>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</si>
  <si>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</si>
  <si>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</si>
  <si>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</si>
  <si>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</si>
  <si>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</si>
  <si>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</si>
  <si>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</si>
  <si>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</si>
  <si>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</si>
  <si>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</si>
  <si>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</si>
  <si>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</si>
  <si>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</si>
  <si>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</si>
  <si>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</si>
  <si>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</si>
  <si>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</si>
  <si>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</si>
  <si>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</si>
  <si>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</si>
  <si>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</si>
  <si>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</si>
  <si>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</si>
  <si>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</si>
  <si>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</si>
  <si>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</si>
  <si>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</si>
  <si>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</si>
  <si>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</si>
  <si>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</si>
  <si>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</si>
  <si>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</si>
  <si>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</si>
  <si>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</si>
  <si>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</si>
  <si>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</si>
  <si>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</si>
  <si>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</si>
  <si>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</si>
  <si>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</si>
  <si>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</si>
  <si>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</si>
  <si>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</si>
  <si>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</si>
  <si>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</si>
  <si>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</si>
  <si>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</si>
  <si>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</si>
  <si>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</si>
  <si>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</si>
  <si>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</si>
  <si>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</si>
  <si>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</si>
  <si>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</si>
  <si>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</si>
  <si>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</si>
  <si>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</si>
  <si>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</si>
  <si>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</si>
  <si>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</si>
  <si>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</si>
  <si>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</si>
  <si>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</si>
  <si>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</si>
  <si>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</si>
  <si>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</si>
  <si>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</si>
  <si>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</si>
  <si>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</si>
  <si>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</si>
  <si>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</si>
  <si>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</si>
  <si>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</si>
  <si>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</si>
  <si>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</si>
  <si>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</si>
  <si>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</si>
  <si>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</si>
  <si>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</si>
  <si>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</si>
  <si>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</si>
  <si>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</si>
  <si>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</si>
  <si>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</si>
  <si>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</si>
  <si>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</si>
  <si>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</si>
  <si>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</si>
  <si>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</si>
  <si>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</si>
  <si>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</si>
  <si>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</si>
  <si>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</si>
  <si>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</si>
  <si>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</si>
  <si>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</si>
  <si>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</si>
  <si>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</si>
  <si>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</si>
  <si>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</si>
  <si>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</si>
  <si>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</si>
  <si>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</si>
  <si>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</si>
  <si>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</si>
  <si>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</si>
  <si>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</si>
  <si>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</si>
  <si>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</si>
  <si>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</si>
  <si>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</si>
  <si>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</si>
  <si>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</si>
  <si>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</si>
  <si>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</si>
  <si>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</si>
  <si>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</si>
  <si>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</si>
  <si>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</si>
  <si>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</si>
  <si>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</si>
  <si>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</si>
  <si>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</si>
  <si>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</si>
  <si>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</si>
  <si>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</si>
  <si>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</si>
  <si>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</si>
  <si>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</si>
  <si>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</si>
  <si>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</si>
  <si>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</si>
  <si>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</si>
  <si>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</si>
  <si>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</si>
  <si>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</si>
  <si>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</si>
  <si>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</si>
  <si>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</si>
  <si>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</si>
  <si>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</si>
  <si>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</si>
  <si>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</si>
  <si>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</si>
  <si>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</si>
  <si>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</si>
  <si>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</si>
  <si>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</si>
  <si>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</si>
  <si>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</si>
  <si>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</si>
  <si>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</si>
  <si>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</si>
  <si>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</si>
  <si>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</si>
  <si>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</si>
  <si>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</si>
  <si>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</si>
  <si>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</si>
  <si>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</si>
  <si>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</si>
  <si>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</si>
  <si>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</si>
  <si>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</si>
  <si>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</si>
  <si>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</si>
  <si>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</si>
  <si>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</si>
  <si>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</si>
  <si>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</si>
  <si>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</si>
  <si>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</si>
  <si>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</si>
  <si>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</si>
  <si>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</si>
  <si>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</si>
  <si>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</si>
  <si>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</si>
  <si>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</si>
  <si>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</si>
  <si>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</si>
  <si>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</si>
  <si>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</si>
  <si>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</si>
  <si>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</si>
  <si>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</si>
  <si>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</si>
  <si>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</si>
  <si>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</si>
  <si>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</si>
  <si>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</si>
  <si>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</si>
  <si>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</si>
  <si>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</si>
  <si>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</si>
  <si>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</si>
  <si>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</si>
  <si>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</si>
  <si>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</si>
  <si>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</si>
  <si>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</si>
  <si>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</si>
  <si>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</si>
  <si>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</si>
  <si>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</si>
  <si>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</si>
  <si>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</si>
  <si>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</si>
  <si>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</si>
  <si>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</si>
  <si>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</si>
  <si>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</si>
  <si>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</si>
  <si>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</si>
  <si>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</si>
  <si>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</si>
  <si>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</si>
  <si>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</si>
  <si>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</si>
  <si>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</si>
  <si>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</si>
  <si>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</si>
  <si>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</si>
  <si>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</si>
  <si>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</si>
  <si>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</si>
  <si>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</si>
  <si>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</si>
  <si>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</si>
  <si>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</si>
  <si>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</si>
  <si>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</si>
  <si>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</si>
  <si>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</si>
  <si>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</si>
  <si>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</si>
  <si>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</si>
  <si>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</si>
  <si>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</si>
  <si>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</si>
  <si>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</si>
  <si>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</si>
  <si>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</si>
  <si>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</si>
  <si>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</si>
  <si>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</si>
  <si>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</si>
  <si>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</si>
  <si>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</si>
  <si>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</si>
  <si>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</si>
  <si>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</si>
  <si>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</si>
  <si>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</si>
  <si>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</si>
  <si>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</si>
  <si>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</si>
  <si>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</si>
  <si>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</si>
  <si>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</si>
  <si>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</si>
  <si>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</si>
  <si>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</si>
  <si>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</si>
  <si>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</si>
  <si>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</si>
  <si>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</si>
  <si>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</si>
  <si>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</si>
  <si>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</si>
  <si>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</si>
  <si>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</si>
  <si>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</si>
  <si>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</si>
  <si>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</si>
  <si>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</si>
  <si>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</si>
  <si>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</si>
  <si>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</si>
  <si>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</si>
  <si>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</si>
  <si>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</si>
  <si>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</si>
  <si>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</si>
  <si>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</si>
  <si>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</si>
  <si>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</si>
  <si>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</si>
  <si>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</si>
  <si>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</si>
  <si>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</si>
  <si>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</si>
  <si>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</si>
  <si>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</si>
  <si>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</si>
  <si>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</si>
  <si>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</si>
  <si>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</si>
  <si>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</si>
  <si>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</si>
  <si>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</si>
  <si>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</si>
  <si>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</si>
  <si>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</si>
  <si>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</si>
  <si>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</si>
  <si>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</si>
  <si>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</si>
  <si>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</si>
  <si>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</si>
  <si>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</si>
  <si>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</si>
  <si>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</si>
  <si>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</si>
  <si>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</si>
  <si>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</si>
  <si>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</si>
  <si>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</si>
  <si>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</si>
  <si>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</si>
  <si>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</si>
  <si>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</si>
  <si>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</si>
  <si>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</si>
  <si>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</si>
  <si>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</si>
  <si>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</si>
  <si>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</si>
  <si>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</si>
  <si>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</si>
  <si>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</si>
  <si>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</si>
  <si>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</si>
  <si>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</si>
  <si>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</si>
  <si>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</si>
  <si>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</si>
  <si>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</si>
  <si>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</si>
  <si>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</si>
  <si>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</si>
  <si>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</si>
  <si>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</si>
  <si>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</si>
  <si>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</si>
  <si>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</si>
  <si>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</si>
  <si>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</si>
  <si>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</si>
  <si>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</si>
  <si>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</si>
  <si>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</si>
  <si>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</si>
  <si>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</si>
  <si>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</si>
  <si>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</si>
  <si>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</si>
  <si>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</si>
  <si>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</si>
  <si>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</si>
  <si>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</si>
  <si>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</si>
  <si>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</si>
  <si>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</si>
  <si>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</si>
  <si>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</si>
  <si>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</si>
  <si>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</si>
  <si>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</si>
  <si>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</si>
  <si>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</si>
  <si>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</si>
  <si>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</si>
  <si>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</si>
  <si>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</si>
  <si>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</si>
  <si>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</si>
  <si>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</si>
  <si>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</si>
  <si>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</si>
  <si>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</si>
  <si>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</si>
  <si>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</si>
  <si>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</si>
  <si>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</si>
  <si>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</si>
  <si>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</si>
  <si>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</si>
  <si>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</si>
  <si>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</si>
  <si>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</si>
  <si>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</si>
  <si>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</si>
  <si>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</si>
  <si>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</si>
  <si>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</si>
  <si>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</si>
  <si>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</si>
  <si>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</si>
  <si>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</si>
  <si>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</si>
  <si>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</si>
  <si>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</si>
  <si>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</si>
  <si>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</si>
  <si>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</si>
  <si>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</si>
  <si>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</si>
  <si>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</si>
  <si>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</si>
  <si>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</si>
  <si>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</si>
  <si>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</si>
  <si>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</si>
  <si>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</si>
  <si>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</si>
  <si>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</si>
  <si>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</si>
  <si>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</si>
  <si>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</si>
  <si>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</si>
  <si>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</si>
  <si>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</si>
  <si>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</si>
  <si>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</si>
  <si>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</si>
  <si>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</si>
  <si>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</si>
  <si>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</si>
  <si>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</si>
  <si>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</si>
  <si>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</si>
  <si>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</si>
  <si>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</si>
  <si>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</si>
  <si>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</si>
  <si>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</si>
  <si>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</si>
  <si>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</si>
  <si>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</si>
  <si>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</si>
  <si>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</si>
  <si>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</si>
  <si>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</si>
  <si>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</si>
  <si>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</si>
  <si>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</si>
  <si>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</si>
  <si>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</si>
  <si>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</si>
  <si>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</si>
  <si>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</si>
  <si>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</si>
  <si>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</si>
  <si>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</si>
  <si>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</si>
  <si>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</si>
  <si>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</si>
  <si>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</si>
  <si>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</si>
  <si>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</si>
  <si>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</si>
  <si>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</si>
  <si>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</si>
  <si>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</si>
  <si>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</si>
  <si>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</si>
  <si>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</si>
  <si>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</si>
  <si>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</si>
  <si>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</si>
  <si>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</si>
  <si>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</si>
  <si>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</si>
  <si>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</si>
  <si>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</si>
  <si>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</si>
  <si>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</si>
  <si>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</si>
  <si>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</si>
  <si>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</si>
  <si>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</si>
  <si>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</si>
  <si>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</si>
  <si>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</si>
  <si>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</si>
  <si>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</si>
  <si>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</si>
  <si>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</si>
  <si>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</si>
  <si>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</si>
  <si>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</si>
  <si>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</si>
  <si>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</si>
  <si>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</si>
  <si>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</si>
  <si>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</si>
  <si>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</si>
  <si>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</si>
  <si>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</si>
  <si>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</si>
  <si>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</si>
  <si>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</si>
  <si>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</si>
  <si>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</si>
  <si>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</si>
  <si>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</si>
  <si>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</si>
  <si>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</si>
  <si>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</si>
  <si>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</si>
  <si>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</si>
  <si>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</si>
  <si>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</si>
  <si>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</si>
  <si>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</si>
  <si>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</si>
  <si>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</si>
  <si>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</si>
  <si>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</si>
  <si>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</si>
  <si>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</si>
  <si>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</si>
  <si>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</si>
  <si>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</si>
  <si>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</si>
  <si>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</si>
  <si>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</si>
  <si>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</si>
  <si>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</si>
  <si>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</si>
  <si>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</si>
  <si>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</si>
  <si>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</si>
  <si>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</si>
  <si>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</si>
  <si>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</si>
  <si>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</si>
  <si>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</si>
  <si>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</si>
  <si>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</si>
  <si>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</si>
  <si>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</si>
  <si>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</si>
  <si>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</si>
  <si>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</si>
  <si>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</si>
  <si>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</si>
  <si>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</si>
  <si>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</si>
  <si>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</si>
  <si>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</si>
  <si>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</si>
  <si>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</si>
  <si>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</si>
  <si>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</si>
  <si>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</si>
  <si>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</si>
  <si>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</si>
  <si>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</si>
  <si>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</si>
  <si>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</si>
  <si>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</si>
  <si>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</si>
  <si>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</si>
  <si>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</si>
  <si>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</si>
  <si>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</si>
  <si>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</si>
  <si>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</si>
  <si>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</si>
  <si>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</si>
  <si>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</si>
  <si>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</si>
  <si>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</si>
  <si>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</si>
  <si>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</si>
  <si>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</si>
  <si>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</si>
  <si>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</si>
  <si>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</si>
  <si>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</si>
  <si>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</si>
  <si>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</si>
  <si>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</si>
  <si>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</si>
  <si>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</si>
  <si>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</si>
  <si>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</si>
  <si>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</si>
  <si>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</si>
  <si>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</si>
  <si>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</si>
  <si>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</si>
  <si>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</si>
  <si>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</si>
  <si>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</si>
  <si>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</si>
  <si>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</si>
  <si>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</si>
  <si>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</si>
  <si>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</si>
  <si>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</si>
  <si>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</si>
  <si>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</si>
  <si>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</si>
  <si>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</si>
  <si>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</si>
  <si>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</si>
  <si>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</si>
  <si>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</si>
  <si>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</si>
  <si>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</si>
  <si>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</si>
  <si>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</si>
  <si>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</si>
  <si>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</si>
  <si>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</si>
  <si>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</si>
  <si>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</si>
  <si>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</si>
  <si>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</si>
  <si>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</si>
  <si>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</si>
  <si>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</si>
  <si>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</si>
  <si>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</si>
  <si>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</si>
  <si>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</si>
  <si>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</si>
  <si>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</si>
  <si>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</si>
  <si>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</si>
  <si>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</si>
  <si>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</si>
  <si>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</si>
  <si>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</si>
  <si>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</si>
  <si>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</si>
  <si>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</si>
  <si>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</si>
  <si>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</si>
  <si>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</si>
  <si>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</si>
  <si>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</si>
  <si>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</si>
  <si>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</si>
  <si>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</si>
  <si>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</si>
  <si>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</si>
  <si>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</si>
  <si>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</si>
  <si>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</si>
  <si>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</si>
  <si>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</si>
  <si>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</si>
  <si>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</si>
  <si>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</si>
  <si>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</si>
  <si>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</si>
  <si>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</si>
  <si>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</si>
  <si>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</si>
  <si>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</si>
  <si>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</si>
  <si>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</si>
  <si>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</si>
  <si>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</si>
  <si>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</si>
  <si>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</si>
  <si>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</si>
  <si>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</si>
  <si>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</si>
  <si>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</si>
  <si>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</si>
  <si>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</si>
  <si>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</si>
  <si>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</si>
  <si>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</si>
  <si>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</si>
  <si>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</si>
  <si>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</si>
  <si>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</si>
  <si>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</si>
  <si>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</si>
  <si>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</si>
  <si>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</si>
  <si>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</si>
  <si>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</si>
  <si>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</si>
  <si>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</si>
  <si>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</si>
  <si>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</si>
  <si>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</si>
  <si>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</si>
  <si>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</si>
  <si>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</si>
  <si>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</si>
  <si>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</si>
  <si>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</si>
  <si>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</si>
  <si>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</si>
  <si>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</si>
  <si>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</si>
  <si>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</si>
  <si>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</si>
  <si>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</si>
  <si>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</si>
  <si>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</si>
  <si>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</si>
  <si>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</si>
  <si>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</si>
  <si>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</si>
  <si>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</si>
  <si>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</si>
  <si>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</si>
  <si>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</si>
  <si>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</si>
  <si>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</si>
  <si>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</si>
  <si>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</si>
  <si>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</si>
  <si>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</si>
  <si>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</si>
  <si>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</si>
  <si>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</si>
  <si>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</si>
  <si>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</si>
  <si>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</si>
  <si>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</si>
  <si>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</si>
  <si>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</si>
  <si>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</si>
  <si>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</si>
  <si>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</si>
  <si>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</si>
  <si>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</si>
  <si>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</si>
  <si>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</si>
  <si>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</si>
  <si>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</si>
  <si>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</si>
  <si>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</si>
  <si>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</si>
  <si>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</si>
  <si>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</si>
  <si>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</si>
  <si>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</si>
  <si>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</si>
  <si>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</si>
  <si>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</si>
  <si>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</si>
  <si>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</si>
  <si>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</si>
  <si>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</si>
  <si>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</si>
  <si>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</si>
  <si>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</si>
  <si>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</si>
  <si>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</si>
  <si>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</si>
  <si>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</si>
  <si>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</si>
  <si>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</si>
  <si>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</si>
  <si>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</si>
  <si>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</si>
  <si>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</si>
  <si>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</si>
  <si>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</si>
  <si>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</si>
  <si>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</si>
  <si>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</si>
  <si>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</si>
  <si>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</si>
  <si>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</si>
  <si>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</si>
  <si>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</si>
  <si>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</si>
  <si>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</si>
  <si>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</si>
  <si>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</si>
  <si>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</si>
  <si>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</si>
  <si>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</si>
  <si>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</si>
  <si>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</si>
  <si>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</si>
  <si>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</si>
  <si>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</si>
  <si>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</si>
  <si>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</si>
  <si>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</si>
  <si>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</si>
  <si>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</si>
  <si>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</si>
  <si>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</si>
  <si>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</si>
  <si>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</si>
  <si>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</si>
  <si>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</si>
  <si>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</si>
  <si>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</si>
  <si>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</si>
  <si>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</si>
  <si>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</si>
  <si>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</si>
  <si>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</si>
  <si>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</si>
  <si>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</si>
  <si>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</si>
  <si>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</si>
  <si>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</si>
  <si>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</si>
  <si>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</si>
  <si>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</si>
  <si>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</si>
  <si>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</si>
  <si>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</si>
  <si>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</si>
  <si>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</si>
  <si>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</si>
  <si>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</si>
  <si>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</si>
  <si>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</si>
  <si>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</si>
  <si>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</si>
  <si>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</si>
  <si>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</si>
  <si>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</si>
  <si>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</si>
  <si>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</si>
  <si>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</si>
  <si>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</si>
  <si>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</si>
  <si>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</si>
  <si>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</si>
  <si>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</si>
  <si>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</si>
  <si>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</si>
  <si>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</si>
  <si>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</si>
  <si>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</si>
  <si>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</si>
  <si>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</si>
  <si>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</si>
  <si>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</si>
  <si>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</si>
  <si>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</si>
  <si>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</si>
  <si>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</si>
  <si>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</si>
  <si>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</si>
  <si>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</si>
  <si>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</si>
  <si>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</si>
  <si>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</si>
  <si>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</si>
  <si>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</si>
  <si>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</si>
  <si>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</si>
  <si>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</si>
  <si>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</si>
  <si>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</si>
  <si>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</si>
  <si>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</si>
  <si>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</si>
  <si>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</si>
  <si>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</si>
  <si>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</si>
  <si>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</si>
  <si>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</si>
  <si>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</si>
  <si>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</si>
  <si>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</si>
  <si>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</si>
  <si>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</si>
  <si>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</si>
  <si>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</si>
  <si>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</si>
  <si>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</si>
  <si>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</si>
  <si>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</si>
  <si>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</si>
  <si>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</si>
  <si>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</si>
  <si>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</si>
  <si>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</si>
  <si>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</si>
  <si>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</si>
  <si>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</si>
  <si>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</si>
  <si>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</si>
  <si>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</si>
  <si>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</si>
  <si>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</si>
  <si>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</si>
  <si>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</si>
  <si>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</si>
  <si>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</si>
  <si>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</si>
  <si>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</si>
  <si>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</si>
  <si>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</si>
  <si>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</si>
  <si>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</si>
  <si>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</si>
  <si>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</si>
  <si>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</si>
  <si>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</si>
  <si>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</si>
  <si>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</si>
  <si>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</si>
  <si>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</si>
  <si>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</si>
  <si>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</si>
  <si>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</si>
  <si>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</si>
  <si>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</si>
  <si>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</si>
  <si>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</si>
  <si>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</si>
  <si>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</si>
  <si>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</si>
  <si>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</si>
  <si>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</si>
  <si>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</si>
  <si>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</si>
  <si>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</si>
  <si>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</si>
  <si>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</si>
  <si>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</si>
  <si>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</si>
  <si>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</si>
  <si>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</si>
  <si>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</si>
  <si>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</si>
  <si>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</si>
  <si>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</si>
  <si>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</si>
  <si>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</si>
  <si>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</si>
  <si>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</si>
  <si>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</si>
  <si>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</si>
  <si>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</si>
  <si>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</si>
  <si>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</si>
  <si>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</si>
  <si>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</si>
  <si>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</si>
  <si>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</si>
  <si>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</si>
  <si>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</si>
  <si>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</si>
  <si>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</si>
  <si>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</si>
  <si>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</si>
  <si>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</si>
  <si>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</si>
  <si>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</si>
  <si>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</si>
  <si>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</si>
  <si>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</si>
  <si>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</si>
  <si>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</si>
  <si>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</si>
  <si>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</si>
  <si>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</si>
  <si>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</si>
  <si>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</si>
  <si>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</si>
  <si>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</si>
  <si>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</si>
  <si>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</si>
  <si>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</si>
  <si>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</si>
  <si>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</si>
  <si>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</si>
  <si>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</si>
  <si>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</si>
  <si>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</si>
  <si>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</si>
  <si>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</si>
  <si>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</si>
  <si>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</si>
  <si>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</si>
  <si>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</si>
  <si>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</si>
  <si>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</si>
  <si>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</si>
  <si>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</si>
  <si>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</si>
  <si>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</si>
  <si>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</si>
  <si>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</si>
  <si>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</si>
  <si>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</si>
  <si>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</si>
  <si>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</si>
  <si>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</si>
  <si>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</si>
  <si>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</si>
  <si>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</si>
  <si>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</si>
  <si>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</si>
  <si>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</si>
  <si>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</si>
  <si>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</si>
  <si>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</si>
  <si>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</si>
  <si>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</si>
  <si>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</si>
  <si>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</si>
  <si>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</si>
  <si>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</si>
  <si>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</si>
  <si>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</si>
  <si>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</si>
  <si>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</si>
  <si>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</si>
  <si>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</si>
  <si>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</si>
  <si>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</si>
  <si>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</si>
  <si>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</si>
  <si>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</si>
  <si>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</si>
  <si>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</si>
  <si>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</si>
  <si>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</si>
  <si>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</si>
  <si>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</si>
  <si>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</si>
  <si>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</si>
  <si>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</si>
  <si>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</si>
  <si>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</si>
  <si>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</si>
  <si>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</si>
  <si>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</si>
  <si>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</si>
  <si>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</si>
  <si>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</si>
  <si>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</si>
  <si>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</si>
  <si>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</si>
  <si>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</si>
  <si>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</si>
  <si>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</si>
  <si>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</si>
  <si>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</si>
  <si>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</si>
  <si>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</si>
  <si>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</si>
  <si>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</si>
  <si>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</si>
  <si>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</si>
  <si>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</si>
  <si>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</si>
  <si>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</si>
  <si>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</si>
  <si>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</si>
  <si>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</si>
  <si>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</si>
  <si>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</si>
  <si>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</si>
  <si>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</si>
  <si>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</si>
  <si>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</si>
  <si>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</si>
  <si>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</si>
  <si>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</si>
  <si>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</si>
  <si>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</si>
  <si>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</si>
  <si>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</si>
  <si>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</si>
  <si>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</si>
  <si>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</si>
  <si>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</si>
  <si>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</si>
  <si>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</si>
  <si>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</si>
  <si>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</si>
  <si>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</si>
  <si>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</si>
  <si>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</si>
  <si>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</si>
  <si>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</si>
  <si>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</si>
  <si>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</si>
  <si>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</si>
  <si>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</si>
  <si>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</si>
  <si>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</si>
  <si>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</si>
  <si>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</si>
  <si>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</si>
  <si>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</si>
  <si>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</si>
  <si>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</si>
  <si>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</si>
  <si>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</si>
  <si>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</si>
  <si>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</si>
  <si>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</si>
  <si>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</si>
  <si>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</si>
  <si>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</si>
  <si>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</si>
  <si>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</si>
  <si>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</si>
  <si>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</si>
  <si>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</si>
  <si>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</si>
  <si>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</si>
  <si>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</si>
  <si>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</si>
  <si>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</si>
  <si>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</si>
  <si>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</si>
  <si>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</si>
  <si>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</si>
  <si>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</si>
  <si>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</si>
  <si>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</si>
  <si>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</si>
  <si>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</si>
  <si>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</si>
  <si>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</si>
  <si>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</si>
  <si>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</si>
  <si>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</si>
  <si>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</si>
  <si>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</si>
  <si>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</si>
  <si>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</si>
  <si>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</si>
  <si>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</si>
  <si>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</si>
  <si>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</si>
  <si>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</si>
  <si>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</si>
  <si>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</si>
  <si>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</si>
  <si>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</si>
  <si>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</si>
  <si>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</si>
  <si>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</si>
  <si>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</si>
  <si>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</si>
  <si>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</si>
  <si>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</si>
  <si>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</si>
  <si>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</si>
  <si>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</si>
  <si>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</si>
  <si>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</si>
  <si>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</si>
  <si>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</si>
  <si>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</si>
  <si>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</si>
  <si>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</si>
  <si>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</si>
  <si>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</si>
  <si>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</si>
  <si>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</si>
  <si>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</si>
  <si>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</si>
  <si>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</si>
  <si>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</si>
  <si>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</si>
  <si>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</si>
  <si>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</si>
  <si>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</si>
  <si>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</si>
  <si>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</si>
  <si>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</si>
  <si>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</si>
  <si>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</si>
  <si>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</si>
  <si>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</si>
  <si>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</si>
  <si>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</si>
  <si>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</si>
  <si>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</si>
  <si>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</si>
  <si>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</si>
  <si>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</si>
  <si>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</si>
  <si>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</si>
  <si>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</si>
  <si>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</si>
  <si>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</si>
  <si>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</si>
  <si>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</si>
  <si>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</si>
  <si>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</si>
  <si>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</si>
  <si>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</si>
  <si>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</si>
  <si>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</si>
  <si>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</si>
  <si>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</si>
  <si>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</si>
  <si>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</si>
  <si>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</si>
  <si>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</si>
  <si>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</si>
  <si>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</si>
  <si>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</si>
  <si>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</si>
  <si>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</si>
  <si>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</si>
  <si>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</si>
  <si>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</si>
  <si>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</si>
  <si>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</si>
  <si>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</si>
  <si>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</si>
  <si>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</si>
  <si>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</si>
  <si>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</si>
  <si>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</si>
  <si>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</si>
  <si>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</si>
  <si>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</si>
  <si>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</si>
  <si>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</si>
  <si>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</si>
  <si>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</si>
  <si>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</si>
  <si>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</si>
  <si>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</si>
  <si>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</si>
  <si>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</si>
  <si>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</si>
  <si>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</si>
  <si>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</si>
  <si>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</si>
  <si>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</si>
  <si>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</si>
  <si>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</si>
  <si>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</si>
  <si>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</si>
  <si>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</si>
  <si>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</si>
  <si>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</si>
  <si>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</si>
  <si>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</si>
  <si>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</si>
  <si>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</si>
  <si>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</si>
  <si>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</si>
  <si>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</si>
  <si>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</si>
  <si>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</si>
  <si>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</si>
  <si>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</si>
  <si>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</si>
  <si>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</si>
  <si>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</si>
  <si>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</si>
  <si>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</si>
  <si>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</si>
  <si>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</si>
  <si>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</si>
  <si>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</si>
  <si>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</si>
  <si>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</si>
  <si>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</si>
  <si>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</si>
  <si>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</si>
  <si>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</si>
  <si>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</si>
  <si>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</si>
  <si>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</si>
  <si>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</si>
  <si>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</si>
  <si>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</si>
  <si>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</si>
  <si>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</si>
  <si>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</si>
  <si>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</si>
  <si>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</si>
  <si>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</si>
  <si>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</si>
  <si>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</si>
  <si>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</si>
  <si>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</si>
  <si>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</si>
  <si>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</si>
  <si>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</si>
  <si>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</si>
  <si>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</si>
  <si>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</si>
  <si>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</si>
  <si>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</si>
  <si>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</si>
  <si>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</si>
  <si>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</si>
  <si>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</si>
  <si>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</si>
  <si>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</si>
  <si>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</si>
  <si>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</si>
  <si>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</si>
  <si>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</si>
  <si>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</si>
  <si>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</si>
  <si>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</si>
  <si>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</si>
  <si>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</si>
  <si>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</si>
  <si>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</si>
  <si>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</si>
  <si>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</si>
  <si>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</si>
  <si>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</si>
  <si>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</si>
  <si>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</si>
  <si>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</si>
  <si>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</si>
  <si>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</si>
  <si>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</si>
  <si>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</si>
  <si>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</si>
  <si>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</si>
  <si>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</si>
  <si>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</si>
  <si>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</si>
  <si>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</si>
  <si>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</si>
  <si>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</si>
  <si>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</si>
  <si>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</si>
  <si>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</si>
  <si>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</si>
  <si>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</si>
  <si>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</si>
  <si>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</si>
  <si>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</si>
  <si>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</si>
  <si>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</si>
  <si>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</si>
  <si>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</si>
  <si>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</si>
  <si>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</si>
  <si>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</si>
  <si>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</si>
  <si>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</si>
  <si>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</si>
  <si>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</si>
  <si>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</si>
  <si>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</si>
  <si>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</si>
  <si>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</si>
  <si>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</si>
  <si>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</si>
  <si>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</si>
  <si>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</si>
  <si>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</si>
  <si>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</si>
  <si>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</si>
  <si>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</si>
  <si>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</si>
  <si>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</si>
  <si>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</si>
  <si>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</si>
  <si>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</si>
  <si>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</si>
  <si>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</si>
  <si>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</si>
  <si>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</si>
  <si>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</si>
  <si>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</si>
  <si>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</si>
  <si>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</si>
  <si>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</si>
  <si>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</si>
  <si>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</si>
  <si>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</si>
  <si>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</si>
  <si>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</si>
  <si>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</si>
  <si>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</si>
  <si>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</si>
  <si>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</si>
  <si>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</si>
  <si>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</si>
  <si>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</si>
  <si>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</si>
  <si>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</si>
  <si>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</si>
  <si>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</si>
  <si>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</si>
  <si>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</si>
  <si>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</si>
  <si>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</si>
  <si>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</si>
  <si>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</si>
  <si>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</si>
  <si>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</si>
  <si>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</si>
  <si>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</si>
  <si>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</si>
  <si>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</si>
  <si>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</si>
  <si>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</si>
  <si>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</si>
  <si>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</si>
  <si>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</si>
  <si>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</si>
  <si>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</si>
  <si>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</si>
  <si>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</si>
  <si>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</si>
  <si>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</si>
  <si>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</si>
  <si>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</si>
  <si>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</si>
  <si>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</si>
  <si>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</si>
  <si>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</si>
  <si>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</si>
  <si>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</si>
  <si>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</si>
  <si>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</si>
  <si>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</si>
  <si>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</si>
  <si>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</si>
  <si>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</si>
  <si>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</si>
  <si>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</si>
  <si>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</si>
  <si>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</si>
  <si>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</si>
  <si>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</si>
  <si>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</si>
  <si>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</si>
  <si>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</si>
  <si>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</si>
  <si>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</si>
  <si>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</si>
  <si>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</si>
  <si>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</si>
  <si>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</si>
  <si>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</si>
  <si>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</si>
  <si>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</si>
  <si>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</si>
  <si>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</si>
  <si>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</si>
  <si>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</si>
  <si>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</si>
  <si>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</si>
  <si>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</si>
  <si>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</si>
  <si>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</si>
  <si>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</si>
  <si>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</si>
  <si>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</si>
  <si>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</si>
  <si>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</si>
  <si>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</si>
  <si>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</si>
  <si>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</si>
  <si>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</si>
  <si>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</si>
  <si>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</si>
  <si>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</si>
  <si>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</si>
  <si>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</si>
  <si>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</si>
  <si>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</si>
  <si>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</si>
  <si>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</si>
  <si>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</si>
  <si>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</si>
  <si>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</si>
  <si>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</si>
  <si>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</si>
  <si>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</si>
  <si>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</si>
  <si>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</si>
  <si>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</si>
  <si>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</si>
  <si>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</si>
  <si>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</si>
  <si>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</si>
  <si>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</si>
  <si>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</si>
  <si>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</si>
  <si>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</si>
  <si>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</si>
  <si>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</si>
  <si>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</si>
  <si>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</si>
  <si>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</si>
  <si>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</si>
  <si>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</si>
  <si>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</si>
  <si>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</si>
  <si>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</si>
  <si>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</si>
  <si>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</si>
  <si>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</si>
  <si>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</si>
  <si>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</si>
  <si>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</si>
  <si>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</si>
  <si>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</si>
  <si>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</si>
  <si>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</si>
  <si>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</si>
  <si>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</si>
  <si>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</si>
  <si>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</si>
  <si>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</si>
  <si>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</si>
  <si>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</si>
  <si>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</si>
  <si>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</si>
  <si>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</si>
  <si>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</si>
  <si>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</si>
  <si>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</si>
  <si>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</si>
  <si>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</si>
  <si>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</si>
  <si>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</si>
  <si>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</si>
  <si>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</si>
  <si>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</si>
  <si>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</si>
  <si>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</si>
  <si>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</si>
  <si>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</si>
  <si>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</si>
  <si>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</si>
  <si>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</si>
  <si>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</si>
  <si>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</si>
  <si>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</si>
  <si>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</si>
  <si>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</si>
  <si>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</si>
  <si>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</si>
  <si>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</si>
  <si>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</si>
  <si>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</si>
  <si>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</si>
  <si>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</si>
  <si>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</si>
  <si>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</si>
  <si>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</si>
  <si>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</si>
  <si>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</si>
  <si>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</si>
  <si>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</si>
  <si>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</si>
  <si>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</si>
  <si>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</si>
  <si>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</si>
  <si>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</si>
  <si>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</si>
  <si>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</si>
  <si>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</si>
  <si>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</si>
  <si>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</si>
  <si>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</si>
  <si>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</si>
  <si>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</si>
  <si>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</si>
  <si>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</si>
  <si>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</si>
  <si>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</si>
  <si>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</si>
  <si>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</si>
  <si>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</si>
  <si>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</si>
  <si>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</si>
  <si>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</si>
  <si>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</si>
  <si>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</si>
  <si>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</si>
  <si>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</si>
  <si>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</si>
  <si>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</si>
  <si>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</si>
  <si>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</si>
  <si>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</si>
  <si>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</si>
  <si>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</si>
  <si>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</si>
  <si>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</si>
  <si>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</si>
  <si>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</si>
  <si>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</si>
  <si>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</si>
  <si>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</si>
  <si>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</si>
  <si>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</si>
  <si>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</si>
  <si>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</si>
  <si>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</si>
  <si>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</si>
  <si>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</si>
  <si>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</si>
  <si>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</si>
  <si>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</si>
  <si>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</si>
  <si>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</si>
  <si>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</si>
  <si>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</si>
  <si>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</si>
  <si>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</si>
  <si>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</si>
  <si>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</si>
  <si>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</si>
  <si>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</si>
  <si>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</si>
  <si>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</si>
  <si>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</si>
  <si>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</si>
  <si>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</si>
  <si>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</si>
  <si>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</si>
  <si>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</si>
  <si>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</si>
  <si>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</si>
  <si>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</si>
  <si>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</si>
  <si>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</si>
  <si>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</si>
  <si>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</si>
  <si>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</si>
  <si>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</si>
  <si>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</si>
  <si>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</si>
  <si>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</si>
  <si>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</si>
  <si>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</si>
  <si>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</si>
  <si>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</si>
  <si>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</si>
  <si>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</si>
  <si>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</si>
  <si>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</si>
  <si>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</si>
  <si>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</si>
  <si>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</si>
  <si>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</si>
  <si>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</si>
  <si>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</si>
  <si>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</si>
  <si>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</si>
  <si>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</si>
  <si>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</si>
  <si>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</si>
  <si>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</si>
  <si>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</si>
  <si>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</si>
  <si>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</si>
  <si>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</si>
  <si>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</si>
  <si>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</si>
  <si>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</si>
  <si>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</si>
  <si>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</si>
  <si>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</si>
  <si>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</si>
  <si>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</si>
  <si>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</si>
  <si>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</si>
  <si>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</si>
  <si>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</si>
  <si>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</si>
  <si>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</si>
  <si>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</si>
  <si>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</si>
  <si>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</si>
  <si>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</si>
  <si>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</si>
  <si>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</si>
  <si>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</si>
  <si>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</si>
  <si>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</si>
  <si>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</si>
  <si>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</si>
  <si>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</si>
  <si>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</si>
  <si>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</si>
  <si>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</si>
  <si>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</si>
  <si>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</si>
  <si>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</si>
  <si>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</si>
  <si>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</si>
  <si>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</si>
  <si>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</si>
  <si>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</si>
  <si>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</si>
  <si>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</si>
  <si>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</si>
  <si>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</si>
  <si>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</si>
  <si>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</si>
  <si>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</si>
  <si>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</si>
  <si>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</si>
  <si>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</si>
  <si>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</si>
  <si>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</si>
  <si>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</si>
  <si>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</si>
  <si>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</si>
  <si>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</si>
  <si>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</si>
  <si>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</si>
  <si>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</si>
  <si>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</si>
  <si>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</si>
  <si>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</si>
  <si>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</si>
  <si>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</si>
  <si>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</si>
  <si>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</si>
  <si>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</si>
  <si>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</si>
  <si>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</si>
  <si>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</si>
  <si>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</si>
  <si>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</si>
  <si>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</si>
  <si>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</si>
  <si>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</si>
  <si>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</si>
  <si>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</si>
  <si>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</si>
  <si>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</si>
  <si>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</si>
  <si>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</si>
  <si>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</si>
  <si>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</si>
  <si>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</si>
  <si>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</si>
  <si>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</si>
  <si>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</si>
  <si>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</si>
  <si>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</si>
  <si>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</si>
  <si>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</si>
  <si>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</si>
  <si>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</si>
  <si>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</si>
  <si>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</si>
  <si>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</si>
  <si>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</si>
  <si>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</si>
  <si>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</si>
  <si>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</si>
  <si>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</si>
  <si>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</si>
  <si>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</si>
  <si>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</si>
  <si>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</si>
  <si>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</si>
  <si>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</si>
  <si>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</si>
  <si>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</si>
  <si>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</si>
  <si>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</si>
  <si>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</si>
  <si>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</si>
  <si>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</si>
  <si>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</si>
  <si>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</si>
  <si>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</si>
  <si>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</si>
  <si>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</si>
  <si>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</si>
  <si>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</si>
  <si>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</si>
  <si>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</si>
  <si>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</si>
  <si>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</si>
  <si>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</si>
  <si>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</si>
  <si>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</si>
  <si>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</si>
  <si>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</si>
  <si>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</si>
  <si>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</si>
  <si>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</si>
  <si>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</si>
  <si>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</si>
  <si>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</si>
  <si>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</si>
  <si>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</si>
  <si>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</si>
  <si>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</si>
  <si>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</si>
  <si>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</si>
  <si>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</si>
  <si>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</si>
  <si>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</si>
  <si>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</si>
  <si>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</si>
  <si>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</si>
  <si>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</si>
  <si>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</si>
  <si>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</si>
  <si>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</si>
  <si>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</si>
  <si>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</si>
  <si>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</si>
  <si>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</si>
  <si>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</si>
  <si>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</si>
  <si>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</si>
  <si>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</si>
  <si>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</si>
  <si>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</si>
  <si>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</si>
  <si>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</si>
  <si>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</si>
  <si>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</si>
  <si>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</si>
  <si>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</si>
  <si>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</si>
  <si>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</si>
  <si>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</si>
  <si>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</si>
  <si>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</si>
  <si>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</si>
  <si>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</si>
  <si>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</si>
  <si>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</si>
  <si>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</si>
  <si>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</si>
  <si>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</si>
  <si>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</si>
  <si>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</si>
  <si>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</si>
  <si>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</si>
  <si>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</si>
  <si>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</si>
  <si>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</si>
  <si>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</si>
  <si>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</si>
  <si>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</si>
  <si>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</si>
  <si>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</si>
  <si>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</si>
  <si>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</si>
  <si>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</si>
  <si>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</si>
  <si>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</si>
  <si>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</si>
  <si>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</si>
  <si>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</si>
  <si>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</si>
  <si>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</si>
  <si>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</si>
  <si>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</si>
  <si>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</si>
  <si>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</si>
  <si>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</si>
  <si>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</si>
  <si>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</si>
  <si>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</si>
  <si>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</si>
  <si>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</si>
  <si>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</si>
  <si>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</si>
  <si>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</si>
  <si>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</si>
  <si>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</si>
  <si>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</si>
  <si>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</si>
  <si>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</si>
  <si>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</si>
  <si>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</si>
  <si>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</si>
  <si>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</si>
  <si>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</si>
  <si>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</si>
  <si>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</si>
  <si>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</si>
  <si>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</si>
  <si>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</si>
  <si>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</si>
  <si>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</si>
  <si>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</si>
  <si>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</si>
  <si>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</si>
  <si>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</si>
  <si>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</si>
  <si>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</si>
  <si>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</si>
  <si>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</si>
  <si>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</si>
  <si>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</si>
  <si>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</si>
  <si>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</si>
  <si>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</si>
  <si>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</si>
  <si>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</si>
  <si>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</si>
  <si>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</si>
  <si>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</si>
  <si>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</si>
  <si>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</si>
  <si>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</si>
  <si>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</si>
  <si>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</si>
  <si>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</si>
  <si>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</si>
  <si>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</si>
  <si>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</si>
  <si>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</si>
  <si>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</si>
  <si>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</si>
  <si>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</si>
  <si>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</si>
  <si>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</si>
  <si>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</si>
  <si>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</si>
  <si>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</si>
  <si>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</si>
  <si>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</si>
  <si>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</si>
  <si>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</si>
  <si>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</si>
  <si>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</si>
  <si>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</si>
  <si>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</si>
  <si>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</si>
  <si>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</si>
  <si>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</si>
  <si>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</si>
  <si>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</si>
  <si>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</si>
  <si>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</si>
  <si>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</si>
  <si>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</si>
  <si>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</si>
  <si>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</si>
  <si>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</si>
  <si>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</si>
  <si>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</si>
  <si>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</si>
  <si>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</si>
  <si>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</si>
  <si>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</si>
  <si>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</si>
  <si>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</si>
  <si>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</si>
  <si>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</si>
  <si>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</si>
  <si>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</si>
  <si>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</si>
  <si>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</si>
  <si>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</si>
  <si>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</si>
  <si>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</si>
  <si>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</si>
  <si>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</si>
  <si>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</si>
  <si>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</si>
  <si>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</si>
  <si>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</si>
  <si>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</si>
  <si>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</si>
  <si>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</si>
  <si>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</si>
  <si>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</si>
  <si>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</si>
  <si>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</si>
  <si>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</si>
  <si>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</si>
  <si>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</si>
  <si>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</si>
  <si>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</si>
  <si>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</si>
  <si>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</si>
  <si>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</si>
  <si>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</si>
  <si>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</si>
  <si>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</si>
  <si>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</si>
  <si>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</si>
  <si>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</si>
  <si>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</si>
  <si>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</si>
  <si>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</si>
  <si>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</si>
  <si>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</si>
  <si>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</si>
  <si>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</si>
  <si>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</si>
  <si>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</si>
  <si>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</si>
  <si>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</si>
  <si>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</si>
  <si>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</si>
  <si>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</si>
  <si>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</si>
  <si>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</si>
  <si>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</si>
  <si>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</si>
  <si>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</si>
  <si>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</si>
  <si>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</si>
  <si>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</si>
  <si>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</si>
  <si>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</si>
  <si>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</si>
  <si>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</si>
  <si>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</si>
  <si>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</si>
  <si>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</si>
  <si>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</si>
  <si>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</si>
  <si>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</si>
  <si>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</si>
  <si>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</si>
  <si>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</si>
  <si>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</si>
  <si>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</si>
  <si>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</si>
  <si>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</si>
  <si>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</si>
  <si>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</si>
  <si>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</si>
  <si>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</si>
  <si>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</si>
  <si>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</si>
  <si>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</si>
  <si>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</si>
  <si>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</si>
  <si>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</si>
  <si>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</si>
  <si>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</si>
  <si>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</si>
  <si>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</si>
  <si>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</si>
  <si>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</si>
  <si>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</si>
  <si>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</si>
  <si>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</si>
  <si>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</si>
  <si>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</si>
  <si>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</si>
  <si>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</si>
  <si>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</si>
  <si>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</si>
  <si>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</si>
  <si>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</si>
  <si>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</si>
  <si>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</si>
  <si>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</si>
  <si>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</si>
  <si>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</si>
  <si>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</si>
  <si>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</si>
  <si>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</si>
  <si>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</si>
  <si>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</si>
  <si>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</si>
  <si>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</si>
  <si>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</si>
  <si>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</si>
  <si>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</si>
  <si>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</si>
  <si>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</si>
  <si>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</si>
  <si>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</si>
  <si>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</si>
  <si>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</si>
  <si>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</si>
  <si>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</si>
  <si>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</si>
  <si>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</si>
  <si>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</si>
  <si>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</si>
  <si>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</si>
  <si>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</si>
  <si>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</si>
  <si>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</si>
  <si>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</si>
  <si>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</si>
  <si>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</si>
  <si>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</si>
  <si>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</si>
  <si>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</si>
  <si>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</si>
  <si>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</si>
  <si>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</si>
  <si>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</si>
  <si>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</si>
  <si>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</si>
  <si>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</si>
  <si>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</si>
  <si>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</si>
  <si>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</si>
  <si>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</si>
  <si>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</si>
  <si>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</si>
  <si>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</si>
  <si>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</si>
  <si>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</si>
  <si>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</si>
  <si>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</si>
  <si>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</si>
  <si>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</si>
  <si>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</si>
  <si>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</si>
  <si>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</si>
  <si>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</si>
  <si>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</si>
  <si>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</si>
  <si>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</si>
  <si>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</si>
  <si>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</si>
  <si>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</si>
  <si>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</si>
  <si>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</si>
  <si>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</si>
  <si>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</si>
  <si>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</si>
  <si>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</si>
  <si>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</si>
  <si>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</si>
  <si>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</si>
  <si>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</si>
  <si>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</si>
  <si>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</si>
  <si>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</si>
  <si>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</si>
  <si>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</si>
  <si>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</si>
  <si>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</si>
  <si>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</si>
  <si>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</si>
  <si>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</si>
  <si>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</si>
  <si>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</si>
  <si>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</si>
  <si>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</si>
  <si>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</si>
  <si>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</si>
  <si>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</si>
  <si>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</si>
  <si>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</si>
  <si>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</si>
  <si>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</si>
  <si>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</si>
  <si>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</si>
  <si>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</si>
  <si>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</si>
  <si>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</si>
  <si>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</si>
  <si>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</si>
  <si>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</si>
  <si>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</si>
  <si>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</si>
  <si>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</si>
  <si>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</si>
  <si>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</si>
  <si>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</si>
  <si>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</si>
  <si>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</si>
  <si>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</si>
  <si>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</si>
  <si>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</si>
  <si>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</si>
  <si>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</si>
  <si>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</si>
  <si>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</si>
  <si>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</si>
  <si>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</si>
  <si>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</si>
  <si>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</si>
  <si>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</si>
  <si>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</si>
  <si>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</si>
  <si>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</si>
  <si>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</si>
  <si>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</si>
  <si>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</si>
  <si>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</si>
  <si>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</si>
  <si>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</si>
  <si>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</si>
  <si>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</si>
  <si>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</si>
  <si>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</si>
  <si>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</si>
  <si>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</si>
  <si>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</si>
  <si>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</si>
  <si>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</si>
  <si>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</si>
  <si>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</si>
  <si>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</si>
  <si>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</si>
  <si>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</si>
  <si>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</si>
  <si>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</si>
  <si>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</si>
  <si>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</si>
  <si>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</si>
  <si>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</si>
  <si>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</si>
  <si>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</si>
  <si>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</si>
  <si>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</si>
  <si>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</si>
  <si>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</si>
  <si>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</si>
  <si>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</si>
  <si>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</si>
  <si>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</si>
  <si>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</si>
  <si>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</si>
  <si>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</si>
  <si>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</si>
  <si>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</si>
  <si>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</si>
  <si>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</si>
  <si>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</si>
  <si>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</si>
  <si>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</si>
  <si>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</si>
  <si>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</si>
  <si>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</si>
  <si>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</si>
  <si>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</si>
  <si>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</si>
  <si>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</si>
  <si>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</si>
  <si>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</si>
  <si>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</si>
  <si>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</si>
  <si>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</si>
  <si>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</si>
  <si>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</si>
  <si>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</si>
  <si>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</si>
  <si>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</si>
  <si>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</si>
  <si>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</si>
  <si>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</si>
  <si>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</si>
  <si>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</si>
  <si>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</si>
  <si>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</si>
  <si>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</si>
  <si>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</si>
  <si>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</si>
  <si>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</si>
  <si>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</si>
  <si>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</si>
  <si>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</si>
  <si>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</si>
  <si>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</si>
  <si>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</si>
  <si>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</si>
  <si>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</si>
  <si>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</si>
  <si>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</si>
  <si>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</si>
  <si>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</si>
  <si>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</si>
  <si>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</si>
  <si>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</si>
  <si>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</si>
  <si>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</si>
  <si>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</si>
  <si>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</si>
  <si>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</si>
  <si>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</si>
  <si>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</si>
  <si>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</si>
  <si>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</si>
  <si>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</si>
  <si>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</si>
  <si>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</si>
  <si>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</si>
  <si>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</si>
  <si>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</si>
  <si>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</si>
  <si>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</si>
  <si>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</si>
  <si>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</si>
  <si>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</si>
  <si>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</si>
  <si>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</si>
  <si>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</si>
  <si>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</si>
  <si>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</si>
  <si>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</si>
  <si>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</si>
  <si>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</si>
  <si>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</si>
  <si>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</si>
  <si>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</si>
  <si>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</si>
  <si>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</si>
  <si>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</si>
  <si>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</si>
  <si>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</si>
  <si>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</si>
  <si>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</si>
  <si>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</si>
  <si>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</si>
  <si>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</si>
  <si>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</si>
  <si>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</si>
  <si>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</si>
  <si>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</si>
  <si>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</si>
  <si>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</si>
  <si>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</si>
  <si>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</si>
  <si>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</si>
  <si>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</si>
  <si>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</si>
  <si>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</si>
  <si>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</si>
  <si>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</si>
  <si>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</si>
  <si>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</si>
  <si>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</si>
  <si>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</si>
  <si>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</si>
  <si>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</si>
  <si>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</si>
  <si>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</si>
  <si>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</si>
  <si>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</si>
  <si>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</si>
  <si>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</si>
  <si>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</si>
  <si>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</si>
  <si>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</si>
  <si>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</si>
  <si>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</si>
  <si>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</si>
  <si>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</si>
  <si>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</si>
  <si>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</si>
  <si>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</si>
  <si>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</si>
  <si>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</si>
  <si>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</si>
  <si>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</si>
  <si>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</si>
  <si>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</si>
  <si>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</si>
  <si>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</si>
  <si>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</si>
  <si>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</si>
  <si>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</si>
  <si>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</si>
  <si>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</si>
  <si>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</si>
  <si>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</si>
  <si>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</si>
  <si>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</si>
  <si>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</si>
  <si>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</si>
  <si>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</si>
  <si>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</si>
  <si>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</si>
  <si>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</si>
  <si>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</si>
  <si>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</si>
  <si>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</si>
  <si>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</si>
  <si>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</si>
  <si>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</si>
  <si>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</si>
  <si>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</si>
  <si>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</si>
  <si>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</si>
  <si>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</si>
  <si>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</si>
  <si>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</si>
  <si>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</si>
  <si>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</si>
  <si>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</si>
  <si>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</si>
  <si>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</si>
  <si>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</si>
  <si>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</si>
  <si>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</si>
  <si>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</si>
  <si>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</si>
  <si>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</si>
  <si>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</si>
  <si>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</si>
  <si>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</si>
  <si>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</si>
  <si>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</si>
  <si>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</si>
  <si>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</si>
  <si>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</si>
  <si>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</si>
  <si>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</si>
  <si>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</si>
  <si>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</si>
  <si>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</si>
  <si>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</si>
  <si>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</si>
  <si>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</si>
  <si>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</si>
  <si>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</si>
  <si>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</si>
  <si>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</si>
  <si>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</si>
  <si>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</si>
  <si>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</si>
  <si>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</si>
  <si>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</si>
  <si>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</si>
  <si>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</si>
  <si>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</si>
  <si>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</si>
  <si>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</si>
  <si>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</si>
  <si>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</si>
  <si>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</si>
  <si>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</si>
  <si>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</si>
  <si>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</si>
  <si>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</si>
  <si>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</si>
  <si>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</si>
  <si>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</si>
  <si>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</si>
  <si>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</si>
  <si>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</si>
  <si>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</si>
  <si>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</si>
  <si>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</si>
  <si>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</si>
  <si>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</si>
  <si>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</si>
  <si>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</si>
  <si>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</si>
  <si>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</si>
  <si>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</si>
  <si>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</si>
  <si>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</si>
  <si>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</si>
  <si>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</si>
  <si>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</si>
  <si>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</si>
  <si>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</si>
  <si>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</si>
  <si>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</si>
  <si>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</si>
  <si>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</si>
  <si>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</si>
  <si>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</si>
  <si>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</si>
  <si>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</si>
  <si>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</si>
  <si>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</si>
  <si>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</si>
  <si>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</si>
  <si>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</si>
  <si>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</si>
  <si>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</si>
  <si>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</si>
  <si>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</si>
  <si>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</si>
  <si>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</si>
  <si>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</si>
  <si>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</si>
  <si>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</si>
  <si>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</si>
  <si>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</si>
  <si>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</si>
  <si>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</si>
  <si>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</si>
  <si>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</si>
  <si>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</si>
  <si>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</si>
  <si>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</si>
  <si>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</si>
  <si>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</si>
  <si>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</si>
  <si>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</si>
  <si>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</si>
  <si>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</si>
  <si>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</si>
  <si>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</si>
  <si>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</si>
  <si>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</si>
  <si>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</si>
  <si>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</si>
  <si>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</si>
  <si>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</si>
  <si>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</si>
  <si>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</si>
  <si>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</si>
  <si>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</si>
  <si>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</si>
  <si>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</si>
  <si>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</si>
  <si>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</si>
  <si>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</si>
  <si>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</si>
  <si>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</si>
  <si>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</si>
  <si>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</si>
  <si>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</si>
  <si>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</si>
  <si>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</si>
  <si>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</si>
  <si>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</si>
  <si>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</si>
  <si>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</si>
  <si>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</si>
  <si>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</si>
  <si>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</si>
  <si>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</si>
  <si>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</si>
  <si>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</si>
  <si>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</si>
  <si>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</si>
  <si>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</si>
  <si>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</si>
  <si>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</si>
  <si>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</si>
  <si>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</si>
  <si>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</si>
  <si>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</si>
  <si>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</si>
  <si>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</si>
  <si>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</si>
  <si>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</si>
  <si>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</si>
  <si>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</si>
  <si>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</si>
  <si>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</si>
  <si>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</si>
  <si>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</si>
  <si>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</si>
  <si>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</si>
  <si>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</si>
  <si>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</si>
  <si>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</si>
  <si>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</si>
  <si>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</si>
  <si>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</si>
  <si>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</si>
  <si>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</si>
  <si>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</si>
  <si>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</si>
  <si>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</si>
  <si>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</si>
  <si>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</si>
  <si>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</si>
  <si>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</si>
  <si>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</si>
  <si>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</si>
  <si>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</si>
  <si>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</si>
  <si>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</si>
  <si>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</si>
  <si>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</si>
  <si>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</si>
  <si>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</si>
  <si>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</si>
  <si>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</si>
  <si>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</si>
  <si>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</si>
  <si>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</si>
  <si>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</si>
  <si>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</si>
  <si>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</si>
  <si>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</si>
  <si>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</si>
  <si>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</si>
  <si>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</si>
  <si>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</si>
  <si>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</si>
  <si>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</si>
  <si>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</si>
  <si>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</si>
  <si>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</si>
  <si>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</si>
  <si>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</si>
  <si>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</si>
  <si>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</si>
  <si>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</si>
  <si>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</si>
  <si>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</si>
  <si>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</si>
  <si>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</si>
  <si>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</si>
  <si>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</si>
  <si>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</si>
  <si>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</si>
  <si>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</si>
  <si>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</si>
  <si>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</si>
  <si>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</si>
  <si>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</si>
  <si>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</si>
  <si>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</si>
  <si>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</si>
  <si>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</si>
  <si>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</si>
  <si>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</si>
  <si>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</si>
  <si>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</si>
  <si>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</si>
  <si>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</si>
  <si>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</si>
  <si>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</si>
  <si>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</si>
  <si>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</si>
  <si>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</si>
  <si>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</si>
  <si>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</si>
  <si>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</si>
  <si>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</si>
  <si>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</si>
  <si>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</si>
  <si>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</si>
  <si>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</si>
  <si>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</si>
  <si>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</si>
  <si>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</si>
  <si>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</si>
  <si>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</si>
  <si>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</si>
  <si>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</si>
  <si>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</si>
  <si>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</si>
  <si>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</si>
  <si>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</si>
  <si>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</si>
  <si>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</si>
  <si>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</si>
  <si>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</si>
  <si>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</si>
  <si>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</si>
  <si>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</si>
  <si>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</si>
  <si>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</si>
  <si>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</si>
  <si>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</si>
  <si>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</si>
  <si>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</si>
  <si>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</si>
  <si>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</si>
  <si>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</si>
  <si>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</si>
  <si>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</si>
  <si>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</si>
  <si>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</si>
  <si>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</si>
  <si>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</si>
  <si>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</si>
  <si>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</si>
  <si>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</si>
  <si>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</si>
  <si>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</si>
  <si>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</si>
  <si>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</si>
  <si>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</si>
  <si>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</si>
  <si>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</si>
  <si>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</si>
  <si>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</si>
  <si>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</si>
  <si>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</si>
  <si>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</si>
  <si>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</si>
  <si>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</si>
  <si>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</si>
  <si>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</si>
  <si>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</si>
  <si>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</si>
  <si>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</si>
  <si>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</si>
  <si>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</si>
  <si>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</si>
  <si>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</si>
  <si>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</si>
  <si>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</si>
  <si>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</si>
  <si>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</si>
  <si>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</si>
  <si>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</si>
  <si>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</si>
  <si>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</si>
  <si>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</si>
  <si>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</si>
  <si>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</si>
  <si>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</si>
  <si>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</si>
  <si>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</si>
  <si>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</si>
  <si>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</si>
  <si>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</si>
  <si>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</si>
  <si>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</si>
  <si>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</si>
  <si>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</si>
  <si>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</si>
  <si>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</si>
  <si>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</si>
  <si>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</si>
  <si>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</si>
  <si>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</si>
  <si>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</si>
  <si>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</si>
  <si>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</si>
  <si>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</si>
  <si>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</si>
  <si>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</si>
  <si>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</si>
  <si>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</si>
  <si>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</si>
  <si>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</si>
  <si>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</si>
  <si>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</si>
  <si>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</si>
  <si>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</si>
  <si>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</si>
  <si>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</si>
  <si>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</si>
  <si>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</si>
  <si>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</si>
  <si>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</si>
  <si>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</si>
  <si>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</si>
  <si>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</si>
  <si>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</si>
  <si>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</si>
  <si>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</si>
  <si>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</si>
  <si>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</si>
  <si>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</si>
  <si>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</si>
  <si>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</si>
  <si>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</si>
  <si>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</si>
  <si>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</si>
  <si>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</si>
  <si>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</si>
  <si>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</si>
  <si>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</si>
  <si>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</si>
  <si>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</si>
  <si>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</si>
  <si>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</si>
  <si>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</si>
  <si>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</si>
  <si>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</si>
  <si>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</si>
  <si>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</si>
  <si>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</si>
  <si>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</si>
  <si>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</si>
  <si>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</si>
  <si>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</si>
  <si>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</si>
  <si>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</si>
  <si>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</si>
  <si>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</si>
  <si>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</si>
  <si>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</si>
  <si>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</si>
  <si>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</si>
  <si>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</si>
  <si>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</si>
  <si>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</si>
  <si>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</si>
  <si>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</si>
  <si>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</si>
  <si>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</si>
  <si>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</si>
  <si>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</si>
  <si>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</si>
  <si>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</si>
  <si>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</si>
  <si>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</si>
  <si>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</si>
  <si>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</si>
  <si>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</si>
  <si>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</si>
  <si>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</si>
  <si>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</si>
  <si>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</si>
  <si>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</si>
  <si>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</si>
  <si>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</si>
  <si>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</si>
  <si>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</si>
  <si>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</si>
  <si>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</si>
  <si>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</si>
  <si>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</si>
  <si>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</si>
  <si>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</si>
  <si>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</si>
  <si>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</si>
  <si>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</si>
  <si>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</si>
  <si>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</si>
  <si>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</si>
  <si>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</si>
  <si>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</si>
  <si>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</si>
  <si>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</si>
  <si>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</si>
  <si>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</si>
  <si>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</si>
  <si>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</si>
  <si>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</si>
  <si>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</si>
  <si>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</si>
  <si>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</si>
  <si>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</si>
  <si>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</si>
  <si>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</si>
  <si>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</si>
  <si>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</si>
  <si>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</si>
  <si>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</si>
  <si>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</si>
  <si>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</si>
  <si>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</si>
  <si>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</si>
  <si>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</si>
  <si>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</si>
  <si>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</si>
  <si>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</si>
  <si>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</si>
  <si>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</si>
  <si>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</si>
  <si>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</si>
  <si>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</si>
  <si>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</si>
  <si>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</si>
  <si>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</si>
  <si>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</si>
  <si>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</si>
  <si>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</si>
  <si>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</si>
  <si>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</si>
  <si>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</si>
  <si>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</si>
  <si>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</si>
  <si>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</si>
  <si>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</si>
  <si>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</si>
  <si>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</si>
  <si>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</si>
  <si>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</si>
  <si>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</si>
  <si>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</si>
  <si>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</si>
  <si>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</si>
  <si>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</si>
  <si>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</si>
  <si>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</si>
  <si>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</si>
  <si>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</si>
  <si>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</si>
  <si>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</si>
  <si>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</si>
  <si>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</si>
  <si>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</si>
  <si>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</si>
  <si>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</si>
  <si>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</si>
  <si>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</si>
  <si>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</si>
  <si>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</si>
  <si>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</si>
  <si>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</si>
  <si>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</si>
  <si>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</si>
  <si>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</si>
  <si>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</si>
  <si>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</si>
  <si>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</si>
  <si>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</si>
  <si>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</si>
  <si>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</si>
  <si>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</si>
  <si>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</si>
  <si>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</si>
  <si>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</si>
  <si>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</si>
  <si>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</si>
  <si>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</si>
  <si>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</si>
  <si>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</si>
  <si>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</si>
  <si>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</si>
  <si>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</si>
  <si>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</si>
  <si>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</si>
  <si>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</si>
  <si>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</si>
  <si>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</si>
  <si>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</si>
  <si>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</si>
  <si>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</si>
  <si>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</si>
  <si>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</si>
  <si>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</si>
  <si>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</si>
  <si>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</si>
  <si>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</si>
  <si>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</si>
  <si>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</si>
  <si>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</si>
  <si>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</si>
  <si>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</si>
  <si>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</si>
  <si>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</si>
  <si>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</si>
  <si>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</si>
  <si>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</si>
  <si>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</si>
  <si>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</si>
  <si>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</si>
  <si>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</si>
  <si>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</si>
  <si>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</si>
  <si>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</si>
  <si>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</si>
  <si>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</si>
  <si>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</si>
  <si>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</si>
  <si>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</si>
  <si>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</si>
  <si>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</si>
  <si>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</si>
  <si>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</si>
  <si>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</si>
  <si>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</si>
  <si>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</si>
  <si>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</si>
  <si>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</si>
  <si>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</si>
  <si>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</si>
  <si>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</si>
  <si>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</si>
  <si>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</si>
  <si>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</si>
  <si>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</si>
  <si>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</si>
  <si>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</si>
  <si>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</si>
  <si>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</si>
  <si>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</si>
  <si>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</si>
  <si>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</si>
  <si>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</si>
  <si>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</si>
  <si>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</si>
  <si>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</si>
  <si>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</si>
  <si>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</si>
  <si>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</si>
  <si>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</si>
  <si>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</si>
  <si>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</si>
  <si>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</si>
  <si>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</si>
  <si>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</si>
  <si>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</si>
  <si>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</si>
  <si>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</si>
  <si>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</si>
  <si>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</si>
  <si>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</si>
  <si>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</si>
  <si>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</si>
  <si>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</si>
  <si>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</si>
  <si>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</si>
  <si>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</si>
  <si>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</si>
  <si>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</si>
  <si>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</si>
  <si>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</si>
  <si>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</si>
  <si>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</si>
  <si>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</si>
  <si>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</si>
  <si>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</si>
  <si>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</si>
  <si>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</si>
  <si>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</si>
  <si>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</si>
  <si>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</si>
  <si>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</si>
  <si>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</si>
  <si>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</si>
  <si>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</si>
  <si>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</si>
  <si>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</si>
  <si>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</si>
  <si>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</si>
  <si>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</si>
  <si>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</si>
  <si>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</si>
  <si>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</si>
  <si>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</si>
  <si>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</si>
  <si>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</si>
  <si>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</si>
  <si>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</si>
  <si>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</si>
  <si>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</si>
  <si>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</si>
  <si>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</si>
  <si>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</si>
  <si>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</si>
  <si>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</si>
  <si>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</si>
  <si>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</si>
  <si>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</si>
  <si>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</si>
  <si>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</si>
  <si>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</si>
  <si>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</si>
  <si>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</si>
  <si>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</si>
  <si>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</si>
  <si>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</si>
  <si>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</si>
  <si>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</si>
  <si>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</si>
  <si>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</si>
  <si>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</si>
  <si>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</si>
  <si>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</si>
  <si>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</si>
  <si>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</si>
  <si>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</si>
  <si>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</si>
  <si>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</si>
  <si>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</si>
  <si>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</si>
  <si>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</si>
  <si>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</si>
  <si>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</si>
  <si>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</si>
  <si>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</si>
  <si>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</si>
  <si>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</si>
  <si>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</si>
  <si>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</si>
  <si>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</si>
  <si>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</si>
  <si>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</si>
  <si>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</si>
  <si>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</si>
  <si>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</si>
  <si>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</si>
  <si>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</si>
  <si>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</si>
  <si>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</si>
  <si>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</si>
  <si>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</si>
  <si>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</si>
  <si>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</si>
  <si>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</si>
  <si>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</si>
  <si>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</si>
  <si>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</si>
  <si>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</si>
  <si>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</si>
  <si>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</si>
  <si>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</si>
  <si>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</si>
  <si>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</si>
  <si>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</si>
  <si>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</si>
  <si>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</si>
  <si>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</si>
  <si>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</si>
  <si>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</si>
  <si>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</si>
  <si>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</si>
  <si>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</si>
  <si>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</si>
  <si>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</si>
  <si>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</si>
  <si>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</si>
  <si>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</si>
  <si>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</si>
  <si>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</si>
  <si>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</si>
  <si>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</si>
  <si>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</si>
  <si>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</si>
  <si>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</si>
  <si>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</si>
  <si>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</si>
  <si>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</si>
  <si>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</si>
  <si>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</si>
  <si>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</si>
  <si>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</si>
  <si>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</si>
  <si>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</si>
  <si>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</si>
  <si>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</si>
  <si>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</si>
  <si>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</si>
  <si>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</si>
  <si>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</si>
  <si>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</si>
  <si>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</si>
  <si>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</si>
  <si>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</si>
  <si>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</si>
  <si>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</si>
  <si>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</si>
  <si>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</si>
  <si>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</si>
  <si>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</si>
  <si>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</si>
  <si>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</si>
  <si>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</si>
  <si>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</si>
  <si>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</si>
  <si>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</si>
  <si>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</si>
  <si>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</si>
  <si>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</si>
  <si>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</si>
  <si>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</si>
  <si>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</si>
  <si>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</si>
  <si>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</si>
  <si>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</si>
  <si>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</si>
  <si>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</si>
  <si>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</si>
  <si>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</si>
  <si>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</si>
  <si>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</si>
  <si>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</si>
  <si>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</si>
  <si>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</si>
  <si>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</si>
  <si>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</si>
  <si>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</si>
  <si>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</si>
  <si>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</si>
  <si>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</si>
  <si>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</si>
  <si>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</si>
  <si>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</si>
  <si>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</si>
  <si>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</si>
  <si>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</si>
  <si>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</si>
  <si>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</si>
  <si>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</si>
  <si>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</si>
  <si>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</si>
  <si>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</si>
  <si>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</si>
  <si>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</si>
  <si>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</si>
  <si>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</si>
  <si>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</si>
  <si>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</si>
  <si>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</si>
  <si>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</si>
  <si>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</si>
  <si>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</si>
  <si>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</si>
  <si>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</si>
  <si>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</si>
  <si>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</si>
  <si>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</si>
  <si>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</si>
  <si>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</si>
  <si>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</si>
  <si>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</si>
  <si>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</si>
  <si>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</si>
  <si>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</si>
  <si>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</si>
  <si>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</si>
  <si>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</si>
  <si>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</si>
  <si>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</si>
  <si>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</si>
  <si>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</si>
  <si>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</si>
  <si>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</si>
  <si>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</si>
  <si>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</si>
  <si>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</si>
  <si>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</si>
  <si>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</si>
  <si>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</si>
  <si>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</si>
  <si>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</si>
  <si>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</si>
  <si>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</si>
  <si>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</si>
  <si>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</si>
  <si>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</si>
  <si>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</si>
  <si>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</si>
  <si>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</si>
  <si>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</si>
  <si>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</si>
  <si>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</si>
  <si>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</si>
  <si>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</si>
  <si>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</si>
  <si>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</si>
  <si>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</si>
  <si>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</si>
  <si>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</si>
  <si>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</si>
  <si>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</si>
  <si>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</si>
  <si>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</si>
  <si>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</si>
  <si>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</si>
  <si>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</si>
  <si>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</si>
  <si>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</si>
  <si>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</si>
  <si>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</si>
  <si>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</si>
  <si>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</si>
  <si>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</si>
  <si>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</si>
  <si>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</si>
  <si>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</si>
  <si>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</si>
  <si>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</si>
  <si>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</si>
  <si>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</si>
  <si>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</si>
  <si>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</si>
  <si>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</si>
  <si>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</si>
  <si>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</si>
  <si>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</si>
  <si>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</si>
  <si>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</si>
  <si>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</si>
  <si>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</si>
  <si>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</si>
  <si>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</si>
  <si>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</si>
  <si>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</si>
  <si>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</si>
  <si>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</si>
  <si>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</si>
  <si>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</si>
  <si>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</si>
  <si>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</si>
  <si>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</si>
  <si>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</si>
  <si>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</si>
  <si>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</si>
  <si>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</si>
  <si>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</si>
  <si>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</si>
  <si>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</si>
  <si>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</si>
  <si>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</si>
  <si>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</si>
  <si>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</si>
  <si>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</si>
  <si>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</si>
  <si>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</si>
  <si>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</si>
  <si>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</si>
  <si>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</si>
  <si>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</si>
  <si>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</si>
  <si>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</si>
  <si>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</si>
  <si>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</si>
  <si>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</si>
  <si>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</si>
  <si>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</si>
  <si>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</si>
  <si>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</si>
  <si>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</si>
  <si>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</si>
  <si>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</si>
  <si>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</si>
  <si>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</si>
  <si>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</si>
  <si>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</si>
  <si>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</si>
  <si>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</si>
  <si>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</si>
  <si>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</si>
  <si>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</si>
  <si>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</si>
  <si>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</si>
  <si>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</si>
  <si>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</si>
  <si>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</si>
  <si>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</si>
  <si>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</si>
  <si>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</si>
  <si>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</si>
  <si>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</si>
  <si>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</si>
  <si>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</si>
  <si>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</si>
  <si>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</si>
  <si>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</si>
  <si>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</si>
  <si>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</si>
  <si>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</si>
  <si>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</si>
  <si>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</si>
  <si>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</si>
  <si>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</si>
  <si>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</si>
  <si>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</si>
  <si>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</si>
  <si>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</si>
  <si>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</si>
  <si>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</si>
  <si>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</si>
  <si>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</si>
  <si>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</si>
  <si>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</si>
  <si>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</si>
  <si>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</si>
  <si>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</si>
  <si>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</si>
  <si>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</si>
  <si>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</si>
  <si>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</si>
  <si>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</si>
  <si>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</si>
  <si>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</si>
  <si>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</si>
  <si>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</si>
  <si>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</si>
  <si>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</si>
  <si>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</si>
  <si>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</si>
  <si>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</si>
  <si>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</si>
  <si>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</si>
  <si>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</si>
  <si>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</si>
  <si>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</si>
  <si>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</si>
  <si>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</si>
  <si>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</si>
  <si>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</si>
  <si>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</si>
  <si>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</si>
  <si>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</si>
  <si>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</si>
  <si>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</si>
  <si>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</si>
  <si>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</si>
  <si>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</si>
  <si>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</si>
  <si>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</si>
  <si>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</si>
  <si>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</si>
  <si>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</si>
  <si>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</si>
  <si>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</si>
  <si>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</si>
  <si>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</si>
  <si>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</si>
  <si>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</si>
  <si>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</si>
  <si>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</si>
  <si>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</si>
  <si>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</si>
  <si>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</si>
  <si>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</si>
  <si>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</si>
  <si>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</si>
  <si>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</si>
  <si>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</si>
  <si>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</si>
  <si>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</si>
  <si>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</si>
  <si>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</si>
  <si>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</si>
  <si>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</si>
  <si>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</si>
  <si>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</si>
  <si>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</si>
  <si>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</si>
  <si>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</si>
  <si>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</si>
  <si>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</si>
  <si>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</si>
  <si>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</si>
  <si>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</si>
  <si>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</si>
  <si>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</si>
  <si>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</si>
  <si>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</si>
  <si>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</si>
  <si>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</si>
  <si>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</si>
  <si>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</si>
  <si>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</si>
  <si>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</si>
  <si>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</si>
  <si>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</si>
  <si>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</si>
  <si>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</si>
  <si>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</si>
  <si>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</si>
  <si>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</si>
  <si>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</si>
  <si>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</si>
  <si>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</si>
  <si>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</si>
  <si>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</si>
  <si>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</si>
  <si>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</si>
  <si>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</si>
  <si>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</si>
  <si>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</si>
  <si>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</si>
  <si>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</si>
  <si>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</si>
  <si>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</si>
  <si>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</si>
  <si>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</si>
  <si>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</si>
  <si>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</si>
  <si>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</si>
  <si>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</si>
  <si>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</si>
  <si>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</si>
  <si>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</si>
  <si>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</si>
  <si>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</si>
  <si>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</si>
  <si>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</si>
  <si>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</si>
  <si>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</si>
  <si>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</si>
  <si>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</si>
  <si>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</si>
  <si>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</si>
  <si>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</si>
  <si>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</si>
  <si>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</si>
  <si>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</si>
  <si>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</si>
  <si>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</si>
  <si>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</si>
  <si>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</si>
  <si>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</si>
  <si>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</si>
  <si>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</si>
  <si>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</si>
  <si>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</si>
  <si>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</si>
  <si>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</si>
  <si>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</si>
  <si>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</si>
  <si>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</si>
  <si>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</si>
  <si>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</si>
  <si>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</si>
  <si>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</si>
  <si>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</si>
  <si>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</si>
  <si>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</si>
  <si>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</si>
  <si>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</si>
  <si>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</si>
  <si>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</si>
  <si>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</si>
  <si>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</si>
  <si>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</si>
  <si>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</si>
  <si>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</si>
  <si>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</si>
  <si>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</si>
  <si>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</si>
  <si>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</si>
  <si>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</si>
  <si>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</si>
  <si>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</si>
  <si>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</si>
  <si>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</si>
  <si>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</si>
  <si>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</si>
  <si>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</si>
  <si>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</si>
  <si>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</si>
  <si>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</si>
  <si>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</si>
  <si>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</si>
  <si>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</si>
  <si>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</si>
  <si>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</si>
  <si>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</si>
  <si>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</si>
  <si>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</si>
  <si>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</si>
  <si>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</si>
  <si>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</si>
  <si>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</si>
  <si>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</si>
  <si>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</si>
  <si>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</si>
  <si>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</si>
  <si>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</si>
  <si>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</si>
  <si>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</si>
  <si>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</si>
  <si>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</si>
  <si>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</si>
  <si>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</si>
  <si>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</si>
  <si>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</si>
  <si>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</si>
  <si>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</si>
  <si>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</si>
  <si>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</si>
  <si>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</si>
  <si>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</si>
  <si>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</si>
  <si>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</si>
  <si>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</si>
  <si>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</si>
  <si>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</si>
  <si>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</si>
  <si>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</si>
  <si>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</si>
  <si>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</si>
  <si>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</si>
  <si>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</si>
  <si>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</si>
  <si>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</si>
  <si>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</si>
  <si>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</si>
  <si>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</si>
  <si>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</si>
  <si>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</si>
  <si>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</si>
  <si>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</si>
  <si>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</si>
  <si>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</si>
  <si>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</si>
  <si>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</si>
  <si>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</si>
  <si>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</si>
  <si>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</si>
  <si>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</si>
  <si>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</si>
  <si>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</si>
  <si>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</si>
  <si>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</si>
  <si>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</si>
  <si>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</si>
  <si>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</si>
  <si>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</si>
  <si>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</si>
  <si>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</si>
  <si>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</si>
  <si>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</si>
  <si>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</si>
  <si>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</si>
  <si>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</si>
  <si>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</si>
  <si>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</si>
  <si>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</si>
  <si>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</si>
  <si>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</si>
  <si>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</si>
  <si>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</si>
  <si>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</si>
  <si>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</si>
  <si>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</si>
  <si>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</si>
  <si>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</si>
  <si>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</si>
  <si>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</si>
  <si>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</si>
  <si>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</si>
  <si>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</si>
  <si>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</si>
  <si>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</si>
  <si>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</si>
  <si>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</si>
  <si>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</si>
  <si>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</si>
  <si>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</si>
  <si>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</si>
  <si>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</si>
  <si>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</si>
  <si>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</si>
  <si>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</si>
  <si>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</si>
  <si>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</si>
  <si>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</si>
  <si>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</si>
  <si>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</si>
  <si>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</si>
  <si>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</si>
  <si>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</si>
  <si>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</si>
  <si>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</si>
  <si>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</si>
  <si>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</si>
  <si>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</si>
  <si>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</si>
  <si>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</si>
  <si>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</si>
  <si>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</si>
  <si>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</si>
  <si>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</si>
  <si>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</si>
  <si>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</si>
  <si>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</si>
  <si>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</si>
  <si>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</si>
  <si>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</si>
  <si>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</si>
  <si>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</si>
  <si>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</si>
  <si>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</si>
  <si>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</si>
  <si>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</si>
  <si>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</si>
  <si>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</si>
  <si>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</si>
  <si>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</si>
  <si>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</si>
  <si>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</si>
  <si>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</si>
  <si>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</si>
  <si>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</si>
  <si>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</si>
  <si>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</si>
  <si>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</si>
  <si>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</si>
  <si>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</si>
  <si>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</si>
  <si>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</si>
  <si>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</si>
  <si>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</si>
  <si>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</si>
  <si>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</si>
  <si>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</si>
  <si>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</si>
  <si>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</si>
  <si>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</si>
  <si>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</si>
  <si>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</si>
  <si>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</si>
  <si>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</si>
  <si>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</si>
  <si>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</si>
  <si>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</si>
  <si>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</si>
  <si>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</si>
  <si>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</si>
  <si>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</si>
  <si>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</si>
  <si>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</si>
  <si>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</si>
  <si>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</si>
  <si>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</si>
  <si>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</si>
  <si>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</si>
  <si>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</si>
  <si>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</si>
  <si>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</si>
  <si>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</si>
  <si>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</si>
  <si>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</si>
  <si>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</si>
  <si>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</si>
  <si>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</si>
  <si>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</si>
  <si>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</si>
  <si>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</si>
  <si>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</si>
  <si>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</si>
  <si>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</si>
  <si>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</si>
  <si>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</si>
  <si>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</si>
  <si>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</si>
  <si>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</si>
  <si>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</si>
  <si>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</si>
  <si>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</si>
  <si>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</si>
  <si>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</si>
  <si>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</si>
  <si>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</si>
  <si>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</si>
  <si>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</si>
  <si>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</si>
  <si>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</si>
  <si>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</si>
  <si>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</si>
  <si>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</si>
  <si>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</si>
  <si>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</si>
  <si>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</si>
  <si>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</si>
  <si>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</si>
  <si>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</si>
  <si>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</si>
  <si>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</si>
  <si>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</si>
  <si>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</si>
  <si>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</si>
  <si>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</si>
  <si>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</si>
  <si>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</si>
  <si>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</si>
  <si>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</si>
  <si>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</si>
  <si>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</si>
  <si>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</si>
  <si>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</si>
  <si>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</si>
  <si>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</si>
  <si>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</si>
  <si>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</si>
  <si>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</si>
  <si>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</si>
  <si>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</si>
  <si>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</si>
  <si>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</si>
  <si>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</si>
  <si>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</si>
  <si>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</si>
  <si>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</si>
  <si>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</si>
  <si>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</si>
  <si>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</si>
  <si>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</si>
  <si>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</si>
  <si>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</si>
  <si>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</si>
  <si>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</si>
  <si>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</si>
  <si>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</si>
  <si>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</si>
  <si>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</si>
  <si>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</si>
  <si>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</si>
  <si>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</si>
  <si>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</si>
  <si>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</si>
  <si>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</si>
  <si>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</si>
  <si>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</si>
  <si>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</si>
  <si>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</si>
  <si>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</si>
  <si>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</si>
  <si>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</si>
  <si>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</si>
  <si>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</si>
  <si>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</si>
  <si>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</si>
  <si>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</si>
  <si>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</si>
  <si>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</si>
  <si>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</si>
  <si>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</si>
  <si>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</si>
  <si>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</si>
  <si>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</si>
  <si>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</si>
  <si>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</si>
  <si>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</si>
  <si>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</si>
  <si>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</si>
  <si>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</si>
  <si>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</si>
  <si>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</si>
  <si>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</si>
  <si>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</si>
  <si>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</si>
  <si>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</si>
  <si>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</si>
  <si>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</si>
  <si>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</si>
  <si>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</si>
  <si>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</si>
  <si>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</si>
  <si>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</si>
  <si>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</si>
  <si>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</si>
  <si>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</si>
  <si>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</si>
  <si>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</si>
  <si>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</si>
  <si>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</si>
  <si>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</si>
  <si>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</si>
  <si>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</si>
  <si>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</si>
  <si>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</si>
  <si>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</si>
  <si>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</si>
  <si>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</si>
  <si>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</si>
  <si>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</si>
  <si>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</si>
  <si>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</si>
  <si>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</si>
  <si>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</si>
  <si>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</si>
  <si>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</si>
  <si>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</si>
  <si>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</si>
  <si>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</si>
  <si>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</si>
  <si>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</si>
  <si>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</si>
  <si>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</si>
  <si>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</si>
  <si>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</si>
  <si>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</si>
  <si>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</si>
  <si>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</si>
  <si>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</si>
  <si>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</si>
  <si>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</si>
  <si>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</si>
  <si>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</si>
  <si>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</si>
  <si>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</si>
  <si>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</si>
  <si>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</si>
  <si>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</si>
  <si>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</si>
  <si>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</si>
  <si>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</si>
  <si>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</si>
  <si>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</si>
  <si>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</si>
  <si>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</si>
  <si>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</si>
  <si>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</si>
  <si>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</si>
  <si>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</si>
  <si>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</si>
  <si>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</si>
  <si>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</si>
  <si>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</si>
  <si>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</si>
  <si>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</si>
  <si>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</si>
  <si>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</si>
  <si>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</si>
  <si>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</si>
  <si>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</si>
  <si>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</si>
  <si>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</si>
  <si>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</si>
  <si>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</si>
  <si>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</si>
  <si>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</si>
  <si>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</si>
  <si>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</si>
  <si>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</si>
  <si>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</si>
  <si>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</si>
  <si>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</si>
  <si>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</si>
  <si>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</si>
  <si>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</si>
  <si>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Count of outcomes</t>
  </si>
  <si>
    <t>Column Labels</t>
  </si>
  <si>
    <t>Grand Total</t>
  </si>
  <si>
    <t>Total Count of outcomes</t>
  </si>
  <si>
    <t>Row Labels</t>
  </si>
  <si>
    <t>Total Count of outcomes2</t>
  </si>
  <si>
    <t>Count of outcomes2</t>
  </si>
  <si>
    <t>Total Count of country</t>
  </si>
  <si>
    <t>Count of country</t>
  </si>
  <si>
    <t>(All)</t>
  </si>
  <si>
    <t>(Multiple Items)</t>
  </si>
  <si>
    <t>Count of Subcategory</t>
  </si>
  <si>
    <t>Total Count of Subcategory</t>
  </si>
  <si>
    <t>Date Created Conversion</t>
  </si>
  <si>
    <t>Date ENDED Conversion</t>
  </si>
  <si>
    <t>Total Count of Date Created Conversion</t>
  </si>
  <si>
    <t>Count of 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</si>
  <si>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</si>
  <si>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</si>
  <si>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</si>
  <si>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</si>
  <si>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</si>
  <si>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</si>
  <si>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</si>
  <si>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</si>
  <si>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</si>
  <si>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</si>
  <si>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</si>
  <si>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</si>
  <si>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</si>
  <si>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</si>
  <si>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Years</t>
  </si>
  <si>
    <t xml:space="preserve">Parent Category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</si>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</sst>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  <xf numFmtId="10" fontId="1" fillId="0" borderId="0" xfId="0" applyNumberFormat="1" applyFont="1"/>
    <xf numFmtId="165" fontId="0" fillId="0" borderId="0" xfId="0" applyNumberForma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5"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0006"/>
      </font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 </a:t>
            </a:r>
          </a:p>
        </c:rich>
      </c:tx>
      <c:layout>
        <c:manualLayout>
          <c:xMode val="edge"/>
          <c:yMode val="edge"/>
          <c:x val="0.52202053982554886"/>
          <c:y val="4.531722054380664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9071589902292316E-2"/>
          <c:y val="3.3232628398791542E-2"/>
          <c:w val="0.70290589864856434"/>
          <c:h val="0.89668197064490807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Statistics'!$A$3:$A$5</c:f>
              <c:strCache>
                <c:ptCount val="1"/>
                <c:pt idx="0">
                  <c:v>canceled - Count of outcomes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Statistics'!$A$6</c:f>
              <c:numCache>
                <c:formatCode>General</c:formatCode>
                <c:ptCount val="1"/>
                <c:pt idx="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D-3C4D-864B-23B834E50F32}"/>
            </c:ext>
          </c:extLst>
        </c:ser>
        <c:ser>
          <c:idx val="1"/>
          <c:order val="1"/>
          <c:tx>
            <c:strRef>
              <c:f>'Category Statistics'!$B$3:$B$5</c:f>
              <c:strCache>
                <c:ptCount val="1"/>
                <c:pt idx="0">
                  <c:v>canceled - Count of outcomes2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Statistics'!$B$6</c:f>
              <c:numCache>
                <c:formatCode>General</c:formatCode>
                <c:ptCount val="1"/>
                <c:pt idx="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2D-3C4D-864B-23B834E50F32}"/>
            </c:ext>
          </c:extLst>
        </c:ser>
        <c:ser>
          <c:idx val="2"/>
          <c:order val="2"/>
          <c:tx>
            <c:strRef>
              <c:f>'Category Statistics'!$C$3:$C$5</c:f>
              <c:strCache>
                <c:ptCount val="1"/>
                <c:pt idx="0">
                  <c:v>canceled - Count of country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Statistics'!$C$6</c:f>
              <c:numCache>
                <c:formatCode>General</c:formatCode>
                <c:ptCount val="1"/>
                <c:pt idx="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2D-3C4D-864B-23B834E50F32}"/>
            </c:ext>
          </c:extLst>
        </c:ser>
        <c:ser>
          <c:idx val="3"/>
          <c:order val="3"/>
          <c:tx>
            <c:strRef>
              <c:f>'Category Statistics'!$D$3:$D$5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Statistics'!$D$6</c:f>
              <c:numCache>
                <c:formatCode>General</c:formatCode>
                <c:ptCount val="1"/>
                <c:pt idx="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2D-3C4D-864B-23B834E50F32}"/>
            </c:ext>
          </c:extLst>
        </c:ser>
        <c:ser>
          <c:idx val="4"/>
          <c:order val="4"/>
          <c:tx>
            <c:strRef>
              <c:f>'Category Statistics'!$E$3:$E$5</c:f>
              <c:strCache>
                <c:ptCount val="1"/>
                <c:pt idx="0">
                  <c:v>failed - Count of outcomes2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Statistics'!$E$6</c:f>
              <c:numCache>
                <c:formatCode>General</c:formatCode>
                <c:ptCount val="1"/>
                <c:pt idx="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02D-3C4D-864B-23B834E50F32}"/>
            </c:ext>
          </c:extLst>
        </c:ser>
        <c:ser>
          <c:idx val="5"/>
          <c:order val="5"/>
          <c:tx>
            <c:strRef>
              <c:f>'Category Statistics'!$F$3:$F$5</c:f>
              <c:strCache>
                <c:ptCount val="1"/>
                <c:pt idx="0">
                  <c:v>failed - Count of country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Statistics'!$F$6</c:f>
              <c:numCache>
                <c:formatCode>General</c:formatCode>
                <c:ptCount val="1"/>
                <c:pt idx="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02D-3C4D-864B-23B834E50F32}"/>
            </c:ext>
          </c:extLst>
        </c:ser>
        <c:ser>
          <c:idx val="6"/>
          <c:order val="6"/>
          <c:tx>
            <c:strRef>
              <c:f>'Category Statistics'!$G$3:$G$5</c:f>
              <c:strCache>
                <c:ptCount val="1"/>
                <c:pt idx="0">
                  <c:v>live - Count of outcomes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Statistics'!$G$6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02D-3C4D-864B-23B834E50F32}"/>
            </c:ext>
          </c:extLst>
        </c:ser>
        <c:ser>
          <c:idx val="7"/>
          <c:order val="7"/>
          <c:tx>
            <c:strRef>
              <c:f>'Category Statistics'!$H$3:$H$5</c:f>
              <c:strCache>
                <c:ptCount val="1"/>
                <c:pt idx="0">
                  <c:v>live - Count of outcomes2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Statistics'!$H$6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02D-3C4D-864B-23B834E50F32}"/>
            </c:ext>
          </c:extLst>
        </c:ser>
        <c:ser>
          <c:idx val="8"/>
          <c:order val="8"/>
          <c:tx>
            <c:strRef>
              <c:f>'Category Statistics'!$I$3:$I$5</c:f>
              <c:strCache>
                <c:ptCount val="1"/>
                <c:pt idx="0">
                  <c:v>live - Count of country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Statistics'!$I$6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02D-3C4D-864B-23B834E50F32}"/>
            </c:ext>
          </c:extLst>
        </c:ser>
        <c:ser>
          <c:idx val="9"/>
          <c:order val="9"/>
          <c:tx>
            <c:strRef>
              <c:f>'Category Statistics'!$J$3:$J$5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Statistics'!$J$6</c:f>
              <c:numCache>
                <c:formatCode>General</c:formatCode>
                <c:ptCount val="1"/>
                <c:pt idx="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02D-3C4D-864B-23B834E50F32}"/>
            </c:ext>
          </c:extLst>
        </c:ser>
        <c:ser>
          <c:idx val="10"/>
          <c:order val="10"/>
          <c:tx>
            <c:strRef>
              <c:f>'Category Statistics'!$K$3:$K$5</c:f>
              <c:strCache>
                <c:ptCount val="1"/>
                <c:pt idx="0">
                  <c:v>successful - Count of outcomes2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Statistics'!$K$6</c:f>
              <c:numCache>
                <c:formatCode>General</c:formatCode>
                <c:ptCount val="1"/>
                <c:pt idx="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02D-3C4D-864B-23B834E50F32}"/>
            </c:ext>
          </c:extLst>
        </c:ser>
        <c:ser>
          <c:idx val="11"/>
          <c:order val="11"/>
          <c:tx>
            <c:strRef>
              <c:f>'Category Statistics'!$L$3:$L$5</c:f>
              <c:strCache>
                <c:ptCount val="1"/>
                <c:pt idx="0">
                  <c:v>successful - Count of country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Statistics'!$L$6</c:f>
              <c:numCache>
                <c:formatCode>General</c:formatCode>
                <c:ptCount val="1"/>
                <c:pt idx="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02D-3C4D-864B-23B834E50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16923103"/>
        <c:axId val="1416924751"/>
      </c:barChart>
      <c:catAx>
        <c:axId val="141692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924751"/>
        <c:crosses val="autoZero"/>
        <c:auto val="1"/>
        <c:lblAlgn val="ctr"/>
        <c:lblOffset val="100"/>
        <c:noMultiLvlLbl val="0"/>
      </c:catAx>
      <c:valAx>
        <c:axId val="1416924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92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Statistics'!$B$4:$B$6</c:f>
              <c:strCache>
                <c:ptCount val="1"/>
                <c:pt idx="0">
                  <c:v>Count of country - 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1D-9144-8FCC-BA09A27590CD}"/>
            </c:ext>
          </c:extLst>
        </c:ser>
        <c:ser>
          <c:idx val="1"/>
          <c:order val="1"/>
          <c:tx>
            <c:strRef>
              <c:f>'Subcategory Statistics'!$C$4:$C$6</c:f>
              <c:strCache>
                <c:ptCount val="1"/>
                <c:pt idx="0">
                  <c:v>Count of country - 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1D-9144-8FCC-BA09A27590CD}"/>
            </c:ext>
          </c:extLst>
        </c:ser>
        <c:ser>
          <c:idx val="2"/>
          <c:order val="2"/>
          <c:tx>
            <c:strRef>
              <c:f>'Subcategory Statistics'!$D$4:$D$6</c:f>
              <c:strCache>
                <c:ptCount val="1"/>
                <c:pt idx="0">
                  <c:v>Count of country - 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1D-9144-8FCC-BA09A27590CD}"/>
            </c:ext>
          </c:extLst>
        </c:ser>
        <c:ser>
          <c:idx val="3"/>
          <c:order val="3"/>
          <c:tx>
            <c:strRef>
              <c:f>'Subcategory Statistics'!$E$4:$E$6</c:f>
              <c:strCache>
                <c:ptCount val="1"/>
                <c:pt idx="0">
                  <c:v>Count of Subcategory - 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Statistics'!$E$7:$E$8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81D-9144-8FCC-BA09A27590CD}"/>
            </c:ext>
          </c:extLst>
        </c:ser>
        <c:ser>
          <c:idx val="4"/>
          <c:order val="4"/>
          <c:tx>
            <c:strRef>
              <c:f>'Subcategory Statistics'!$F$4:$F$6</c:f>
              <c:strCache>
                <c:ptCount val="1"/>
                <c:pt idx="0">
                  <c:v>Count of Subcategory - 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Statistics'!$F$7:$F$8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281D-9144-8FCC-BA09A27590CD}"/>
            </c:ext>
          </c:extLst>
        </c:ser>
        <c:ser>
          <c:idx val="5"/>
          <c:order val="5"/>
          <c:tx>
            <c:strRef>
              <c:f>'Subcategory Statistics'!$G$4:$G$6</c:f>
              <c:strCache>
                <c:ptCount val="1"/>
                <c:pt idx="0">
                  <c:v>Count of Subcategory - 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Statistics'!$G$7:$G$8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281D-9144-8FCC-BA09A27590CD}"/>
            </c:ext>
          </c:extLst>
        </c:ser>
        <c:ser>
          <c:idx val="6"/>
          <c:order val="6"/>
          <c:tx>
            <c:strRef>
              <c:f>'Subcategory Statistics'!$H$4:$H$6</c:f>
              <c:strCache>
                <c:ptCount val="1"/>
                <c:pt idx="0">
                  <c:v>Count of outcomes - failed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Statistics'!$H$7:$H$8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281D-9144-8FCC-BA09A27590CD}"/>
            </c:ext>
          </c:extLst>
        </c:ser>
        <c:ser>
          <c:idx val="7"/>
          <c:order val="7"/>
          <c:tx>
            <c:strRef>
              <c:f>'Subcategory Statistics'!$I$4:$I$6</c:f>
              <c:strCache>
                <c:ptCount val="1"/>
                <c:pt idx="0">
                  <c:v>Count of outcomes - live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Statistics'!$I$7:$I$8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281D-9144-8FCC-BA09A27590CD}"/>
            </c:ext>
          </c:extLst>
        </c:ser>
        <c:ser>
          <c:idx val="8"/>
          <c:order val="8"/>
          <c:tx>
            <c:strRef>
              <c:f>'Subcategory Statistics'!$J$4:$J$6</c:f>
              <c:strCache>
                <c:ptCount val="1"/>
                <c:pt idx="0">
                  <c:v>Count of outcomes - successful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Statistics'!$J$7:$J$8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281D-9144-8FCC-BA09A2759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7998751"/>
        <c:axId val="1488000399"/>
      </c:barChart>
      <c:catAx>
        <c:axId val="148799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000399"/>
        <c:crosses val="autoZero"/>
        <c:auto val="1"/>
        <c:lblAlgn val="ctr"/>
        <c:lblOffset val="100"/>
        <c:noMultiLvlLbl val="0"/>
      </c:catAx>
      <c:valAx>
        <c:axId val="148800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799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'Subcategory Statistics'!$B$4:$B$6</c:f>
              <c:strCache>
                <c:ptCount val="1"/>
                <c:pt idx="0">
                  <c:v>Count of country - 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59-F146-8064-3BA9FDCCE604}"/>
            </c:ext>
          </c:extLst>
        </c:ser>
        <c:ser>
          <c:idx val="1"/>
          <c:order val="1"/>
          <c:tx>
            <c:strRef>
              <c:f>'Subcategory Statistics'!$C$4:$C$6</c:f>
              <c:strCache>
                <c:ptCount val="1"/>
                <c:pt idx="0">
                  <c:v>Count of country - 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59-F146-8064-3BA9FDCCE604}"/>
            </c:ext>
          </c:extLst>
        </c:ser>
        <c:ser>
          <c:idx val="2"/>
          <c:order val="2"/>
          <c:tx>
            <c:strRef>
              <c:f>'Subcategory Statistics'!$D$4:$D$6</c:f>
              <c:strCache>
                <c:ptCount val="1"/>
                <c:pt idx="0">
                  <c:v>Count of country - 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59-F146-8064-3BA9FDCCE604}"/>
            </c:ext>
          </c:extLst>
        </c:ser>
        <c:ser>
          <c:idx val="3"/>
          <c:order val="3"/>
          <c:tx>
            <c:strRef>
              <c:f>'Subcategory Statistics'!$E$4:$E$6</c:f>
              <c:strCache>
                <c:ptCount val="1"/>
                <c:pt idx="0">
                  <c:v>Count of Subcategory - 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Statistics'!$E$7:$E$8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59-F146-8064-3BA9FDCCE604}"/>
            </c:ext>
          </c:extLst>
        </c:ser>
        <c:ser>
          <c:idx val="4"/>
          <c:order val="4"/>
          <c:tx>
            <c:strRef>
              <c:f>'Subcategory Statistics'!$F$4:$F$6</c:f>
              <c:strCache>
                <c:ptCount val="1"/>
                <c:pt idx="0">
                  <c:v>Count of Subcategory - 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Statistics'!$F$7:$F$8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5D59-F146-8064-3BA9FDCCE604}"/>
            </c:ext>
          </c:extLst>
        </c:ser>
        <c:ser>
          <c:idx val="5"/>
          <c:order val="5"/>
          <c:tx>
            <c:strRef>
              <c:f>'Subcategory Statistics'!$G$4:$G$6</c:f>
              <c:strCache>
                <c:ptCount val="1"/>
                <c:pt idx="0">
                  <c:v>Count of Subcategory - 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Statistics'!$G$7:$G$8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5D59-F146-8064-3BA9FDCCE604}"/>
            </c:ext>
          </c:extLst>
        </c:ser>
        <c:ser>
          <c:idx val="6"/>
          <c:order val="6"/>
          <c:tx>
            <c:strRef>
              <c:f>'Subcategory Statistics'!$H$4:$H$6</c:f>
              <c:strCache>
                <c:ptCount val="1"/>
                <c:pt idx="0">
                  <c:v>Count of outcomes - failed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Statistics'!$H$7:$H$8</c:f>
              <c:numCache>
                <c:formatCode>General</c:formatCode>
                <c:ptCount val="1"/>
                <c:pt idx="0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5D59-F146-8064-3BA9FDCCE604}"/>
            </c:ext>
          </c:extLst>
        </c:ser>
        <c:ser>
          <c:idx val="7"/>
          <c:order val="7"/>
          <c:tx>
            <c:strRef>
              <c:f>'Subcategory Statistics'!$I$4:$I$6</c:f>
              <c:strCache>
                <c:ptCount val="1"/>
                <c:pt idx="0">
                  <c:v>Count of outcomes - live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Statistics'!$I$7:$I$8</c:f>
              <c:numCache>
                <c:formatCode>General</c:formatCode>
                <c:ptCount val="1"/>
                <c:pt idx="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D59-F146-8064-3BA9FDCCE604}"/>
            </c:ext>
          </c:extLst>
        </c:ser>
        <c:ser>
          <c:idx val="8"/>
          <c:order val="8"/>
          <c:tx>
            <c:strRef>
              <c:f>'Subcategory Statistics'!$J$4:$J$6</c:f>
              <c:strCache>
                <c:ptCount val="1"/>
                <c:pt idx="0">
                  <c:v>Count of outcomes - successful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Statistics'!$J$7:$J$8</c:f>
              <c:numCache>
                <c:formatCode>General</c:formatCode>
                <c:ptCount val="1"/>
                <c:pt idx="0">
                  <c:v>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5D59-F146-8064-3BA9FDCCE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0382831"/>
        <c:axId val="1490384479"/>
      </c:barChart>
      <c:catAx>
        <c:axId val="1490382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384479"/>
        <c:crosses val="autoZero"/>
        <c:auto val="1"/>
        <c:lblAlgn val="ctr"/>
        <c:lblOffset val="100"/>
        <c:noMultiLvlLbl val="0"/>
      </c:catAx>
      <c:valAx>
        <c:axId val="149038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38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444444444444449"/>
          <c:y val="9.4903397491980179E-2"/>
          <c:w val="0.33333333333333331"/>
          <c:h val="0.902785433070866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Date'!$B$3:$B$5</c:f>
              <c:strCache>
                <c:ptCount val="1"/>
                <c:pt idx="0">
                  <c:v>canceled - Count of outcomes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9D-BE49-9487-D6B4F4DD2F69}"/>
            </c:ext>
          </c:extLst>
        </c:ser>
        <c:ser>
          <c:idx val="1"/>
          <c:order val="1"/>
          <c:tx>
            <c:strRef>
              <c:f>'Outcomes Based on Launch Date'!$C$3:$C$5</c:f>
              <c:strCache>
                <c:ptCount val="1"/>
                <c:pt idx="0">
                  <c:v>canceled - Count of Date Created Conversion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9D-BE49-9487-D6B4F4DD2F69}"/>
            </c:ext>
          </c:extLst>
        </c:ser>
        <c:ser>
          <c:idx val="2"/>
          <c:order val="2"/>
          <c:tx>
            <c:strRef>
              <c:f>'Outcomes Based on Launch Date'!$D$3:$D$5</c:f>
              <c:strCache>
                <c:ptCount val="1"/>
                <c:pt idx="0">
                  <c:v>canceled - Count of outcomes2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9D-BE49-9487-D6B4F4DD2F69}"/>
            </c:ext>
          </c:extLst>
        </c:ser>
        <c:ser>
          <c:idx val="3"/>
          <c:order val="3"/>
          <c:tx>
            <c:strRef>
              <c:f>'Outcomes Based on Launch Date'!$E$3:$E$5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9D-BE49-9487-D6B4F4DD2F69}"/>
            </c:ext>
          </c:extLst>
        </c:ser>
        <c:ser>
          <c:idx val="4"/>
          <c:order val="4"/>
          <c:tx>
            <c:strRef>
              <c:f>'Outcomes Based on Launch Date'!$F$3:$F$5</c:f>
              <c:strCache>
                <c:ptCount val="1"/>
                <c:pt idx="0">
                  <c:v>failed - Count of Date Created Conversion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Date'!$F$6:$F$18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E9D-BE49-9487-D6B4F4DD2F69}"/>
            </c:ext>
          </c:extLst>
        </c:ser>
        <c:ser>
          <c:idx val="5"/>
          <c:order val="5"/>
          <c:tx>
            <c:strRef>
              <c:f>'Outcomes Based on Launch Date'!$G$3:$G$5</c:f>
              <c:strCache>
                <c:ptCount val="1"/>
                <c:pt idx="0">
                  <c:v>failed - Count of outcomes2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Date'!$G$6:$G$18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E9D-BE49-9487-D6B4F4DD2F69}"/>
            </c:ext>
          </c:extLst>
        </c:ser>
        <c:ser>
          <c:idx val="6"/>
          <c:order val="6"/>
          <c:tx>
            <c:strRef>
              <c:f>'Outcomes Based on Launch Date'!$H$3:$H$5</c:f>
              <c:strCache>
                <c:ptCount val="1"/>
                <c:pt idx="0">
                  <c:v>live - Count of outcomes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Date'!$H$6:$H$18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E9D-BE49-9487-D6B4F4DD2F69}"/>
            </c:ext>
          </c:extLst>
        </c:ser>
        <c:ser>
          <c:idx val="7"/>
          <c:order val="7"/>
          <c:tx>
            <c:strRef>
              <c:f>'Outcomes Based on Launch Date'!$I$3:$I$5</c:f>
              <c:strCache>
                <c:ptCount val="1"/>
                <c:pt idx="0">
                  <c:v>live - Count of Date Created Conversion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Date'!$I$6:$I$18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E9D-BE49-9487-D6B4F4DD2F69}"/>
            </c:ext>
          </c:extLst>
        </c:ser>
        <c:ser>
          <c:idx val="8"/>
          <c:order val="8"/>
          <c:tx>
            <c:strRef>
              <c:f>'Outcomes Based on Launch Date'!$J$3:$J$5</c:f>
              <c:strCache>
                <c:ptCount val="1"/>
                <c:pt idx="0">
                  <c:v>live - Count of outcomes2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Date'!$J$6:$J$18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E9D-BE49-9487-D6B4F4DD2F69}"/>
            </c:ext>
          </c:extLst>
        </c:ser>
        <c:ser>
          <c:idx val="9"/>
          <c:order val="9"/>
          <c:tx>
            <c:strRef>
              <c:f>'Outcomes Based on Launch Date'!$K$3:$K$5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Date'!$K$6:$K$18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E9D-BE49-9487-D6B4F4DD2F69}"/>
            </c:ext>
          </c:extLst>
        </c:ser>
        <c:ser>
          <c:idx val="10"/>
          <c:order val="10"/>
          <c:tx>
            <c:strRef>
              <c:f>'Outcomes Based on Launch Date'!$L$3:$L$5</c:f>
              <c:strCache>
                <c:ptCount val="1"/>
                <c:pt idx="0">
                  <c:v>successful - Count of Date Created Conversion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Date'!$L$6:$L$18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E9D-BE49-9487-D6B4F4DD2F69}"/>
            </c:ext>
          </c:extLst>
        </c:ser>
        <c:ser>
          <c:idx val="11"/>
          <c:order val="11"/>
          <c:tx>
            <c:strRef>
              <c:f>'Outcomes Based on Launch Date'!$M$3:$M$5</c:f>
              <c:strCache>
                <c:ptCount val="1"/>
                <c:pt idx="0">
                  <c:v>successful - Count of outcomes2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Date'!$M$6:$M$18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E9D-BE49-9487-D6B4F4DD2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0945775"/>
        <c:axId val="1410933791"/>
      </c:lineChart>
      <c:catAx>
        <c:axId val="141094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933791"/>
        <c:crosses val="autoZero"/>
        <c:auto val="1"/>
        <c:lblAlgn val="ctr"/>
        <c:lblOffset val="100"/>
        <c:noMultiLvlLbl val="0"/>
      </c:catAx>
      <c:valAx>
        <c:axId val="1410933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94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426988748944673E-2"/>
          <c:y val="0.12873563218390804"/>
          <c:w val="0.75065800582367026"/>
          <c:h val="0.7646056656711013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D-DC45-B910-3A86308D989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D-DC45-B910-3A86308D989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D-DC45-B910-3A86308D9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6326848"/>
        <c:axId val="1289687728"/>
      </c:lineChart>
      <c:catAx>
        <c:axId val="128632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9687728"/>
        <c:crosses val="autoZero"/>
        <c:auto val="1"/>
        <c:lblAlgn val="ctr"/>
        <c:lblOffset val="100"/>
        <c:noMultiLvlLbl val="0"/>
      </c:catAx>
      <c:valAx>
        <c:axId val="128968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32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76159230096237"/>
          <c:y val="0.18097222222222226"/>
          <c:w val="0.84068285214348204"/>
          <c:h val="0.3945045931758530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7A-9A45-8A6E-E64BF3EDB0A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7A-9A45-8A6E-E64BF3EDB0A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7A-9A45-8A6E-E64BF3EDB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1716959"/>
        <c:axId val="1111911599"/>
      </c:lineChart>
      <c:catAx>
        <c:axId val="1111716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911599"/>
        <c:crosses val="autoZero"/>
        <c:auto val="1"/>
        <c:lblAlgn val="ctr"/>
        <c:lblOffset val="100"/>
        <c:noMultiLvlLbl val="0"/>
      </c:catAx>
      <c:valAx>
        <c:axId val="111191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1716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50800</xdr:colOff>
      <xdr:row>11</xdr:row>
      <xdr:rowOff>25400</xdr:rowOff>
    </xdr:from>
    <xdr:to>
      <xdr:col>10</xdr:col>
      <xdr:colOff>1104900</xdr:colOff>
      <xdr:row>39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A9D438-E30B-8149-9847-8ACB3FC4C9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889000</xdr:colOff>
      <xdr:row>10</xdr:row>
      <xdr:rowOff>38100</xdr:rowOff>
    </xdr:from>
    <xdr:to>
      <xdr:col>9</xdr:col>
      <xdr:colOff>381000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66E076-4D17-ED4C-993C-DF3E52EFB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76200</xdr:colOff>
      <xdr:row>38</xdr:row>
      <xdr:rowOff>38100</xdr:rowOff>
    </xdr:from>
    <xdr:to>
      <xdr:col>24</xdr:col>
      <xdr:colOff>241300</xdr:colOff>
      <xdr:row>52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2E9D00-F8CB-7E48-9C06-CA83084B0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</xdr:colOff>
      <xdr:row>19</xdr:row>
      <xdr:rowOff>139700</xdr:rowOff>
    </xdr:from>
    <xdr:to>
      <xdr:col>6</xdr:col>
      <xdr:colOff>260350</xdr:colOff>
      <xdr:row>36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158320-5175-F749-9039-3594D6CF2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11</xdr:row>
      <xdr:rowOff>38100</xdr:rowOff>
    </xdr:from>
    <xdr:to>
      <xdr:col>9</xdr:col>
      <xdr:colOff>419100</xdr:colOff>
      <xdr:row>26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82801B-B03D-0E4D-B8A2-4D801468C6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0.4442</cdr:x>
      <cdr:y>0</cdr:y>
    </cdr:from>
    <cdr:to>
      <cdr:x>0.60175</cdr:x>
      <cdr:y>0.13793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1C618B0-3283-B149-8AF7-3BFA67E2D234}"/>
            </a:ext>
          </a:extLst>
        </cdr:cNvPr>
        <cdr:cNvSpPr txBox="1"/>
      </cdr:nvSpPr>
      <cdr:spPr>
        <a:xfrm xmlns:a="http://schemas.openxmlformats.org/drawingml/2006/main">
          <a:off x="2578100" y="0"/>
          <a:ext cx="914400" cy="381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0.5</cdr:x>
      <cdr:y>0.04357</cdr:y>
    </cdr:from>
    <cdr:to>
      <cdr:x>0.83906</cdr:x>
      <cdr:y>0.3573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54918BD8-4BBB-984A-B79A-5493CE06EA0B}"/>
            </a:ext>
          </a:extLst>
        </cdr:cNvPr>
        <cdr:cNvSpPr txBox="1"/>
      </cdr:nvSpPr>
      <cdr:spPr>
        <a:xfrm xmlns:a="http://schemas.openxmlformats.org/drawingml/2006/main">
          <a:off x="2959100" y="127000"/>
          <a:ext cx="20066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0.22747</cdr:x>
      <cdr:y>0.0305</cdr:y>
    </cdr:from>
    <cdr:to>
      <cdr:x>0.72532</cdr:x>
      <cdr:y>0.14379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8F78467F-B70C-8441-914F-0A90AB79E0C0}"/>
            </a:ext>
          </a:extLst>
        </cdr:cNvPr>
        <cdr:cNvSpPr txBox="1"/>
      </cdr:nvSpPr>
      <cdr:spPr>
        <a:xfrm xmlns:a="http://schemas.openxmlformats.org/drawingml/2006/main">
          <a:off x="1346200" y="88900"/>
          <a:ext cx="2946400" cy="3302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100" b="1"/>
            <a:t>Theater Outcomes Based om Launch  Date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952500</xdr:colOff>
      <xdr:row>17</xdr:row>
      <xdr:rowOff>171450</xdr:rowOff>
    </xdr:from>
    <xdr:to>
      <xdr:col>7</xdr:col>
      <xdr:colOff>952500</xdr:colOff>
      <xdr:row>32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859EF6-5514-8649-93A0-AA5E9E8250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ise Weatherford" refreshedDate="44184.960307407404" createdVersion="6" refreshedVersion="6" minRefreshableVersion="3" recordCount="4114" xr:uid="{0F4EECA1-CA47-2842-BA96-1486638C04A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ise Weatherford" refreshedDate="44184.960309837959" createdVersion="6" refreshedVersion="6" minRefreshableVersion="3" recordCount="4114" xr:uid="{6E0A7500-7FBC-D047-B918-998C405FDF2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ise Weatherford" refreshedDate="44184.960311458337" createdVersion="6" refreshedVersion="6" minRefreshableVersion="3" recordCount="4114" xr:uid="{A79C1B3D-63B5-9042-8790-0C3A2D396E2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0DC053-7C85-C94D-92D9-CE2F84087564}" name="PivotTable6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2">
  <location ref="A3:O6" firstHeaderRow="1" firstDataRow="3" firstDataCol="0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dataField="1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2">
    <field x="5"/>
    <field x="-2"/>
  </colFields>
  <colItems count="15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 t="grand">
      <x/>
    </i>
    <i t="grand" i="1">
      <x/>
    </i>
    <i t="grand" i="2">
      <x/>
    </i>
  </colItems>
  <pageFields count="1">
    <pageField fld="6" hier="-1"/>
  </pageFields>
  <dataFields count="3">
    <dataField name="Count of outcomes" fld="5" subtotal="count" baseField="0" baseItem="0"/>
    <dataField name="Count of outcomes2" fld="5" subtotal="count" baseField="0" baseItem="0"/>
    <dataField name="Count of country" fld="6" subtotal="count" baseField="0" baseItem="0"/>
  </dataFields>
  <chartFormats count="2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19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19" format="1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19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2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19" format="23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19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2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19" format="27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19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3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19" format="3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16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18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0" format="19" series="1">
      <pivotArea type="data" grandCol="1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B6F58A-E841-6B41-A33C-D9993ADDAE6A}" name="PivotTable9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M8" firstHeaderRow="1" firstDataRow="3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dataField="1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2">
    <field x="-2"/>
    <field x="5"/>
  </colFields>
  <colItems count="12">
    <i>
      <x/>
      <x v="1"/>
    </i>
    <i r="1">
      <x v="2"/>
    </i>
    <i r="1">
      <x v="3"/>
    </i>
    <i i="1">
      <x v="1"/>
      <x v="1"/>
    </i>
    <i r="1" i="1">
      <x v="2"/>
    </i>
    <i r="1" i="1">
      <x v="3"/>
    </i>
    <i i="2">
      <x v="2"/>
      <x v="1"/>
    </i>
    <i r="1" i="2">
      <x v="2"/>
    </i>
    <i r="1" i="2">
      <x v="3"/>
    </i>
    <i t="grand">
      <x/>
    </i>
    <i t="grand" i="1">
      <x/>
    </i>
    <i t="grand" i="2">
      <x/>
    </i>
  </colItems>
  <pageFields count="1">
    <pageField fld="6" hier="-1"/>
  </pageFields>
  <dataFields count="3">
    <dataField name="Count of country" fld="6" subtotal="count" baseField="0" baseItem="0"/>
    <dataField name="Count of Subcategory" fld="17" subtotal="count" baseField="0" baseItem="0"/>
    <dataField name="Count of outcomes" fld="5" subtotal="count" baseField="0" baseItem="0"/>
  </dataFields>
  <chartFormats count="3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1" format="16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1" format="18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1" format="19" series="1">
      <pivotArea type="data" grandCol="1" outline="0" fieldPosition="0">
        <references count="1">
          <reference field="4294967294" count="1" selected="0">
            <x v="2"/>
          </reference>
        </references>
      </pivotArea>
    </chartFormat>
    <chartFormat chart="0" format="34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36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0" format="37" series="1">
      <pivotArea type="data" grandCol="1" outline="0" fieldPosition="0">
        <references count="1">
          <reference field="4294967294" count="1" selected="0">
            <x v="2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7780AB-78AB-724C-88A3-44A2D3DCC8E7}" name="PivotTable10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P18" firstHeaderRow="1" firstDataRow="3" firstDataCol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5"/>
    <field x="-2"/>
  </colFields>
  <colItems count="15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Count of outcomes" fld="5" subtotal="count" baseField="0" baseItem="0"/>
    <dataField name="Count of Date Created Conversion" fld="18" subtotal="count" baseField="0" baseItem="0"/>
    <dataField name="Count of outcomes2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0" format="16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0" format="17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0" format="18" series="1">
      <pivotArea type="data" grandCol="1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308761-9AA9-9244-836A-A22DF6D80880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7982F-FF3C-BB4E-8D90-663E95588F9B}">
  <dimension ref="A1:O6"/>
  <sheetViews>
    <sheetView topLeftCell="C3" workbookViewId="0">
      <selection activeCell="A14" sqref="A14:U14"/>
    </sheetView>
  </sheetViews>
  <sheetFormatPr baseColWidth="10" defaultRowHeight="15" x14ac:dyDescent="0.2"/>
  <cols>
    <col min="1" max="12" width="16.83203125" bestFit="1" customWidth="1"/>
    <col min="13" max="13" width="20" bestFit="1" customWidth="1"/>
    <col min="14" max="14" width="21" bestFit="1" customWidth="1"/>
    <col min="15" max="15" width="18.33203125" bestFit="1" customWidth="1"/>
    <col min="16" max="16" width="16.83203125" bestFit="1" customWidth="1"/>
    <col min="17" max="17" width="14" bestFit="1" customWidth="1"/>
    <col min="18" max="18" width="20" bestFit="1" customWidth="1"/>
    <col min="19" max="19" width="19.5" bestFit="1" customWidth="1"/>
    <col min="20" max="20" width="21" bestFit="1" customWidth="1"/>
    <col min="21" max="21" width="18.33203125" bestFit="1" customWidth="1"/>
  </cols>
  <sheetData>
    <row r="1" spans="1:15" x14ac:dyDescent="0.2">
      <c r="A1" s="13" t="s">
        <v>8222</v>
      </c>
      <c r="B1" t="s">
        <v>8223</v>
      </c>
    </row>
    <row r="3" spans="1:15" x14ac:dyDescent="0.2">
      <c r="A3" s="13" t="s">
        <v>8360</v>
      </c>
    </row>
    <row r="4" spans="1:15" x14ac:dyDescent="0.2">
      <c r="A4" t="s">
        <v>8219</v>
      </c>
      <c r="D4" t="s">
        <v>8220</v>
      </c>
      <c r="G4" t="s">
        <v>8221</v>
      </c>
      <c r="J4" t="s">
        <v>8218</v>
      </c>
      <c r="M4" t="s">
        <v>8362</v>
      </c>
      <c r="N4" t="s">
        <v>8364</v>
      </c>
      <c r="O4" t="s">
        <v>8366</v>
      </c>
    </row>
    <row r="5" spans="1:15" x14ac:dyDescent="0.2">
      <c r="A5" t="s">
        <v>8359</v>
      </c>
      <c r="B5" t="s">
        <v>8365</v>
      </c>
      <c r="C5" t="s">
        <v>8367</v>
      </c>
      <c r="D5" t="s">
        <v>8359</v>
      </c>
      <c r="E5" t="s">
        <v>8365</v>
      </c>
      <c r="F5" t="s">
        <v>8367</v>
      </c>
      <c r="G5" t="s">
        <v>8359</v>
      </c>
      <c r="H5" t="s">
        <v>8365</v>
      </c>
      <c r="I5" t="s">
        <v>8367</v>
      </c>
      <c r="J5" t="s">
        <v>8359</v>
      </c>
      <c r="K5" t="s">
        <v>8365</v>
      </c>
      <c r="L5" t="s">
        <v>8367</v>
      </c>
    </row>
    <row r="6" spans="1:15" x14ac:dyDescent="0.2">
      <c r="A6" s="8">
        <v>257</v>
      </c>
      <c r="B6" s="8">
        <v>257</v>
      </c>
      <c r="C6" s="8">
        <v>257</v>
      </c>
      <c r="D6" s="8">
        <v>1097</v>
      </c>
      <c r="E6" s="8">
        <v>1097</v>
      </c>
      <c r="F6" s="8">
        <v>1097</v>
      </c>
      <c r="G6" s="8">
        <v>33</v>
      </c>
      <c r="H6" s="8">
        <v>33</v>
      </c>
      <c r="I6" s="8">
        <v>33</v>
      </c>
      <c r="J6" s="8">
        <v>1651</v>
      </c>
      <c r="K6" s="8">
        <v>1651</v>
      </c>
      <c r="L6" s="8">
        <v>1651</v>
      </c>
      <c r="M6" s="8">
        <v>3038</v>
      </c>
      <c r="N6" s="8">
        <v>3038</v>
      </c>
      <c r="O6" s="8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390F2-3745-B44E-8E0A-3B12D854AC91}">
  <dimension ref="A2:M8"/>
  <sheetViews>
    <sheetView workbookViewId="0">
      <selection activeCell="B3" sqref="B3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4" bestFit="1" customWidth="1"/>
    <col min="4" max="4" width="8.83203125" bestFit="1" customWidth="1"/>
    <col min="5" max="5" width="17.6640625" bestFit="1" customWidth="1"/>
    <col min="6" max="6" width="4" bestFit="1" customWidth="1"/>
    <col min="7" max="7" width="8.83203125" bestFit="1" customWidth="1"/>
    <col min="8" max="8" width="15.6640625" bestFit="1" customWidth="1"/>
    <col min="9" max="9" width="4" bestFit="1" customWidth="1"/>
    <col min="10" max="10" width="8.83203125" bestFit="1" customWidth="1"/>
    <col min="11" max="11" width="18.33203125" bestFit="1" customWidth="1"/>
    <col min="12" max="12" width="22" bestFit="1" customWidth="1"/>
    <col min="13" max="13" width="20" bestFit="1" customWidth="1"/>
    <col min="14" max="14" width="18.33203125" bestFit="1" customWidth="1"/>
    <col min="15" max="15" width="19.5" bestFit="1" customWidth="1"/>
    <col min="16" max="16" width="22" bestFit="1" customWidth="1"/>
    <col min="17" max="17" width="20" bestFit="1" customWidth="1"/>
    <col min="18" max="18" width="18.33203125" bestFit="1" customWidth="1"/>
    <col min="19" max="19" width="19.5" bestFit="1" customWidth="1"/>
    <col min="20" max="20" width="22" bestFit="1" customWidth="1"/>
    <col min="21" max="21" width="20" bestFit="1" customWidth="1"/>
    <col min="22" max="22" width="18.33203125" bestFit="1" customWidth="1"/>
    <col min="23" max="23" width="19.5" bestFit="1" customWidth="1"/>
    <col min="24" max="24" width="20" bestFit="1" customWidth="1"/>
    <col min="25" max="25" width="22" bestFit="1" customWidth="1"/>
    <col min="26" max="26" width="21" bestFit="1" customWidth="1"/>
  </cols>
  <sheetData>
    <row r="2" spans="1:13" x14ac:dyDescent="0.2">
      <c r="A2" s="13" t="s">
        <v>8222</v>
      </c>
      <c r="B2" t="s">
        <v>8369</v>
      </c>
    </row>
    <row r="4" spans="1:13" x14ac:dyDescent="0.2">
      <c r="B4" s="13" t="s">
        <v>8360</v>
      </c>
    </row>
    <row r="5" spans="1:13" x14ac:dyDescent="0.2">
      <c r="B5" t="s">
        <v>8367</v>
      </c>
      <c r="E5" t="s">
        <v>8370</v>
      </c>
      <c r="H5" t="s">
        <v>8359</v>
      </c>
      <c r="K5" t="s">
        <v>8366</v>
      </c>
      <c r="L5" t="s">
        <v>8371</v>
      </c>
      <c r="M5" t="s">
        <v>8362</v>
      </c>
    </row>
    <row r="6" spans="1:13" x14ac:dyDescent="0.2">
      <c r="A6" s="13" t="s">
        <v>8363</v>
      </c>
      <c r="B6" t="s">
        <v>8220</v>
      </c>
      <c r="C6" t="s">
        <v>8221</v>
      </c>
      <c r="D6" t="s">
        <v>8218</v>
      </c>
      <c r="E6" t="s">
        <v>8220</v>
      </c>
      <c r="F6" t="s">
        <v>8221</v>
      </c>
      <c r="G6" t="s">
        <v>8218</v>
      </c>
      <c r="H6" t="s">
        <v>8220</v>
      </c>
      <c r="I6" t="s">
        <v>8221</v>
      </c>
      <c r="J6" t="s">
        <v>8218</v>
      </c>
    </row>
    <row r="7" spans="1:13" x14ac:dyDescent="0.2">
      <c r="A7" s="14" t="s">
        <v>8316</v>
      </c>
      <c r="B7" s="8">
        <v>320</v>
      </c>
      <c r="C7" s="8">
        <v>15</v>
      </c>
      <c r="D7" s="8">
        <v>650</v>
      </c>
      <c r="E7" s="8">
        <v>320</v>
      </c>
      <c r="F7" s="8">
        <v>15</v>
      </c>
      <c r="G7" s="8">
        <v>650</v>
      </c>
      <c r="H7" s="8">
        <v>320</v>
      </c>
      <c r="I7" s="8">
        <v>15</v>
      </c>
      <c r="J7" s="8">
        <v>650</v>
      </c>
      <c r="K7" s="8">
        <v>985</v>
      </c>
      <c r="L7" s="8">
        <v>985</v>
      </c>
      <c r="M7" s="8">
        <v>985</v>
      </c>
    </row>
    <row r="8" spans="1:13" x14ac:dyDescent="0.2">
      <c r="A8" s="14" t="s">
        <v>8361</v>
      </c>
      <c r="B8" s="8">
        <v>320</v>
      </c>
      <c r="C8" s="8">
        <v>15</v>
      </c>
      <c r="D8" s="8">
        <v>650</v>
      </c>
      <c r="E8" s="8">
        <v>320</v>
      </c>
      <c r="F8" s="8">
        <v>15</v>
      </c>
      <c r="G8" s="8">
        <v>650</v>
      </c>
      <c r="H8" s="8">
        <v>320</v>
      </c>
      <c r="I8" s="8">
        <v>15</v>
      </c>
      <c r="J8" s="8">
        <v>650</v>
      </c>
      <c r="K8" s="8">
        <v>985</v>
      </c>
      <c r="L8" s="8">
        <v>985</v>
      </c>
      <c r="M8" s="8">
        <v>985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B9ED4-E403-1048-A4B5-6A0330E83BAB}">
  <dimension ref="A3:P18"/>
  <sheetViews>
    <sheetView topLeftCell="A2" workbookViewId="0">
      <selection activeCell="A10" sqref="A10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27.6640625" bestFit="1" customWidth="1"/>
    <col min="4" max="4" width="16.83203125" bestFit="1" customWidth="1"/>
    <col min="5" max="5" width="15.6640625" bestFit="1" customWidth="1"/>
    <col min="6" max="6" width="27.6640625" bestFit="1" customWidth="1"/>
    <col min="7" max="7" width="16.83203125" bestFit="1" customWidth="1"/>
    <col min="8" max="8" width="15.6640625" bestFit="1" customWidth="1"/>
    <col min="9" max="9" width="27.6640625" bestFit="1" customWidth="1"/>
    <col min="10" max="10" width="16.83203125" bestFit="1" customWidth="1"/>
    <col min="11" max="11" width="15.6640625" bestFit="1" customWidth="1"/>
    <col min="12" max="12" width="27.6640625" bestFit="1" customWidth="1"/>
    <col min="13" max="13" width="16.83203125" bestFit="1" customWidth="1"/>
    <col min="14" max="14" width="20" bestFit="1" customWidth="1"/>
    <col min="15" max="15" width="32" bestFit="1" customWidth="1"/>
    <col min="16" max="16" width="21" bestFit="1" customWidth="1"/>
    <col min="17" max="17" width="15.1640625" bestFit="1" customWidth="1"/>
    <col min="18" max="18" width="20" bestFit="1" customWidth="1"/>
    <col min="19" max="19" width="32" bestFit="1" customWidth="1"/>
    <col min="20" max="20" width="21" bestFit="1" customWidth="1"/>
    <col min="21" max="21" width="19.5" bestFit="1" customWidth="1"/>
  </cols>
  <sheetData>
    <row r="3" spans="1:16" x14ac:dyDescent="0.2">
      <c r="B3" s="13" t="s">
        <v>8360</v>
      </c>
    </row>
    <row r="4" spans="1:16" x14ac:dyDescent="0.2">
      <c r="B4" t="s">
        <v>8219</v>
      </c>
      <c r="E4" t="s">
        <v>8220</v>
      </c>
      <c r="H4" t="s">
        <v>8221</v>
      </c>
      <c r="K4" t="s">
        <v>8218</v>
      </c>
      <c r="N4" t="s">
        <v>8362</v>
      </c>
      <c r="O4" t="s">
        <v>8374</v>
      </c>
      <c r="P4" t="s">
        <v>8364</v>
      </c>
    </row>
    <row r="5" spans="1:16" x14ac:dyDescent="0.2">
      <c r="A5" s="13" t="s">
        <v>8363</v>
      </c>
      <c r="B5" t="s">
        <v>8359</v>
      </c>
      <c r="C5" t="s">
        <v>8375</v>
      </c>
      <c r="D5" t="s">
        <v>8365</v>
      </c>
      <c r="E5" t="s">
        <v>8359</v>
      </c>
      <c r="F5" t="s">
        <v>8375</v>
      </c>
      <c r="G5" t="s">
        <v>8365</v>
      </c>
      <c r="H5" t="s">
        <v>8359</v>
      </c>
      <c r="I5" t="s">
        <v>8375</v>
      </c>
      <c r="J5" t="s">
        <v>8365</v>
      </c>
      <c r="K5" t="s">
        <v>8359</v>
      </c>
      <c r="L5" t="s">
        <v>8375</v>
      </c>
      <c r="M5" t="s">
        <v>8365</v>
      </c>
    </row>
    <row r="6" spans="1:16" x14ac:dyDescent="0.2">
      <c r="A6" s="17" t="s">
        <v>8382</v>
      </c>
      <c r="B6" s="8">
        <v>34</v>
      </c>
      <c r="C6" s="8">
        <v>34</v>
      </c>
      <c r="D6" s="8">
        <v>34</v>
      </c>
      <c r="E6" s="8">
        <v>149</v>
      </c>
      <c r="F6" s="8">
        <v>149</v>
      </c>
      <c r="G6" s="8">
        <v>149</v>
      </c>
      <c r="H6" s="8">
        <v>2</v>
      </c>
      <c r="I6" s="8">
        <v>2</v>
      </c>
      <c r="J6" s="8">
        <v>2</v>
      </c>
      <c r="K6" s="8">
        <v>182</v>
      </c>
      <c r="L6" s="8">
        <v>182</v>
      </c>
      <c r="M6" s="8">
        <v>182</v>
      </c>
      <c r="N6" s="8">
        <v>367</v>
      </c>
      <c r="O6" s="8">
        <v>367</v>
      </c>
      <c r="P6" s="8">
        <v>367</v>
      </c>
    </row>
    <row r="7" spans="1:16" x14ac:dyDescent="0.2">
      <c r="A7" s="17" t="s">
        <v>8383</v>
      </c>
      <c r="B7" s="8">
        <v>27</v>
      </c>
      <c r="C7" s="8">
        <v>27</v>
      </c>
      <c r="D7" s="8">
        <v>27</v>
      </c>
      <c r="E7" s="8">
        <v>106</v>
      </c>
      <c r="F7" s="8">
        <v>106</v>
      </c>
      <c r="G7" s="8">
        <v>106</v>
      </c>
      <c r="H7" s="8">
        <v>18</v>
      </c>
      <c r="I7" s="8">
        <v>18</v>
      </c>
      <c r="J7" s="8">
        <v>18</v>
      </c>
      <c r="K7" s="8">
        <v>202</v>
      </c>
      <c r="L7" s="8">
        <v>202</v>
      </c>
      <c r="M7" s="8">
        <v>202</v>
      </c>
      <c r="N7" s="8">
        <v>353</v>
      </c>
      <c r="O7" s="8">
        <v>353</v>
      </c>
      <c r="P7" s="8">
        <v>353</v>
      </c>
    </row>
    <row r="8" spans="1:16" x14ac:dyDescent="0.2">
      <c r="A8" s="17" t="s">
        <v>8384</v>
      </c>
      <c r="B8" s="8">
        <v>28</v>
      </c>
      <c r="C8" s="8">
        <v>28</v>
      </c>
      <c r="D8" s="8">
        <v>28</v>
      </c>
      <c r="E8" s="8">
        <v>108</v>
      </c>
      <c r="F8" s="8">
        <v>108</v>
      </c>
      <c r="G8" s="8">
        <v>108</v>
      </c>
      <c r="H8" s="8">
        <v>30</v>
      </c>
      <c r="I8" s="8">
        <v>30</v>
      </c>
      <c r="J8" s="8">
        <v>30</v>
      </c>
      <c r="K8" s="8">
        <v>180</v>
      </c>
      <c r="L8" s="8">
        <v>180</v>
      </c>
      <c r="M8" s="8">
        <v>180</v>
      </c>
      <c r="N8" s="8">
        <v>346</v>
      </c>
      <c r="O8" s="8">
        <v>346</v>
      </c>
      <c r="P8" s="8">
        <v>346</v>
      </c>
    </row>
    <row r="9" spans="1:16" x14ac:dyDescent="0.2">
      <c r="A9" s="17" t="s">
        <v>8385</v>
      </c>
      <c r="B9" s="8">
        <v>27</v>
      </c>
      <c r="C9" s="8">
        <v>27</v>
      </c>
      <c r="D9" s="8">
        <v>27</v>
      </c>
      <c r="E9" s="8">
        <v>102</v>
      </c>
      <c r="F9" s="8">
        <v>102</v>
      </c>
      <c r="G9" s="8">
        <v>102</v>
      </c>
      <c r="H9" s="8"/>
      <c r="I9" s="8"/>
      <c r="J9" s="8"/>
      <c r="K9" s="8">
        <v>192</v>
      </c>
      <c r="L9" s="8">
        <v>192</v>
      </c>
      <c r="M9" s="8">
        <v>192</v>
      </c>
      <c r="N9" s="8">
        <v>321</v>
      </c>
      <c r="O9" s="8">
        <v>321</v>
      </c>
      <c r="P9" s="8">
        <v>321</v>
      </c>
    </row>
    <row r="10" spans="1:16" x14ac:dyDescent="0.2">
      <c r="A10" s="17" t="s">
        <v>8376</v>
      </c>
      <c r="B10" s="8">
        <v>26</v>
      </c>
      <c r="C10" s="8">
        <v>26</v>
      </c>
      <c r="D10" s="8">
        <v>26</v>
      </c>
      <c r="E10" s="8">
        <v>126</v>
      </c>
      <c r="F10" s="8">
        <v>126</v>
      </c>
      <c r="G10" s="8">
        <v>126</v>
      </c>
      <c r="H10" s="8"/>
      <c r="I10" s="8"/>
      <c r="J10" s="8"/>
      <c r="K10" s="8">
        <v>234</v>
      </c>
      <c r="L10" s="8">
        <v>234</v>
      </c>
      <c r="M10" s="8">
        <v>234</v>
      </c>
      <c r="N10" s="8">
        <v>386</v>
      </c>
      <c r="O10" s="8">
        <v>386</v>
      </c>
      <c r="P10" s="8">
        <v>386</v>
      </c>
    </row>
    <row r="11" spans="1:16" x14ac:dyDescent="0.2">
      <c r="A11" s="17" t="s">
        <v>8386</v>
      </c>
      <c r="B11" s="8">
        <v>27</v>
      </c>
      <c r="C11" s="8">
        <v>27</v>
      </c>
      <c r="D11" s="8">
        <v>27</v>
      </c>
      <c r="E11" s="8">
        <v>147</v>
      </c>
      <c r="F11" s="8">
        <v>147</v>
      </c>
      <c r="G11" s="8">
        <v>147</v>
      </c>
      <c r="H11" s="8"/>
      <c r="I11" s="8"/>
      <c r="J11" s="8"/>
      <c r="K11" s="8">
        <v>211</v>
      </c>
      <c r="L11" s="8">
        <v>211</v>
      </c>
      <c r="M11" s="8">
        <v>211</v>
      </c>
      <c r="N11" s="8">
        <v>385</v>
      </c>
      <c r="O11" s="8">
        <v>385</v>
      </c>
      <c r="P11" s="8">
        <v>385</v>
      </c>
    </row>
    <row r="12" spans="1:16" x14ac:dyDescent="0.2">
      <c r="A12" s="17" t="s">
        <v>8377</v>
      </c>
      <c r="B12" s="8">
        <v>43</v>
      </c>
      <c r="C12" s="8">
        <v>43</v>
      </c>
      <c r="D12" s="8">
        <v>43</v>
      </c>
      <c r="E12" s="8">
        <v>150</v>
      </c>
      <c r="F12" s="8">
        <v>150</v>
      </c>
      <c r="G12" s="8">
        <v>150</v>
      </c>
      <c r="H12" s="8"/>
      <c r="I12" s="8"/>
      <c r="J12" s="8"/>
      <c r="K12" s="8">
        <v>194</v>
      </c>
      <c r="L12" s="8">
        <v>194</v>
      </c>
      <c r="M12" s="8">
        <v>194</v>
      </c>
      <c r="N12" s="8">
        <v>387</v>
      </c>
      <c r="O12" s="8">
        <v>387</v>
      </c>
      <c r="P12" s="8">
        <v>387</v>
      </c>
    </row>
    <row r="13" spans="1:16" x14ac:dyDescent="0.2">
      <c r="A13" s="17" t="s">
        <v>8378</v>
      </c>
      <c r="B13" s="8">
        <v>33</v>
      </c>
      <c r="C13" s="8">
        <v>33</v>
      </c>
      <c r="D13" s="8">
        <v>33</v>
      </c>
      <c r="E13" s="8">
        <v>134</v>
      </c>
      <c r="F13" s="8">
        <v>134</v>
      </c>
      <c r="G13" s="8">
        <v>134</v>
      </c>
      <c r="H13" s="8"/>
      <c r="I13" s="8"/>
      <c r="J13" s="8"/>
      <c r="K13" s="8">
        <v>166</v>
      </c>
      <c r="L13" s="8">
        <v>166</v>
      </c>
      <c r="M13" s="8">
        <v>166</v>
      </c>
      <c r="N13" s="8">
        <v>333</v>
      </c>
      <c r="O13" s="8">
        <v>333</v>
      </c>
      <c r="P13" s="8">
        <v>333</v>
      </c>
    </row>
    <row r="14" spans="1:16" x14ac:dyDescent="0.2">
      <c r="A14" s="17" t="s">
        <v>8379</v>
      </c>
      <c r="B14" s="8">
        <v>24</v>
      </c>
      <c r="C14" s="8">
        <v>24</v>
      </c>
      <c r="D14" s="8">
        <v>24</v>
      </c>
      <c r="E14" s="8">
        <v>127</v>
      </c>
      <c r="F14" s="8">
        <v>127</v>
      </c>
      <c r="G14" s="8">
        <v>127</v>
      </c>
      <c r="H14" s="8"/>
      <c r="I14" s="8"/>
      <c r="J14" s="8"/>
      <c r="K14" s="8">
        <v>147</v>
      </c>
      <c r="L14" s="8">
        <v>147</v>
      </c>
      <c r="M14" s="8">
        <v>147</v>
      </c>
      <c r="N14" s="8">
        <v>298</v>
      </c>
      <c r="O14" s="8">
        <v>298</v>
      </c>
      <c r="P14" s="8">
        <v>298</v>
      </c>
    </row>
    <row r="15" spans="1:16" x14ac:dyDescent="0.2">
      <c r="A15" s="17" t="s">
        <v>8380</v>
      </c>
      <c r="B15" s="8">
        <v>20</v>
      </c>
      <c r="C15" s="8">
        <v>20</v>
      </c>
      <c r="D15" s="8">
        <v>20</v>
      </c>
      <c r="E15" s="8">
        <v>149</v>
      </c>
      <c r="F15" s="8">
        <v>149</v>
      </c>
      <c r="G15" s="8">
        <v>149</v>
      </c>
      <c r="H15" s="8"/>
      <c r="I15" s="8"/>
      <c r="J15" s="8"/>
      <c r="K15" s="8">
        <v>183</v>
      </c>
      <c r="L15" s="8">
        <v>183</v>
      </c>
      <c r="M15" s="8">
        <v>183</v>
      </c>
      <c r="N15" s="8">
        <v>352</v>
      </c>
      <c r="O15" s="8">
        <v>352</v>
      </c>
      <c r="P15" s="8">
        <v>352</v>
      </c>
    </row>
    <row r="16" spans="1:16" x14ac:dyDescent="0.2">
      <c r="A16" s="17" t="s">
        <v>8381</v>
      </c>
      <c r="B16" s="8">
        <v>37</v>
      </c>
      <c r="C16" s="8">
        <v>37</v>
      </c>
      <c r="D16" s="8">
        <v>37</v>
      </c>
      <c r="E16" s="8">
        <v>114</v>
      </c>
      <c r="F16" s="8">
        <v>114</v>
      </c>
      <c r="G16" s="8">
        <v>114</v>
      </c>
      <c r="H16" s="8"/>
      <c r="I16" s="8"/>
      <c r="J16" s="8"/>
      <c r="K16" s="8">
        <v>183</v>
      </c>
      <c r="L16" s="8">
        <v>183</v>
      </c>
      <c r="M16" s="8">
        <v>183</v>
      </c>
      <c r="N16" s="8">
        <v>334</v>
      </c>
      <c r="O16" s="8">
        <v>334</v>
      </c>
      <c r="P16" s="8">
        <v>334</v>
      </c>
    </row>
    <row r="17" spans="1:16" x14ac:dyDescent="0.2">
      <c r="A17" s="17" t="s">
        <v>8387</v>
      </c>
      <c r="B17" s="8">
        <v>23</v>
      </c>
      <c r="C17" s="8">
        <v>23</v>
      </c>
      <c r="D17" s="8">
        <v>23</v>
      </c>
      <c r="E17" s="8">
        <v>118</v>
      </c>
      <c r="F17" s="8">
        <v>118</v>
      </c>
      <c r="G17" s="8">
        <v>118</v>
      </c>
      <c r="H17" s="8"/>
      <c r="I17" s="8"/>
      <c r="J17" s="8"/>
      <c r="K17" s="8">
        <v>111</v>
      </c>
      <c r="L17" s="8">
        <v>111</v>
      </c>
      <c r="M17" s="8">
        <v>111</v>
      </c>
      <c r="N17" s="8">
        <v>252</v>
      </c>
      <c r="O17" s="8">
        <v>252</v>
      </c>
      <c r="P17" s="8">
        <v>252</v>
      </c>
    </row>
    <row r="18" spans="1:16" x14ac:dyDescent="0.2">
      <c r="A18" s="17" t="s">
        <v>8361</v>
      </c>
      <c r="B18" s="8">
        <v>349</v>
      </c>
      <c r="C18" s="8">
        <v>349</v>
      </c>
      <c r="D18" s="8">
        <v>349</v>
      </c>
      <c r="E18" s="8">
        <v>1530</v>
      </c>
      <c r="F18" s="8">
        <v>1530</v>
      </c>
      <c r="G18" s="8">
        <v>1530</v>
      </c>
      <c r="H18" s="8">
        <v>50</v>
      </c>
      <c r="I18" s="8">
        <v>50</v>
      </c>
      <c r="J18" s="8">
        <v>50</v>
      </c>
      <c r="K18" s="8">
        <v>2185</v>
      </c>
      <c r="L18" s="8">
        <v>2185</v>
      </c>
      <c r="M18" s="8">
        <v>2185</v>
      </c>
      <c r="N18" s="8">
        <v>4114</v>
      </c>
      <c r="O18" s="8">
        <v>4114</v>
      </c>
      <c r="P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0018B-EA3E-7345-B105-588189813B80}">
  <dimension ref="A1:E18"/>
  <sheetViews>
    <sheetView topLeftCell="A3" workbookViewId="0">
      <selection activeCell="I20" sqref="I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27.6640625" bestFit="1" customWidth="1"/>
    <col min="8" max="8" width="15.6640625" bestFit="1" customWidth="1"/>
    <col min="9" max="9" width="27.6640625" bestFit="1" customWidth="1"/>
    <col min="10" max="10" width="20" bestFit="1" customWidth="1"/>
    <col min="11" max="11" width="32" bestFit="1" customWidth="1"/>
    <col min="12" max="12" width="20.83203125" bestFit="1" customWidth="1"/>
    <col min="13" max="13" width="25.1640625" bestFit="1" customWidth="1"/>
    <col min="14" max="14" width="15" bestFit="1" customWidth="1"/>
    <col min="15" max="15" width="20" bestFit="1" customWidth="1"/>
  </cols>
  <sheetData>
    <row r="1" spans="1:5" x14ac:dyDescent="0.2">
      <c r="A1" s="13" t="s">
        <v>8391</v>
      </c>
      <c r="B1" t="s">
        <v>8315</v>
      </c>
    </row>
    <row r="2" spans="1:5" x14ac:dyDescent="0.2">
      <c r="A2" s="13" t="s">
        <v>8390</v>
      </c>
      <c r="B2" t="s">
        <v>8368</v>
      </c>
    </row>
    <row r="4" spans="1:5" x14ac:dyDescent="0.2">
      <c r="A4" s="13" t="s">
        <v>8359</v>
      </c>
      <c r="B4" s="13" t="s">
        <v>8360</v>
      </c>
    </row>
    <row r="5" spans="1:5" x14ac:dyDescent="0.2">
      <c r="A5" s="13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8382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2">
      <c r="A7" s="17" t="s">
        <v>8383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2">
      <c r="A8" s="17" t="s">
        <v>8384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2">
      <c r="A9" s="17" t="s">
        <v>8385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2">
      <c r="A10" s="17" t="s">
        <v>8376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2">
      <c r="A11" s="17" t="s">
        <v>8386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2">
      <c r="A12" s="17" t="s">
        <v>8377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2">
      <c r="A13" s="17" t="s">
        <v>8378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2">
      <c r="A14" s="17" t="s">
        <v>8379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2">
      <c r="A15" s="17" t="s">
        <v>8380</v>
      </c>
      <c r="B15" s="8">
        <v>65</v>
      </c>
      <c r="C15" s="8">
        <v>50</v>
      </c>
      <c r="D15" s="8"/>
      <c r="E15" s="8">
        <v>115</v>
      </c>
    </row>
    <row r="16" spans="1:5" x14ac:dyDescent="0.2">
      <c r="A16" s="17" t="s">
        <v>8381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2">
      <c r="A17" s="17" t="s">
        <v>8387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2">
      <c r="A18" s="17" t="s">
        <v>8361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L1" zoomScaleNormal="100" workbookViewId="0">
      <pane ySplit="1" topLeftCell="A4105" activePane="bottomLeft" state="frozen"/>
      <selection pane="bottomLeft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17.33203125" bestFit="1" customWidth="1"/>
    <col min="13" max="13" width="13" bestFit="1" customWidth="1"/>
    <col min="14" max="14" width="26.1640625" bestFit="1" customWidth="1"/>
    <col min="15" max="15" width="16.33203125" bestFit="1" customWidth="1"/>
    <col min="16" max="16" width="15.83203125" customWidth="1"/>
    <col min="17" max="17" width="16.83203125" customWidth="1"/>
    <col min="18" max="18" width="11" customWidth="1"/>
    <col min="19" max="19" width="21.6640625" style="16" customWidth="1"/>
    <col min="20" max="20" width="20.5" bestFit="1" customWidth="1"/>
  </cols>
  <sheetData>
    <row r="1" spans="1:21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8391</v>
      </c>
      <c r="R1" s="1" t="s">
        <v>8358</v>
      </c>
      <c r="S1" s="15" t="s">
        <v>8372</v>
      </c>
      <c r="T1" s="15" t="s">
        <v>8373</v>
      </c>
      <c r="U1" t="s">
        <v>8390</v>
      </c>
    </row>
    <row r="2" spans="1:21" ht="48" x14ac:dyDescent="0.2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2" x14ac:dyDescent="0.2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N4115" xr:uid="{B6886D9D-A737-FE47-A9BF-FC7984B73C23}">
    <sortState xmlns:xlrd2="http://schemas.microsoft.com/office/spreadsheetml/2017/richdata2" ref="A2:N4115">
      <sortCondition ref="A1:A4115"/>
    </sortState>
  </autoFilter>
  <conditionalFormatting sqref="F1:F1048576">
    <cfRule type="containsText" dxfId="4" priority="3" operator="containsText" text="live">
      <formula>NOT(ISERROR(SEARCH("live",F1)))</formula>
    </cfRule>
    <cfRule type="containsText" dxfId="3" priority="4" operator="containsText" text="cancelled">
      <formula>NOT(ISERROR(SEARCH("cancelled",F1)))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succesful">
      <formula>NOT(ISERROR(SEARCH("succesful",F1)))</formula>
    </cfRule>
  </conditionalFormatting>
  <conditionalFormatting sqref="O1:O1048576 P1 R1:S1">
    <cfRule type="colorScale" priority="2">
      <colorScale>
        <cfvo type="min"/>
        <cfvo type="percent" val="90"/>
        <color rgb="FFFF0000"/>
        <color theme="8"/>
      </colorScale>
    </cfRule>
  </conditionalFormatting>
  <conditionalFormatting sqref="T1">
    <cfRule type="colorScale" priority="1">
      <colorScale>
        <cfvo type="min"/>
        <cfvo type="percent" val="90"/>
        <color rgb="FFFF0000"/>
        <color theme="8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85DE9-1B2A-E24E-B34B-1672731CC254}">
  <dimension ref="A1:H15"/>
  <sheetViews>
    <sheetView workbookViewId="0">
      <selection activeCell="B16" sqref="B16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23" bestFit="1" customWidth="1"/>
    <col min="7" max="7" width="15" style="19" bestFit="1" customWidth="1"/>
    <col min="8" max="8" width="17.6640625" style="19" bestFit="1" customWidth="1"/>
  </cols>
  <sheetData>
    <row r="1" spans="1:8" s="18" customFormat="1" x14ac:dyDescent="0.2">
      <c r="A1" s="1" t="s">
        <v>8392</v>
      </c>
      <c r="B1" s="18" t="s">
        <v>8393</v>
      </c>
      <c r="C1" s="18" t="s">
        <v>8394</v>
      </c>
      <c r="D1" s="18" t="s">
        <v>8395</v>
      </c>
      <c r="E1" s="18" t="s">
        <v>8396</v>
      </c>
      <c r="F1" s="22" t="s">
        <v>8397</v>
      </c>
      <c r="G1" s="20" t="s">
        <v>8398</v>
      </c>
      <c r="H1" s="20" t="s">
        <v>8399</v>
      </c>
    </row>
    <row r="2" spans="1:8" x14ac:dyDescent="0.2">
      <c r="A2" t="s">
        <v>8400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3">
        <f>ROUND(B2/E2,2)</f>
        <v>0.76</v>
      </c>
      <c r="G2" s="23">
        <f>ROUND(C2/E2,2)</f>
        <v>0.24</v>
      </c>
      <c r="H2" s="23">
        <f>ROUND(D2/E2,2)</f>
        <v>0</v>
      </c>
    </row>
    <row r="3" spans="1:8" x14ac:dyDescent="0.2">
      <c r="A3" t="s">
        <v>8401</v>
      </c>
      <c r="B3">
        <f>COUNTIFS(Kickstarter!$F:$F,"successful",Kickstarter!$D:$D,"&gt;=1000",Kickstarter!$R:$R,"plays",Kickstarter!$D:$D,"&lt;=4999")</f>
        <v>388</v>
      </c>
      <c r="C3">
        <f>COUNTIFS(Kickstarter!$F:$F,"failed",Kickstarter!$D:$D,"&gt;=1000",Kickstarter!$R:$R,"plays",Kickstarter!$D:$D,"&lt;=4999")</f>
        <v>146</v>
      </c>
      <c r="D3">
        <f>COUNTIFS(Kickstarter!$F:$F,"canceled",Kickstarter!$D:$D,"&gt;=1000",Kickstarter!$R:$R,"plays",Kickstarter!$D:$D,"&lt;=4999")</f>
        <v>0</v>
      </c>
      <c r="E3">
        <f t="shared" ref="E3:E13" si="0">SUM(B3:D3)</f>
        <v>534</v>
      </c>
      <c r="F3" s="23">
        <f t="shared" ref="F3:F13" si="1">ROUND(B3/E3,2)</f>
        <v>0.73</v>
      </c>
      <c r="G3" s="23">
        <f t="shared" ref="G3:G13" si="2">ROUND(C3/E3,2)</f>
        <v>0.27</v>
      </c>
      <c r="H3" s="23">
        <f t="shared" ref="H3:H13" si="3">ROUND(D3/E3,2)</f>
        <v>0</v>
      </c>
    </row>
    <row r="4" spans="1:8" x14ac:dyDescent="0.2">
      <c r="A4" t="s">
        <v>8402</v>
      </c>
      <c r="B4">
        <f>COUNTIFS(Kickstarter!$F:$F,"successful",Kickstarter!$D:$D,"&gt;=5000",Kickstarter!$R:$R,"plays",Kickstarter!$D:$D,"&lt;=9999")</f>
        <v>93</v>
      </c>
      <c r="C4">
        <f>COUNTIFS(Kickstarter!$F:$F,"failed",Kickstarter!$D:$D,"&gt;=5000",Kickstarter!$R:$R,"plays",Kickstarter!$D:$D,"&lt;=9999")</f>
        <v>76</v>
      </c>
      <c r="D4">
        <f>COUNTIFS(Kickstarter!$F:$F,"canceled",Kickstarter!$D:$D,"&gt;=5000",Kickstarter!$R:$R,"plays",Kickstarter!$D:$D,"&lt;=9999")</f>
        <v>0</v>
      </c>
      <c r="E4">
        <f t="shared" si="0"/>
        <v>169</v>
      </c>
      <c r="F4" s="23">
        <f t="shared" si="1"/>
        <v>0.55000000000000004</v>
      </c>
      <c r="G4" s="23">
        <f t="shared" si="2"/>
        <v>0.45</v>
      </c>
      <c r="H4" s="23">
        <f t="shared" si="3"/>
        <v>0</v>
      </c>
    </row>
    <row r="5" spans="1:8" x14ac:dyDescent="0.2">
      <c r="A5" t="s">
        <v>8403</v>
      </c>
      <c r="B5">
        <f>COUNTIFS(Kickstarter!$F:$F,"successful",Kickstarter!$D:$D,"&gt;=10000",Kickstarter!$R:$R,"plays",Kickstarter!$D:$D,"&lt;=14999")</f>
        <v>39</v>
      </c>
      <c r="C5">
        <f>COUNTIFS(Kickstarter!$F:$F,"failed",Kickstarter!$D:$D,"&gt;=10000",Kickstarter!$R:$R,"plays",Kickstarter!$D:$D,"&lt;=14999")</f>
        <v>33</v>
      </c>
      <c r="D5">
        <f>COUNTIFS(Kickstarter!$F:$F,"canceled",Kickstarter!$D:$D,"&gt;=10000",Kickstarter!$R:$R,"plays",Kickstarter!$D:$D,"&lt;=14999")</f>
        <v>0</v>
      </c>
      <c r="E5">
        <f t="shared" si="0"/>
        <v>72</v>
      </c>
      <c r="F5" s="23">
        <f t="shared" si="1"/>
        <v>0.54</v>
      </c>
      <c r="G5" s="23">
        <f t="shared" si="2"/>
        <v>0.46</v>
      </c>
      <c r="H5" s="23">
        <f t="shared" si="3"/>
        <v>0</v>
      </c>
    </row>
    <row r="6" spans="1:8" x14ac:dyDescent="0.2">
      <c r="A6" t="s">
        <v>8404</v>
      </c>
      <c r="B6">
        <f>COUNTIFS(Kickstarter!$F:$F,"successful",Kickstarter!$D:$D,"&gt;=15000",Kickstarter!$R:$R,"plays",Kickstarter!$D:$D,"&lt;=19999")</f>
        <v>12</v>
      </c>
      <c r="C6">
        <f>COUNTIFS(Kickstarter!$F:$F,"failed",Kickstarter!$D:$D,"&gt;=15000",Kickstarter!$R:$R,"plays",Kickstarter!$D:$D,"&lt;=19999")</f>
        <v>12</v>
      </c>
      <c r="D6">
        <f>COUNTIFS(Kickstarter!$F:$F,"canceled",Kickstarter!$D:$D,"&gt;=15000",Kickstarter!$R:$R,"plays",Kickstarter!$D:$D,"&lt;=19999")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">
      <c r="A7" t="s">
        <v>8405</v>
      </c>
      <c r="B7">
        <f>COUNTIFS(Kickstarter!$F:$F,"successful",Kickstarter!$D:$D,"&gt;=20000",Kickstarter!$R:$R,"plays",Kickstarter!$D:$D,"&lt;=24999")</f>
        <v>9</v>
      </c>
      <c r="C7">
        <f>COUNTIFS(Kickstarter!$F:$F,"failed",Kickstarter!$D:$D,"&gt;=20000",Kickstarter!$R:$R,"plays",Kickstarter!$D:$D,"&lt;=24999")</f>
        <v>11</v>
      </c>
      <c r="D7">
        <f>COUNTIFS(Kickstarter!$F:$F,"canceled",Kickstarter!$D:$D,"&gt;=20000",Kickstarter!$R:$R,"plays",Kickstarter!$D:$D,"&lt;=24999")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">
      <c r="A8" t="s">
        <v>8406</v>
      </c>
      <c r="B8">
        <f>COUNTIFS(Kickstarter!$F:$F,"successful",Kickstarter!$D:$D,"&gt;=25000",Kickstarter!$R:$R,"plays",Kickstarter!$D:$D,"&lt;=29999")</f>
        <v>1</v>
      </c>
      <c r="C8">
        <f>COUNTIFS(Kickstarter!$F:$F,"failed",Kickstarter!$D:$D,"&gt;=25000",Kickstarter!$R:$R,"plays",Kickstarter!$D:$D,"&lt;=29999")</f>
        <v>4</v>
      </c>
      <c r="D8">
        <f>COUNTIFS(Kickstarter!$F:$F,"canceled",Kickstarter!$D:$D,"&gt;=25000",Kickstarter!$R:$R,"plays",Kickstarter!$D:$D,"&lt;=29999")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">
      <c r="A9" t="s">
        <v>8407</v>
      </c>
      <c r="B9">
        <f>COUNTIFS(Kickstarter!$F:$F,"successful",Kickstarter!$D:$D,"&gt;=30000",Kickstarter!$R:$R,"plays",Kickstarter!$D:$D,"&lt;=34999")</f>
        <v>3</v>
      </c>
      <c r="C9">
        <f>COUNTIFS(Kickstarter!$F:$F,"failed",Kickstarter!$D:$D,"&gt;=30000",Kickstarter!$R:$R,"plays",Kickstarter!$D:$D,"&lt;=34999")</f>
        <v>8</v>
      </c>
      <c r="D9">
        <f>COUNTIFS(Kickstarter!$F:$F,"canceled",Kickstarter!$D:$D,"&gt;=30000",Kickstarter!$R:$R,"plays",Kickstarter!$D:$D,"&lt;=34999")</f>
        <v>0</v>
      </c>
      <c r="E9">
        <f t="shared" si="0"/>
        <v>11</v>
      </c>
      <c r="F9" s="23">
        <f t="shared" si="1"/>
        <v>0.27</v>
      </c>
      <c r="G9" s="23">
        <f t="shared" si="2"/>
        <v>0.73</v>
      </c>
      <c r="H9" s="23">
        <f t="shared" si="3"/>
        <v>0</v>
      </c>
    </row>
    <row r="10" spans="1:8" x14ac:dyDescent="0.2">
      <c r="A10" t="s">
        <v>8408</v>
      </c>
      <c r="B10">
        <f>COUNTIFS(Kickstarter!$F:$F,"successful",Kickstarter!$D:$D,"&gt;=35000",Kickstarter!$R:$R,"plays",Kickstarter!$D:$D,"&lt;=39999")</f>
        <v>4</v>
      </c>
      <c r="C10">
        <f>COUNTIFS(Kickstarter!$F:$F,"failed",Kickstarter!$D:$D,"&gt;=35000",Kickstarter!$R:$R,"plays",Kickstarter!$D:$D,"&lt;=39999")</f>
        <v>2</v>
      </c>
      <c r="D10">
        <f>COUNTIFS(Kickstarter!$F:$F,"canceled",Kickstarter!$D:$D,"&gt;=35000",Kickstarter!$R:$R,"plays",Kickstarter!$D:$D,"&lt;=39999")</f>
        <v>0</v>
      </c>
      <c r="E10">
        <f t="shared" si="0"/>
        <v>6</v>
      </c>
      <c r="F10" s="23">
        <f t="shared" si="1"/>
        <v>0.67</v>
      </c>
      <c r="G10" s="23">
        <f t="shared" si="2"/>
        <v>0.33</v>
      </c>
      <c r="H10" s="23">
        <f t="shared" si="3"/>
        <v>0</v>
      </c>
    </row>
    <row r="11" spans="1:8" x14ac:dyDescent="0.2">
      <c r="A11" t="s">
        <v>8409</v>
      </c>
      <c r="B11">
        <f>COUNTIFS(Kickstarter!$F:$F,"successful",Kickstarter!$D:$D,"&gt;=40000",Kickstarter!$R:$R,"plays",Kickstarter!$D:$D,"&lt;=44999")</f>
        <v>2</v>
      </c>
      <c r="C11">
        <f>COUNTIFS(Kickstarter!$F:$F,"failed",Kickstarter!$D:$D,"&gt;=40000",Kickstarter!$R:$R,"plays",Kickstarter!$D:$D,"&lt;=44999")</f>
        <v>1</v>
      </c>
      <c r="D11">
        <f>COUNTIFS(Kickstarter!$F:$F,"canceled",Kickstarter!$D:$D,"&gt;=40000",Kickstarter!$R:$R,"plays",Kickstarter!$D:$D,"&lt;=44999")</f>
        <v>0</v>
      </c>
      <c r="E11">
        <f t="shared" si="0"/>
        <v>3</v>
      </c>
      <c r="F11" s="23">
        <f t="shared" si="1"/>
        <v>0.67</v>
      </c>
      <c r="G11" s="23">
        <f t="shared" si="2"/>
        <v>0.33</v>
      </c>
      <c r="H11" s="23">
        <f t="shared" si="3"/>
        <v>0</v>
      </c>
    </row>
    <row r="12" spans="1:8" x14ac:dyDescent="0.2">
      <c r="A12" t="s">
        <v>8410</v>
      </c>
      <c r="B12">
        <f>COUNTIFS(Kickstarter!$F:$F,"successful",Kickstarter!$D:$D,"&gt;=45000",Kickstarter!$R:$R,"plays",Kickstarter!$D:$D,"&lt;=49999")</f>
        <v>0</v>
      </c>
      <c r="C12">
        <f>COUNTIFS(Kickstarter!$F:$F,"failed",Kickstarter!$D:$D,"&gt;=45000",Kickstarter!$R:$R,"plays",Kickstarter!$D:$D,"&lt;=49999")</f>
        <v>1</v>
      </c>
      <c r="D12">
        <f>COUNTIFS(Kickstarter!$F:$F,"canceled",Kickstarter!$D:$D,"&gt;=45000",Kickstarter!$R:$R,"plays",Kickstarter!$D:$D,"&lt;=49999")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">
      <c r="A13" t="s">
        <v>8411</v>
      </c>
      <c r="B13">
        <f>COUNTIFS(Kickstarter!$F:$F,"successful",Kickstarter!$D:$D,"&gt;50000",Kickstarter!$R:$R,"plays")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COUNTIFS(Kickstarter!$F:$F,"canceled",Kickstarter!$D:$D,"&gt;=45000",Kickstarter!$R:$R,"plays",Kickstarter!$D:$D,"&lt;=49999")</f>
        <v>0</v>
      </c>
      <c r="E13">
        <f t="shared" si="0"/>
        <v>16</v>
      </c>
      <c r="F13" s="23">
        <f t="shared" si="1"/>
        <v>0.13</v>
      </c>
      <c r="G13" s="23">
        <f t="shared" si="2"/>
        <v>0.88</v>
      </c>
      <c r="H13" s="23">
        <f t="shared" si="3"/>
        <v>0</v>
      </c>
    </row>
    <row r="15" spans="1:8" x14ac:dyDescent="0.2">
      <c r="G15" s="2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9BD96-85BC-FC4A-BE6C-F4E4940290F4}">
  <dimension ref="A1:D6"/>
  <sheetViews>
    <sheetView tabSelected="1" zoomScale="125" zoomScaleNormal="125" workbookViewId="0">
      <selection activeCell="B13" sqref="B13"/>
    </sheetView>
  </sheetViews>
  <sheetFormatPr baseColWidth="10" defaultRowHeight="15" x14ac:dyDescent="0.2"/>
  <cols>
    <col min="1" max="1" width="17.1640625" bestFit="1" customWidth="1"/>
    <col min="2" max="2" width="109" bestFit="1" customWidth="1"/>
  </cols>
  <sheetData>
    <row r="1" spans="1:4" x14ac:dyDescent="0.2">
      <c r="A1" s="18" t="s">
        <v>8388</v>
      </c>
      <c r="B1" s="18" t="s">
        <v>8389</v>
      </c>
    </row>
    <row r="2" spans="1:4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32" x14ac:dyDescent="0.2">
      <c r="A6" s="3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 Date</vt:lpstr>
      <vt:lpstr>Theater Outcomes by Launch Date</vt:lpstr>
      <vt:lpstr>Kickstarter</vt:lpstr>
      <vt:lpstr>Outcomes Based on Goals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Denise Weatherford</cp:lastModifiedBy>
  <dcterms:created xsi:type="dcterms:W3CDTF">2017-04-20T15:17:24Z</dcterms:created>
  <dcterms:modified xsi:type="dcterms:W3CDTF">2020-12-20T22:09:14Z</dcterms:modified>
</cp:coreProperties>
</file>