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wnloads\"/>
    </mc:Choice>
  </mc:AlternateContent>
  <xr:revisionPtr revIDLastSave="0" documentId="13_ncr:1_{5D4CB8B7-BAFA-4EEA-A836-DE29D80AA89F}" xr6:coauthVersionLast="46" xr6:coauthVersionMax="46" xr10:uidLastSave="{00000000-0000-0000-0000-000000000000}"/>
  <bookViews>
    <workbookView xWindow="26385" yWindow="2363" windowWidth="4785" windowHeight="3585" xr2:uid="{F5E4C888-7508-4169-93DA-1ABEF4C3D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0" i="1" l="1"/>
  <c r="J85" i="1"/>
  <c r="J84" i="1"/>
  <c r="J87" i="1"/>
  <c r="J82" i="1"/>
  <c r="J81" i="1"/>
  <c r="J86" i="1"/>
  <c r="J88" i="1"/>
  <c r="J89" i="1"/>
  <c r="J94" i="1"/>
  <c r="J91" i="1"/>
  <c r="J92" i="1"/>
  <c r="J93" i="1"/>
  <c r="J80" i="1"/>
  <c r="J83" i="1"/>
  <c r="J79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42" i="1"/>
  <c r="J20" i="1" l="1"/>
  <c r="F20" i="1"/>
  <c r="C61" i="1" l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60" i="1"/>
  <c r="D42" i="1"/>
  <c r="H42" i="1"/>
  <c r="L42" i="1"/>
  <c r="N42" i="1"/>
  <c r="D43" i="1"/>
  <c r="H43" i="1"/>
  <c r="L43" i="1"/>
  <c r="N43" i="1"/>
  <c r="D44" i="1"/>
  <c r="H44" i="1"/>
  <c r="L44" i="1"/>
  <c r="N44" i="1"/>
  <c r="D45" i="1"/>
  <c r="H45" i="1"/>
  <c r="L45" i="1"/>
  <c r="N45" i="1"/>
  <c r="D46" i="1"/>
  <c r="H46" i="1"/>
  <c r="L46" i="1"/>
  <c r="N46" i="1"/>
  <c r="D47" i="1"/>
  <c r="H47" i="1"/>
  <c r="L47" i="1"/>
  <c r="N47" i="1"/>
  <c r="D48" i="1"/>
  <c r="H48" i="1"/>
  <c r="L48" i="1"/>
  <c r="N48" i="1"/>
  <c r="D49" i="1"/>
  <c r="H49" i="1"/>
  <c r="L49" i="1"/>
  <c r="N49" i="1"/>
  <c r="D50" i="1"/>
  <c r="H50" i="1"/>
  <c r="L50" i="1"/>
  <c r="N50" i="1"/>
  <c r="D51" i="1"/>
  <c r="H51" i="1"/>
  <c r="L51" i="1"/>
  <c r="N51" i="1"/>
  <c r="D52" i="1"/>
  <c r="H52" i="1"/>
  <c r="L52" i="1"/>
  <c r="N52" i="1"/>
  <c r="D53" i="1"/>
  <c r="H53" i="1"/>
  <c r="L53" i="1"/>
  <c r="N53" i="1"/>
  <c r="D54" i="1"/>
  <c r="H54" i="1"/>
  <c r="L54" i="1"/>
  <c r="N54" i="1"/>
  <c r="D55" i="1"/>
  <c r="H55" i="1"/>
  <c r="L55" i="1"/>
  <c r="N55" i="1"/>
  <c r="D56" i="1"/>
  <c r="H56" i="1"/>
  <c r="L56" i="1"/>
  <c r="N56" i="1"/>
  <c r="D57" i="1"/>
  <c r="H57" i="1"/>
  <c r="L57" i="1"/>
  <c r="N57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2" i="1"/>
  <c r="D39" i="1"/>
  <c r="F39" i="1"/>
  <c r="D40" i="1"/>
  <c r="F40" i="1"/>
  <c r="B39" i="1"/>
  <c r="B40" i="1"/>
  <c r="D19" i="1"/>
  <c r="D23" i="1" s="1"/>
  <c r="F19" i="1"/>
  <c r="F36" i="1" s="1"/>
  <c r="D20" i="1"/>
  <c r="B20" i="1"/>
  <c r="B19" i="1"/>
  <c r="B25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N40" i="1" l="1"/>
  <c r="H40" i="1"/>
  <c r="J40" i="1"/>
  <c r="L39" i="1"/>
  <c r="N39" i="1"/>
  <c r="B36" i="1"/>
  <c r="B32" i="1"/>
  <c r="F34" i="1"/>
  <c r="F28" i="1"/>
  <c r="F22" i="1"/>
  <c r="B35" i="1"/>
  <c r="B31" i="1"/>
  <c r="B27" i="1"/>
  <c r="B23" i="1"/>
  <c r="D36" i="1"/>
  <c r="D34" i="1"/>
  <c r="D32" i="1"/>
  <c r="D30" i="1"/>
  <c r="D28" i="1"/>
  <c r="D26" i="1"/>
  <c r="D24" i="1"/>
  <c r="D22" i="1"/>
  <c r="L40" i="1"/>
  <c r="B28" i="1"/>
  <c r="F32" i="1"/>
  <c r="F30" i="1"/>
  <c r="F26" i="1"/>
  <c r="F24" i="1"/>
  <c r="J19" i="1"/>
  <c r="N20" i="1"/>
  <c r="B22" i="1"/>
  <c r="B34" i="1"/>
  <c r="B30" i="1"/>
  <c r="B26" i="1"/>
  <c r="F37" i="1"/>
  <c r="F35" i="1"/>
  <c r="F33" i="1"/>
  <c r="F31" i="1"/>
  <c r="F29" i="1"/>
  <c r="F27" i="1"/>
  <c r="F25" i="1"/>
  <c r="F23" i="1"/>
  <c r="B24" i="1"/>
  <c r="H20" i="1"/>
  <c r="L19" i="1"/>
  <c r="N19" i="1"/>
  <c r="N37" i="1" s="1"/>
  <c r="B37" i="1"/>
  <c r="B33" i="1"/>
  <c r="B29" i="1"/>
  <c r="D37" i="1"/>
  <c r="D35" i="1"/>
  <c r="D33" i="1"/>
  <c r="D31" i="1"/>
  <c r="D29" i="1"/>
  <c r="D27" i="1"/>
  <c r="D25" i="1"/>
  <c r="J39" i="1"/>
  <c r="H39" i="1"/>
  <c r="L20" i="1"/>
  <c r="H19" i="1"/>
  <c r="B71" i="1" l="1"/>
  <c r="B64" i="1"/>
  <c r="B65" i="1"/>
  <c r="N25" i="1"/>
  <c r="J28" i="1"/>
  <c r="B66" i="1" s="1"/>
  <c r="N35" i="1"/>
  <c r="N27" i="1"/>
  <c r="L33" i="1"/>
  <c r="H33" i="1"/>
  <c r="J27" i="1"/>
  <c r="J23" i="1"/>
  <c r="B61" i="1" s="1"/>
  <c r="J31" i="1"/>
  <c r="B69" i="1" s="1"/>
  <c r="J35" i="1"/>
  <c r="B73" i="1" s="1"/>
  <c r="L22" i="1"/>
  <c r="J29" i="1"/>
  <c r="B67" i="1" s="1"/>
  <c r="L27" i="1"/>
  <c r="L28" i="1"/>
  <c r="J25" i="1"/>
  <c r="B63" i="1" s="1"/>
  <c r="L26" i="1"/>
  <c r="J30" i="1"/>
  <c r="B68" i="1" s="1"/>
  <c r="H34" i="1"/>
  <c r="L25" i="1"/>
  <c r="J37" i="1"/>
  <c r="B75" i="1" s="1"/>
  <c r="N31" i="1"/>
  <c r="L31" i="1"/>
  <c r="H31" i="1"/>
  <c r="L32" i="1"/>
  <c r="J32" i="1"/>
  <c r="B70" i="1" s="1"/>
  <c r="H32" i="1"/>
  <c r="J33" i="1"/>
  <c r="H22" i="1"/>
  <c r="J22" i="1"/>
  <c r="B60" i="1" s="1"/>
  <c r="J26" i="1"/>
  <c r="H30" i="1"/>
  <c r="H27" i="1"/>
  <c r="H28" i="1"/>
  <c r="N23" i="1"/>
  <c r="L30" i="1"/>
  <c r="J34" i="1"/>
  <c r="B72" i="1" s="1"/>
  <c r="N29" i="1"/>
  <c r="L29" i="1"/>
  <c r="H29" i="1"/>
  <c r="L35" i="1"/>
  <c r="H35" i="1"/>
  <c r="L36" i="1"/>
  <c r="J36" i="1"/>
  <c r="B74" i="1" s="1"/>
  <c r="H36" i="1"/>
  <c r="H25" i="1"/>
  <c r="N30" i="1"/>
  <c r="N22" i="1"/>
  <c r="N28" i="1"/>
  <c r="N34" i="1"/>
  <c r="N36" i="1"/>
  <c r="N24" i="1"/>
  <c r="N26" i="1"/>
  <c r="N32" i="1"/>
  <c r="L34" i="1"/>
  <c r="H26" i="1"/>
  <c r="N33" i="1"/>
  <c r="L37" i="1"/>
  <c r="H37" i="1"/>
  <c r="L23" i="1"/>
  <c r="H23" i="1"/>
  <c r="L24" i="1"/>
  <c r="J24" i="1"/>
  <c r="B62" i="1" s="1"/>
  <c r="H24" i="1"/>
</calcChain>
</file>

<file path=xl/sharedStrings.xml><?xml version="1.0" encoding="utf-8"?>
<sst xmlns="http://schemas.openxmlformats.org/spreadsheetml/2006/main" count="202" uniqueCount="54">
  <si>
    <t>Team</t>
  </si>
  <si>
    <t>GP</t>
  </si>
  <si>
    <t>G</t>
  </si>
  <si>
    <t>GA</t>
  </si>
  <si>
    <t>G/GP</t>
  </si>
  <si>
    <t>GAA</t>
  </si>
  <si>
    <t>DIFF</t>
  </si>
  <si>
    <t>TA/GA</t>
  </si>
  <si>
    <t>TA</t>
  </si>
  <si>
    <t>Boston Bruins</t>
  </si>
  <si>
    <t>St. Louis Blues</t>
  </si>
  <si>
    <t>Tampa Bay Lightning</t>
  </si>
  <si>
    <t>Colorado Avalanche</t>
  </si>
  <si>
    <t>Washington Capitals</t>
  </si>
  <si>
    <t>Pittsburgh Penguins</t>
  </si>
  <si>
    <t>Vegas Golden Knights</t>
  </si>
  <si>
    <t>Edmonton Oilers</t>
  </si>
  <si>
    <t>Carolina Hurricanes</t>
  </si>
  <si>
    <t>Toronto Maple Leafs</t>
  </si>
  <si>
    <t>Winnipeg Jets</t>
  </si>
  <si>
    <t>New York Islanders</t>
  </si>
  <si>
    <t>Nashville Predators</t>
  </si>
  <si>
    <t>Florida Panthers</t>
  </si>
  <si>
    <t>Minnesota Wild</t>
  </si>
  <si>
    <t>Montréal Canadiens</t>
  </si>
  <si>
    <t>MEAN</t>
  </si>
  <si>
    <t>STDEV</t>
  </si>
  <si>
    <t>Normalized:</t>
  </si>
  <si>
    <t>STANDARDIZED</t>
  </si>
  <si>
    <t xml:space="preserve">Final Weighting </t>
  </si>
  <si>
    <t>Normalized</t>
  </si>
  <si>
    <t>Standardized</t>
  </si>
  <si>
    <t>Rank</t>
  </si>
  <si>
    <t>Sorted</t>
  </si>
  <si>
    <t>Best</t>
  </si>
  <si>
    <t>Logistic</t>
  </si>
  <si>
    <t>Machine Learning</t>
  </si>
  <si>
    <t>Goals For</t>
  </si>
  <si>
    <t xml:space="preserve"> St. Louis Blues</t>
  </si>
  <si>
    <t xml:space="preserve"> Carolina Hurricanes</t>
  </si>
  <si>
    <t xml:space="preserve"> New York Islanders</t>
  </si>
  <si>
    <t xml:space="preserve"> Colorado Avalanche</t>
  </si>
  <si>
    <t xml:space="preserve"> Washington Capitals</t>
  </si>
  <si>
    <t xml:space="preserve"> Tampa Bay Lightning</t>
  </si>
  <si>
    <t xml:space="preserve"> Pittsburgh Penguins</t>
  </si>
  <si>
    <t xml:space="preserve"> Vegas Golden Knights</t>
  </si>
  <si>
    <t xml:space="preserve"> Minnesota Wild</t>
  </si>
  <si>
    <t xml:space="preserve"> Toronto Maple Leafs</t>
  </si>
  <si>
    <t xml:space="preserve"> Edmonton Oilers</t>
  </si>
  <si>
    <t xml:space="preserve"> Nashville Predators</t>
  </si>
  <si>
    <t xml:space="preserve"> Winnipeg Jets</t>
  </si>
  <si>
    <t xml:space="preserve"> Florida Panthers</t>
  </si>
  <si>
    <t xml:space="preserve"> Montréal Canadiens</t>
  </si>
  <si>
    <t>Final Ranking: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</si>
</sst>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5"/>
      <color rgb="FF212121"/>
      <name val="Courier New"/>
      <family val="3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2" fillId="0" borderId="0" xfId="1"/>
    <xf numFmtId="0" fontId="3" fillId="0" borderId="0" xfId="1" applyFont="1"/>
    <xf numFmtId="1" fontId="3" fillId="0" borderId="0" xfId="1" applyNumberFormat="1" applyFont="1"/>
    <xf numFmtId="1" fontId="2" fillId="0" borderId="0" xfId="1" applyNumberFormat="1"/>
    <xf numFmtId="0" fontId="4" fillId="0" borderId="0" xfId="1" applyFont="1"/>
    <xf numFmtId="2" fontId="2" fillId="0" borderId="0" xfId="1" applyNumberFormat="1"/>
    <xf numFmtId="0" fontId="5" fillId="0" borderId="0" xfId="0" applyFont="1"/>
    <xf numFmtId="0" fontId="2" fillId="0" borderId="0" xfId="1" applyFill="1"/>
    <xf numFmtId="0" fontId="6" fillId="0" borderId="0" xfId="1" applyFont="1"/>
    <xf numFmtId="0" fontId="6" fillId="0" borderId="0" xfId="1" applyFont="1" applyFill="1"/>
    <xf numFmtId="0" fontId="1" fillId="0" borderId="0" xfId="0" applyFont="1"/>
  </cellXfs>
  <cellStyles count="2">
    <cellStyle name="Normal" xfId="0" builtinId="0"/>
    <cellStyle name="Normal 2" xfId="1" xr:uid="{51A0AE97-9098-4902-832B-5DD708E062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F2EC-B706-4B14-A7CA-68A0EDE9EB3C}">
  <dimension ref="A1:T140"/>
  <sheetViews>
    <sheetView tabSelected="1" topLeftCell="A28" workbookViewId="0">
      <selection activeCell="A74" sqref="A74"/>
    </sheetView>
  </sheetViews>
  <sheetFormatPr defaultRowHeight="14.25" x14ac:dyDescent="0.45"/>
  <sheetData>
    <row r="1" spans="1:16" ht="15.75" x14ac:dyDescent="0.5">
      <c r="A1" s="1" t="s">
        <v>0</v>
      </c>
      <c r="B1" s="1" t="s">
        <v>1</v>
      </c>
      <c r="C1" s="1">
        <v>0</v>
      </c>
      <c r="D1" s="1" t="s">
        <v>2</v>
      </c>
      <c r="E1" s="1">
        <v>0</v>
      </c>
      <c r="F1" s="1" t="s">
        <v>3</v>
      </c>
      <c r="G1" s="1">
        <v>0.5</v>
      </c>
      <c r="H1" s="1" t="s">
        <v>4</v>
      </c>
      <c r="I1" s="1">
        <v>0.25</v>
      </c>
      <c r="J1" s="1" t="s">
        <v>5</v>
      </c>
      <c r="K1" s="1">
        <v>0</v>
      </c>
      <c r="L1" s="1" t="s">
        <v>6</v>
      </c>
      <c r="M1" s="1">
        <v>0.25</v>
      </c>
      <c r="N1" s="1" t="s">
        <v>7</v>
      </c>
      <c r="O1" s="1" t="s">
        <v>8</v>
      </c>
      <c r="P1" s="1" t="s">
        <v>3</v>
      </c>
    </row>
    <row r="2" spans="1:16" ht="15.75" x14ac:dyDescent="0.5">
      <c r="A2" t="s">
        <v>9</v>
      </c>
      <c r="B2">
        <v>70</v>
      </c>
      <c r="C2" s="3"/>
      <c r="D2">
        <v>227</v>
      </c>
      <c r="E2" s="2"/>
      <c r="F2">
        <v>167</v>
      </c>
      <c r="G2" s="2"/>
      <c r="H2" s="1">
        <f t="shared" ref="H2:H17" si="0">D2/B2</f>
        <v>3.2428571428571429</v>
      </c>
      <c r="I2" s="2"/>
      <c r="J2" s="1">
        <f t="shared" ref="J2:J17" si="1">F2/B2</f>
        <v>2.3857142857142857</v>
      </c>
      <c r="K2" s="2"/>
      <c r="L2" s="2">
        <f t="shared" ref="L2:L17" si="2">D2-F2</f>
        <v>60</v>
      </c>
      <c r="M2" s="2"/>
      <c r="N2" s="2">
        <f t="shared" ref="N2:N17" si="3">O2/P2</f>
        <v>1.1575091575091576</v>
      </c>
      <c r="O2">
        <v>9.48</v>
      </c>
      <c r="P2">
        <v>8.19</v>
      </c>
    </row>
    <row r="3" spans="1:16" ht="15.75" x14ac:dyDescent="0.5">
      <c r="A3" t="s">
        <v>17</v>
      </c>
      <c r="B3">
        <v>68</v>
      </c>
      <c r="C3" s="3"/>
      <c r="D3">
        <v>217</v>
      </c>
      <c r="E3" s="2"/>
      <c r="F3">
        <v>193</v>
      </c>
      <c r="G3" s="2"/>
      <c r="H3" s="1">
        <f t="shared" si="0"/>
        <v>3.1911764705882355</v>
      </c>
      <c r="I3" s="2"/>
      <c r="J3" s="1">
        <f t="shared" si="1"/>
        <v>2.8382352941176472</v>
      </c>
      <c r="K3" s="2"/>
      <c r="L3" s="2">
        <f t="shared" si="2"/>
        <v>24</v>
      </c>
      <c r="M3" s="2"/>
      <c r="N3" s="2">
        <f t="shared" si="3"/>
        <v>0.7263875365141188</v>
      </c>
      <c r="O3">
        <v>7.46</v>
      </c>
      <c r="P3">
        <v>10.27</v>
      </c>
    </row>
    <row r="4" spans="1:16" ht="15.75" x14ac:dyDescent="0.5">
      <c r="A4" t="s">
        <v>12</v>
      </c>
      <c r="B4">
        <v>70</v>
      </c>
      <c r="C4" s="3"/>
      <c r="D4">
        <v>236</v>
      </c>
      <c r="E4" s="2"/>
      <c r="F4">
        <v>190</v>
      </c>
      <c r="G4" s="2"/>
      <c r="H4" s="1">
        <f t="shared" si="0"/>
        <v>3.3714285714285714</v>
      </c>
      <c r="I4" s="2"/>
      <c r="J4" s="1">
        <f t="shared" si="1"/>
        <v>2.7142857142857144</v>
      </c>
      <c r="K4" s="2"/>
      <c r="L4" s="2">
        <f t="shared" si="2"/>
        <v>46</v>
      </c>
      <c r="M4" s="2"/>
      <c r="N4" s="2">
        <f t="shared" si="3"/>
        <v>0.78329809725158561</v>
      </c>
      <c r="O4">
        <v>7.41</v>
      </c>
      <c r="P4">
        <v>9.4600000000000009</v>
      </c>
    </row>
    <row r="5" spans="1:16" ht="15.75" x14ac:dyDescent="0.5">
      <c r="A5" t="s">
        <v>16</v>
      </c>
      <c r="B5">
        <v>71</v>
      </c>
      <c r="C5" s="3"/>
      <c r="D5">
        <v>223</v>
      </c>
      <c r="E5" s="2"/>
      <c r="F5">
        <v>215</v>
      </c>
      <c r="G5" s="2"/>
      <c r="H5" s="1">
        <f t="shared" si="0"/>
        <v>3.140845070422535</v>
      </c>
      <c r="I5" s="2"/>
      <c r="J5" s="1">
        <f t="shared" si="1"/>
        <v>3.028169014084507</v>
      </c>
      <c r="K5" s="2"/>
      <c r="L5" s="2">
        <f t="shared" si="2"/>
        <v>8</v>
      </c>
      <c r="M5" s="2"/>
      <c r="N5" s="2">
        <f t="shared" si="3"/>
        <v>0.38557435440783616</v>
      </c>
      <c r="O5">
        <v>4.33</v>
      </c>
      <c r="P5">
        <v>11.23</v>
      </c>
    </row>
    <row r="6" spans="1:16" ht="15.75" x14ac:dyDescent="0.5">
      <c r="A6" t="s">
        <v>22</v>
      </c>
      <c r="B6">
        <v>69</v>
      </c>
      <c r="C6" s="3"/>
      <c r="D6">
        <v>228</v>
      </c>
      <c r="E6" s="2"/>
      <c r="F6">
        <v>224</v>
      </c>
      <c r="G6" s="2"/>
      <c r="H6" s="1">
        <f t="shared" si="0"/>
        <v>3.3043478260869565</v>
      </c>
      <c r="I6" s="2"/>
      <c r="J6" s="1">
        <f t="shared" si="1"/>
        <v>3.2463768115942031</v>
      </c>
      <c r="K6" s="2"/>
      <c r="L6" s="2">
        <f t="shared" si="2"/>
        <v>4</v>
      </c>
      <c r="M6" s="2"/>
      <c r="N6" s="2">
        <f t="shared" si="3"/>
        <v>0.69803516028955537</v>
      </c>
      <c r="O6">
        <v>6.75</v>
      </c>
      <c r="P6">
        <v>9.67</v>
      </c>
    </row>
    <row r="7" spans="1:16" ht="15.75" x14ac:dyDescent="0.5">
      <c r="A7" t="s">
        <v>23</v>
      </c>
      <c r="B7">
        <v>69</v>
      </c>
      <c r="C7" s="3"/>
      <c r="D7">
        <v>218</v>
      </c>
      <c r="E7" s="2"/>
      <c r="F7">
        <v>217</v>
      </c>
      <c r="G7" s="2"/>
      <c r="H7" s="1">
        <f t="shared" si="0"/>
        <v>3.1594202898550723</v>
      </c>
      <c r="I7" s="2"/>
      <c r="J7" s="1">
        <f t="shared" si="1"/>
        <v>3.1449275362318843</v>
      </c>
      <c r="K7" s="2"/>
      <c r="L7" s="2">
        <f t="shared" si="2"/>
        <v>1</v>
      </c>
      <c r="M7" s="2"/>
      <c r="N7" s="2">
        <f t="shared" si="3"/>
        <v>0.85427666314677919</v>
      </c>
      <c r="O7">
        <v>8.09</v>
      </c>
      <c r="P7">
        <v>9.4700000000000006</v>
      </c>
    </row>
    <row r="8" spans="1:16" ht="15.75" x14ac:dyDescent="0.5">
      <c r="A8" t="s">
        <v>24</v>
      </c>
      <c r="B8">
        <v>71</v>
      </c>
      <c r="C8" s="3"/>
      <c r="D8">
        <v>208</v>
      </c>
      <c r="E8" s="2"/>
      <c r="F8">
        <v>220</v>
      </c>
      <c r="G8" s="2"/>
      <c r="H8" s="1">
        <f t="shared" si="0"/>
        <v>2.9295774647887325</v>
      </c>
      <c r="I8" s="2"/>
      <c r="J8" s="1">
        <f t="shared" si="1"/>
        <v>3.0985915492957745</v>
      </c>
      <c r="K8" s="2"/>
      <c r="L8" s="2">
        <f t="shared" si="2"/>
        <v>-12</v>
      </c>
      <c r="M8" s="2"/>
      <c r="N8" s="2">
        <f t="shared" si="3"/>
        <v>0.68568994889267465</v>
      </c>
      <c r="O8">
        <v>8.0500000000000007</v>
      </c>
      <c r="P8">
        <v>11.74</v>
      </c>
    </row>
    <row r="9" spans="1:16" ht="15.75" x14ac:dyDescent="0.5">
      <c r="A9" t="s">
        <v>21</v>
      </c>
      <c r="B9">
        <v>69</v>
      </c>
      <c r="C9" s="3"/>
      <c r="D9">
        <v>212</v>
      </c>
      <c r="E9" s="2"/>
      <c r="F9">
        <v>214</v>
      </c>
      <c r="G9" s="2"/>
      <c r="H9" s="1">
        <f t="shared" si="0"/>
        <v>3.0724637681159419</v>
      </c>
      <c r="I9" s="2"/>
      <c r="J9" s="1">
        <f t="shared" si="1"/>
        <v>3.1014492753623188</v>
      </c>
      <c r="K9" s="2"/>
      <c r="L9" s="2">
        <f t="shared" si="2"/>
        <v>-2</v>
      </c>
      <c r="M9" s="2"/>
      <c r="N9" s="2">
        <f t="shared" si="3"/>
        <v>0.71556550951847708</v>
      </c>
      <c r="O9">
        <v>6.39</v>
      </c>
      <c r="P9">
        <v>8.93</v>
      </c>
    </row>
    <row r="10" spans="1:16" ht="15.75" x14ac:dyDescent="0.5">
      <c r="A10" t="s">
        <v>20</v>
      </c>
      <c r="B10">
        <v>68</v>
      </c>
      <c r="C10" s="3"/>
      <c r="D10">
        <v>189</v>
      </c>
      <c r="E10" s="2"/>
      <c r="F10">
        <v>190</v>
      </c>
      <c r="G10" s="2"/>
      <c r="H10" s="1">
        <f t="shared" si="0"/>
        <v>2.7794117647058822</v>
      </c>
      <c r="I10" s="2"/>
      <c r="J10" s="1">
        <f t="shared" si="1"/>
        <v>2.7941176470588234</v>
      </c>
      <c r="K10" s="2"/>
      <c r="L10" s="2">
        <f t="shared" si="2"/>
        <v>-1</v>
      </c>
      <c r="M10" s="2"/>
      <c r="N10" s="2">
        <f t="shared" si="3"/>
        <v>0.56516976998904711</v>
      </c>
      <c r="O10">
        <v>5.16</v>
      </c>
      <c r="P10">
        <v>9.1300000000000008</v>
      </c>
    </row>
    <row r="11" spans="1:16" ht="15.75" x14ac:dyDescent="0.5">
      <c r="A11" t="s">
        <v>14</v>
      </c>
      <c r="B11">
        <v>69</v>
      </c>
      <c r="C11" s="3"/>
      <c r="D11">
        <v>221</v>
      </c>
      <c r="E11" s="2"/>
      <c r="F11">
        <v>196</v>
      </c>
      <c r="G11" s="2"/>
      <c r="H11" s="1">
        <f t="shared" si="0"/>
        <v>3.2028985507246377</v>
      </c>
      <c r="I11" s="2"/>
      <c r="J11" s="1">
        <f t="shared" si="1"/>
        <v>2.8405797101449277</v>
      </c>
      <c r="K11" s="2"/>
      <c r="L11" s="2">
        <f t="shared" si="2"/>
        <v>25</v>
      </c>
      <c r="M11" s="2"/>
      <c r="N11" s="2">
        <f t="shared" si="3"/>
        <v>0.90305444887118191</v>
      </c>
      <c r="O11">
        <v>6.8</v>
      </c>
      <c r="P11">
        <v>7.53</v>
      </c>
    </row>
    <row r="12" spans="1:16" ht="15.75" x14ac:dyDescent="0.5">
      <c r="A12" t="s">
        <v>10</v>
      </c>
      <c r="B12">
        <v>71</v>
      </c>
      <c r="C12" s="3"/>
      <c r="D12">
        <v>223</v>
      </c>
      <c r="E12" s="2"/>
      <c r="F12">
        <v>190</v>
      </c>
      <c r="G12" s="2"/>
      <c r="H12" s="1">
        <f t="shared" si="0"/>
        <v>3.140845070422535</v>
      </c>
      <c r="I12" s="2"/>
      <c r="J12" s="1">
        <f t="shared" si="1"/>
        <v>2.676056338028169</v>
      </c>
      <c r="K12" s="2"/>
      <c r="L12" s="2">
        <f t="shared" si="2"/>
        <v>33</v>
      </c>
      <c r="M12" s="2"/>
      <c r="N12" s="2">
        <f t="shared" si="3"/>
        <v>1.0769230769230769</v>
      </c>
      <c r="O12">
        <v>7.98</v>
      </c>
      <c r="P12">
        <v>7.41</v>
      </c>
    </row>
    <row r="13" spans="1:16" ht="15.75" x14ac:dyDescent="0.5">
      <c r="A13" t="s">
        <v>11</v>
      </c>
      <c r="B13">
        <v>70</v>
      </c>
      <c r="C13" s="3"/>
      <c r="D13">
        <v>243</v>
      </c>
      <c r="E13" s="2"/>
      <c r="F13">
        <v>194</v>
      </c>
      <c r="G13" s="2"/>
      <c r="H13" s="1">
        <f t="shared" si="0"/>
        <v>3.4714285714285715</v>
      </c>
      <c r="I13" s="2"/>
      <c r="J13" s="1">
        <f t="shared" si="1"/>
        <v>2.7714285714285714</v>
      </c>
      <c r="K13" s="2"/>
      <c r="L13" s="2">
        <f t="shared" si="2"/>
        <v>49</v>
      </c>
      <c r="M13" s="2"/>
      <c r="N13" s="2">
        <f t="shared" si="3"/>
        <v>0.79035250463821893</v>
      </c>
      <c r="O13">
        <v>8.52</v>
      </c>
      <c r="P13">
        <v>10.78</v>
      </c>
    </row>
    <row r="14" spans="1:16" ht="15.75" x14ac:dyDescent="0.5">
      <c r="A14" t="s">
        <v>18</v>
      </c>
      <c r="B14">
        <v>70</v>
      </c>
      <c r="C14" s="3"/>
      <c r="D14">
        <v>237</v>
      </c>
      <c r="E14" s="2"/>
      <c r="F14">
        <v>222</v>
      </c>
      <c r="G14" s="2"/>
      <c r="H14" s="1">
        <f t="shared" si="0"/>
        <v>3.3857142857142857</v>
      </c>
      <c r="I14" s="2"/>
      <c r="J14" s="1">
        <f t="shared" si="1"/>
        <v>3.1714285714285713</v>
      </c>
      <c r="K14" s="2"/>
      <c r="L14" s="2">
        <f t="shared" si="2"/>
        <v>15</v>
      </c>
      <c r="M14" s="2"/>
      <c r="N14" s="2">
        <f t="shared" si="3"/>
        <v>0.79207920792079223</v>
      </c>
      <c r="O14">
        <v>8.8000000000000007</v>
      </c>
      <c r="P14">
        <v>11.11</v>
      </c>
    </row>
    <row r="15" spans="1:16" ht="15.75" x14ac:dyDescent="0.5">
      <c r="A15" t="s">
        <v>15</v>
      </c>
      <c r="B15">
        <v>71</v>
      </c>
      <c r="C15" s="3"/>
      <c r="D15">
        <v>224</v>
      </c>
      <c r="E15" s="2"/>
      <c r="F15">
        <v>209</v>
      </c>
      <c r="G15" s="2"/>
      <c r="H15" s="1">
        <f t="shared" si="0"/>
        <v>3.1549295774647885</v>
      </c>
      <c r="I15" s="2"/>
      <c r="J15" s="1">
        <f t="shared" si="1"/>
        <v>2.943661971830986</v>
      </c>
      <c r="K15" s="2"/>
      <c r="L15" s="2">
        <f t="shared" si="2"/>
        <v>15</v>
      </c>
      <c r="M15" s="2"/>
      <c r="N15" s="2">
        <f t="shared" si="3"/>
        <v>0.89830508474576276</v>
      </c>
      <c r="O15">
        <v>9.01</v>
      </c>
      <c r="P15">
        <v>10.029999999999999</v>
      </c>
    </row>
    <row r="16" spans="1:16" ht="15.75" x14ac:dyDescent="0.5">
      <c r="A16" t="s">
        <v>13</v>
      </c>
      <c r="B16">
        <v>69</v>
      </c>
      <c r="C16" s="3"/>
      <c r="D16">
        <v>236</v>
      </c>
      <c r="E16" s="2"/>
      <c r="F16">
        <v>212</v>
      </c>
      <c r="G16" s="2"/>
      <c r="H16" s="1">
        <f t="shared" si="0"/>
        <v>3.4202898550724639</v>
      </c>
      <c r="I16" s="2"/>
      <c r="J16" s="1">
        <f t="shared" si="1"/>
        <v>3.0724637681159419</v>
      </c>
      <c r="K16" s="2"/>
      <c r="L16" s="2">
        <f t="shared" si="2"/>
        <v>24</v>
      </c>
      <c r="M16" s="2"/>
      <c r="N16" s="2">
        <f t="shared" si="3"/>
        <v>0.86432748538011683</v>
      </c>
      <c r="O16">
        <v>7.39</v>
      </c>
      <c r="P16">
        <v>8.5500000000000007</v>
      </c>
    </row>
    <row r="17" spans="1:16" ht="15.75" x14ac:dyDescent="0.5">
      <c r="A17" t="s">
        <v>19</v>
      </c>
      <c r="B17">
        <v>71</v>
      </c>
      <c r="C17" s="3"/>
      <c r="D17">
        <v>213</v>
      </c>
      <c r="E17" s="2"/>
      <c r="F17">
        <v>201</v>
      </c>
      <c r="G17" s="2"/>
      <c r="H17" s="1">
        <f t="shared" si="0"/>
        <v>3</v>
      </c>
      <c r="I17" s="2"/>
      <c r="J17" s="1">
        <f t="shared" si="1"/>
        <v>2.8309859154929575</v>
      </c>
      <c r="K17" s="2"/>
      <c r="L17" s="2">
        <f t="shared" si="2"/>
        <v>12</v>
      </c>
      <c r="M17" s="2"/>
      <c r="N17" s="2">
        <f t="shared" si="3"/>
        <v>1.0673400673400673</v>
      </c>
      <c r="O17">
        <v>6.34</v>
      </c>
      <c r="P17">
        <v>5.94</v>
      </c>
    </row>
    <row r="19" spans="1:16" ht="15.75" x14ac:dyDescent="0.5">
      <c r="A19" s="1" t="s">
        <v>25</v>
      </c>
      <c r="B19" s="4">
        <f>AVERAGE(B2:B17)</f>
        <v>69.75</v>
      </c>
      <c r="C19" s="4"/>
      <c r="D19" s="4">
        <f t="shared" ref="D19:N19" si="4">AVERAGE(D2:D17)</f>
        <v>222.1875</v>
      </c>
      <c r="E19" s="4"/>
      <c r="F19" s="4">
        <f t="shared" si="4"/>
        <v>203.375</v>
      </c>
      <c r="G19" s="4"/>
      <c r="H19" s="4">
        <f t="shared" si="4"/>
        <v>3.1854771424797717</v>
      </c>
      <c r="I19" s="4"/>
      <c r="J19" s="4">
        <f t="shared" si="4"/>
        <v>2.9161544983884555</v>
      </c>
      <c r="K19" s="4"/>
      <c r="L19" s="4">
        <f t="shared" si="4"/>
        <v>18.8125</v>
      </c>
      <c r="M19" s="4"/>
      <c r="N19" s="4">
        <f t="shared" si="4"/>
        <v>0.81024300458365317</v>
      </c>
    </row>
    <row r="20" spans="1:16" ht="15.75" x14ac:dyDescent="0.5">
      <c r="A20" s="1" t="s">
        <v>26</v>
      </c>
      <c r="B20" s="1">
        <f>STDEV(B2:B17)</f>
        <v>1.0645812948447542</v>
      </c>
      <c r="C20" s="1"/>
      <c r="D20" s="1">
        <f t="shared" ref="D20:N20" si="5">STDEV(D2:D17)</f>
        <v>13.247484037859165</v>
      </c>
      <c r="E20" s="1"/>
      <c r="F20" s="1">
        <f>-STDEV(F2:F17)</f>
        <v>-15.713582235335986</v>
      </c>
      <c r="G20" s="1"/>
      <c r="H20" s="1">
        <f t="shared" si="5"/>
        <v>0.18483875046255352</v>
      </c>
      <c r="I20" s="1"/>
      <c r="J20" s="1">
        <f>-STDEV(J2:J17)</f>
        <v>-0.22605940830653631</v>
      </c>
      <c r="K20" s="1"/>
      <c r="L20" s="1">
        <f t="shared" si="5"/>
        <v>20.239297583331954</v>
      </c>
      <c r="M20" s="1"/>
      <c r="N20" s="1">
        <f t="shared" si="5"/>
        <v>0.1940789354561018</v>
      </c>
    </row>
    <row r="21" spans="1:16" ht="15.75" x14ac:dyDescent="0.5">
      <c r="A21" s="1" t="s">
        <v>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6" ht="15.75" x14ac:dyDescent="0.5">
      <c r="A22" t="s">
        <v>9</v>
      </c>
      <c r="B22" s="1">
        <f>(B2-B$19)/B$20</f>
        <v>0.23483410915693106</v>
      </c>
      <c r="C22" s="1"/>
      <c r="D22" s="1">
        <f t="shared" ref="D22:N22" si="6">(D2-D$19)/D$20</f>
        <v>0.36327652754641215</v>
      </c>
      <c r="E22" s="1"/>
      <c r="F22" s="1">
        <f t="shared" si="6"/>
        <v>2.3148763569774409</v>
      </c>
      <c r="G22" s="1"/>
      <c r="H22" s="1">
        <f t="shared" si="6"/>
        <v>0.31043274331696941</v>
      </c>
      <c r="I22" s="1"/>
      <c r="J22" s="1">
        <f t="shared" si="6"/>
        <v>2.3464637753757787</v>
      </c>
      <c r="K22" s="1"/>
      <c r="L22" s="1">
        <f t="shared" si="6"/>
        <v>2.035026157919626</v>
      </c>
      <c r="M22" s="1"/>
      <c r="N22" s="1">
        <f t="shared" si="6"/>
        <v>1.7893036774413453</v>
      </c>
    </row>
    <row r="23" spans="1:16" ht="15.75" x14ac:dyDescent="0.5">
      <c r="A23" t="s">
        <v>17</v>
      </c>
      <c r="B23" s="1">
        <f t="shared" ref="B23:N37" si="7">(B3-B$19)/B$20</f>
        <v>-1.6438387640985173</v>
      </c>
      <c r="C23" s="1"/>
      <c r="D23" s="1">
        <f t="shared" si="7"/>
        <v>-0.39158378943314553</v>
      </c>
      <c r="E23" s="1"/>
      <c r="F23" s="1">
        <f t="shared" si="7"/>
        <v>0.66025683034064464</v>
      </c>
      <c r="G23" s="1"/>
      <c r="H23" s="1">
        <f t="shared" si="7"/>
        <v>3.0834054516173975E-2</v>
      </c>
      <c r="I23" s="1"/>
      <c r="J23" s="1">
        <f t="shared" si="7"/>
        <v>0.34468463336482763</v>
      </c>
      <c r="K23" s="1"/>
      <c r="L23" s="1">
        <f t="shared" si="7"/>
        <v>0.25630830213555228</v>
      </c>
      <c r="M23" s="1"/>
      <c r="N23" s="1">
        <f t="shared" si="7"/>
        <v>-0.43206887894591434</v>
      </c>
    </row>
    <row r="24" spans="1:16" ht="15.75" x14ac:dyDescent="0.5">
      <c r="A24" t="s">
        <v>12</v>
      </c>
      <c r="B24" s="1">
        <f t="shared" si="7"/>
        <v>0.23483410915693106</v>
      </c>
      <c r="C24" s="1"/>
      <c r="D24" s="1">
        <f t="shared" si="7"/>
        <v>1.0426508128280141</v>
      </c>
      <c r="E24" s="1"/>
      <c r="F24" s="1">
        <f t="shared" si="7"/>
        <v>0.8511744680295058</v>
      </c>
      <c r="G24" s="1"/>
      <c r="H24" s="1">
        <f t="shared" si="7"/>
        <v>1.0060197252116336</v>
      </c>
      <c r="I24" s="1"/>
      <c r="J24" s="1">
        <f t="shared" si="7"/>
        <v>0.89298996938454012</v>
      </c>
      <c r="K24" s="1"/>
      <c r="L24" s="1">
        <f t="shared" si="7"/>
        <v>1.3433025473369307</v>
      </c>
      <c r="M24" s="1"/>
      <c r="N24" s="1">
        <f t="shared" si="7"/>
        <v>-0.13883478528334237</v>
      </c>
    </row>
    <row r="25" spans="1:16" ht="15.75" x14ac:dyDescent="0.5">
      <c r="A25" t="s">
        <v>16</v>
      </c>
      <c r="B25" s="1">
        <f t="shared" si="7"/>
        <v>1.1741705457846552</v>
      </c>
      <c r="C25" s="1"/>
      <c r="D25" s="1">
        <f t="shared" si="7"/>
        <v>6.133240075458906E-2</v>
      </c>
      <c r="E25" s="1"/>
      <c r="F25" s="1">
        <f t="shared" si="7"/>
        <v>-0.73980584604433675</v>
      </c>
      <c r="G25" s="1"/>
      <c r="H25" s="1">
        <f t="shared" si="7"/>
        <v>-0.24146490898443201</v>
      </c>
      <c r="I25" s="1"/>
      <c r="J25" s="1">
        <f t="shared" si="7"/>
        <v>-0.49550919616740707</v>
      </c>
      <c r="K25" s="1"/>
      <c r="L25" s="1">
        <f t="shared" si="7"/>
        <v>-0.53423296710181378</v>
      </c>
      <c r="M25" s="1"/>
      <c r="N25" s="1">
        <f t="shared" si="7"/>
        <v>-2.1881233487694582</v>
      </c>
    </row>
    <row r="26" spans="1:16" ht="15.75" x14ac:dyDescent="0.5">
      <c r="A26" t="s">
        <v>22</v>
      </c>
      <c r="B26" s="1">
        <f t="shared" si="7"/>
        <v>-0.70450232747079311</v>
      </c>
      <c r="C26" s="1"/>
      <c r="D26" s="1">
        <f t="shared" si="7"/>
        <v>0.43876255924436791</v>
      </c>
      <c r="E26" s="1"/>
      <c r="F26" s="1">
        <f t="shared" si="7"/>
        <v>-1.31255875911092</v>
      </c>
      <c r="G26" s="1"/>
      <c r="H26" s="1">
        <f t="shared" si="7"/>
        <v>0.64310477813615663</v>
      </c>
      <c r="I26" s="1"/>
      <c r="J26" s="1">
        <f t="shared" si="7"/>
        <v>-1.4607766855603128</v>
      </c>
      <c r="K26" s="1"/>
      <c r="L26" s="1">
        <f t="shared" si="7"/>
        <v>-0.73186828441115537</v>
      </c>
      <c r="M26" s="1"/>
      <c r="N26" s="1">
        <f t="shared" si="7"/>
        <v>-0.57815570778147529</v>
      </c>
    </row>
    <row r="27" spans="1:16" ht="15.75" x14ac:dyDescent="0.5">
      <c r="A27" t="s">
        <v>23</v>
      </c>
      <c r="B27" s="1">
        <f t="shared" si="7"/>
        <v>-0.70450232747079311</v>
      </c>
      <c r="C27" s="1"/>
      <c r="D27" s="1">
        <f t="shared" si="7"/>
        <v>-0.31609775773518978</v>
      </c>
      <c r="E27" s="1"/>
      <c r="F27" s="1">
        <f t="shared" si="7"/>
        <v>-0.86708427117024423</v>
      </c>
      <c r="G27" s="1"/>
      <c r="H27" s="1">
        <f t="shared" si="7"/>
        <v>-0.14097072480468983</v>
      </c>
      <c r="I27" s="1"/>
      <c r="J27" s="1">
        <f t="shared" si="7"/>
        <v>-1.012004054850983</v>
      </c>
      <c r="K27" s="1"/>
      <c r="L27" s="1">
        <f t="shared" si="7"/>
        <v>-0.88009477239316147</v>
      </c>
      <c r="M27" s="1"/>
      <c r="N27" s="1">
        <f t="shared" si="7"/>
        <v>0.22688530550542862</v>
      </c>
    </row>
    <row r="28" spans="1:16" ht="15.75" x14ac:dyDescent="0.5">
      <c r="A28" t="s">
        <v>24</v>
      </c>
      <c r="B28" s="1">
        <f t="shared" si="7"/>
        <v>1.1741705457846552</v>
      </c>
      <c r="C28" s="1"/>
      <c r="D28" s="1">
        <f t="shared" si="7"/>
        <v>-1.0709580747147476</v>
      </c>
      <c r="E28" s="1"/>
      <c r="F28" s="1">
        <f t="shared" si="7"/>
        <v>-1.0580019088591053</v>
      </c>
      <c r="G28" s="1"/>
      <c r="H28" s="1">
        <f t="shared" si="7"/>
        <v>-1.384448212567212</v>
      </c>
      <c r="I28" s="1"/>
      <c r="J28" s="1">
        <f t="shared" si="7"/>
        <v>-0.80703144484893341</v>
      </c>
      <c r="K28" s="1"/>
      <c r="L28" s="1">
        <f t="shared" si="7"/>
        <v>-1.5224095536485216</v>
      </c>
      <c r="M28" s="1"/>
      <c r="N28" s="1">
        <f t="shared" si="7"/>
        <v>-0.64176493651033473</v>
      </c>
    </row>
    <row r="29" spans="1:16" ht="15.75" x14ac:dyDescent="0.5">
      <c r="A29" t="s">
        <v>21</v>
      </c>
      <c r="B29" s="1">
        <f t="shared" si="7"/>
        <v>-0.70450232747079311</v>
      </c>
      <c r="C29" s="1"/>
      <c r="D29" s="1">
        <f t="shared" si="7"/>
        <v>-0.76901394792292443</v>
      </c>
      <c r="E29" s="1"/>
      <c r="F29" s="1">
        <f t="shared" si="7"/>
        <v>-0.67616663348138306</v>
      </c>
      <c r="G29" s="1"/>
      <c r="H29" s="1">
        <f t="shared" si="7"/>
        <v>-0.61141602656919669</v>
      </c>
      <c r="I29" s="1"/>
      <c r="J29" s="1">
        <f t="shared" si="7"/>
        <v>-0.81967292740412645</v>
      </c>
      <c r="K29" s="1"/>
      <c r="L29" s="1">
        <f t="shared" si="7"/>
        <v>-1.0283212603751677</v>
      </c>
      <c r="M29" s="1"/>
      <c r="N29" s="1">
        <f t="shared" si="7"/>
        <v>-0.48782983502396082</v>
      </c>
    </row>
    <row r="30" spans="1:16" ht="15.75" x14ac:dyDescent="0.5">
      <c r="A30" t="s">
        <v>20</v>
      </c>
      <c r="B30" s="1">
        <f t="shared" si="7"/>
        <v>-1.6438387640985173</v>
      </c>
      <c r="C30" s="1"/>
      <c r="D30" s="1">
        <f t="shared" si="7"/>
        <v>-2.505192676975907</v>
      </c>
      <c r="E30" s="1"/>
      <c r="F30" s="1">
        <f t="shared" si="7"/>
        <v>0.8511744680295058</v>
      </c>
      <c r="G30" s="1"/>
      <c r="H30" s="1">
        <f t="shared" si="7"/>
        <v>-2.196862815603994</v>
      </c>
      <c r="I30" s="1"/>
      <c r="J30" s="1">
        <f t="shared" si="7"/>
        <v>0.53984415974472655</v>
      </c>
      <c r="K30" s="1"/>
      <c r="L30" s="1">
        <f t="shared" si="7"/>
        <v>-0.97891243104783232</v>
      </c>
      <c r="M30" s="1"/>
      <c r="N30" s="1">
        <f t="shared" si="7"/>
        <v>-1.2627503032138103</v>
      </c>
    </row>
    <row r="31" spans="1:16" ht="15.75" x14ac:dyDescent="0.5">
      <c r="A31" t="s">
        <v>14</v>
      </c>
      <c r="B31" s="1">
        <f t="shared" si="7"/>
        <v>-0.70450232747079311</v>
      </c>
      <c r="C31" s="1"/>
      <c r="D31" s="1">
        <f t="shared" si="7"/>
        <v>-8.9639662641322476E-2</v>
      </c>
      <c r="E31" s="1"/>
      <c r="F31" s="1">
        <f t="shared" si="7"/>
        <v>0.46933919265178353</v>
      </c>
      <c r="G31" s="1"/>
      <c r="H31" s="1">
        <f t="shared" si="7"/>
        <v>9.4251926077564815E-2</v>
      </c>
      <c r="I31" s="1"/>
      <c r="J31" s="1">
        <f t="shared" si="7"/>
        <v>0.33431383727700675</v>
      </c>
      <c r="K31" s="1"/>
      <c r="L31" s="1">
        <f t="shared" si="7"/>
        <v>0.3057171314628877</v>
      </c>
      <c r="M31" s="1"/>
      <c r="N31" s="1">
        <f t="shared" si="7"/>
        <v>0.47821492873203397</v>
      </c>
    </row>
    <row r="32" spans="1:16" ht="15.75" x14ac:dyDescent="0.5">
      <c r="A32" t="s">
        <v>10</v>
      </c>
      <c r="B32" s="1">
        <f t="shared" si="7"/>
        <v>1.1741705457846552</v>
      </c>
      <c r="C32" s="1"/>
      <c r="D32" s="1">
        <f t="shared" si="7"/>
        <v>6.133240075458906E-2</v>
      </c>
      <c r="E32" s="1"/>
      <c r="F32" s="1">
        <f t="shared" si="7"/>
        <v>0.8511744680295058</v>
      </c>
      <c r="G32" s="1"/>
      <c r="H32" s="1">
        <f t="shared" si="7"/>
        <v>-0.24146490898443201</v>
      </c>
      <c r="I32" s="1"/>
      <c r="J32" s="1">
        <f t="shared" si="7"/>
        <v>1.0621020472402267</v>
      </c>
      <c r="K32" s="1"/>
      <c r="L32" s="1">
        <f t="shared" si="7"/>
        <v>0.70098776608157076</v>
      </c>
      <c r="M32" s="1"/>
      <c r="N32" s="1">
        <f t="shared" si="7"/>
        <v>1.3740804570712588</v>
      </c>
    </row>
    <row r="33" spans="1:14" ht="15.75" x14ac:dyDescent="0.5">
      <c r="A33" t="s">
        <v>11</v>
      </c>
      <c r="B33" s="1">
        <f t="shared" si="7"/>
        <v>0.23483410915693106</v>
      </c>
      <c r="C33" s="1"/>
      <c r="D33" s="1">
        <f t="shared" si="7"/>
        <v>1.5710530347137044</v>
      </c>
      <c r="E33" s="1"/>
      <c r="F33" s="1">
        <f t="shared" si="7"/>
        <v>0.59661761777769096</v>
      </c>
      <c r="G33" s="1"/>
      <c r="H33" s="1">
        <f t="shared" si="7"/>
        <v>1.5470318222408173</v>
      </c>
      <c r="I33" s="1"/>
      <c r="J33" s="1">
        <f t="shared" si="7"/>
        <v>0.64021191616867357</v>
      </c>
      <c r="K33" s="1"/>
      <c r="L33" s="1">
        <f t="shared" si="7"/>
        <v>1.491529035318937</v>
      </c>
      <c r="M33" s="1"/>
      <c r="N33" s="1">
        <f t="shared" si="7"/>
        <v>-0.10248665007714459</v>
      </c>
    </row>
    <row r="34" spans="1:14" ht="15.75" x14ac:dyDescent="0.5">
      <c r="A34" t="s">
        <v>18</v>
      </c>
      <c r="B34" s="1">
        <f t="shared" si="7"/>
        <v>0.23483410915693106</v>
      </c>
      <c r="C34" s="1"/>
      <c r="D34" s="1">
        <f t="shared" si="7"/>
        <v>1.1181368445259698</v>
      </c>
      <c r="E34" s="1"/>
      <c r="F34" s="1">
        <f t="shared" si="7"/>
        <v>-1.1852803339850126</v>
      </c>
      <c r="G34" s="1"/>
      <c r="H34" s="1">
        <f t="shared" si="7"/>
        <v>1.0833071676443737</v>
      </c>
      <c r="I34" s="1"/>
      <c r="J34" s="1">
        <f t="shared" si="7"/>
        <v>-1.1292344563423982</v>
      </c>
      <c r="K34" s="1"/>
      <c r="L34" s="1">
        <f t="shared" si="7"/>
        <v>-0.18837116181046615</v>
      </c>
      <c r="M34" s="1"/>
      <c r="N34" s="1">
        <f t="shared" si="7"/>
        <v>-9.3589737702211184E-2</v>
      </c>
    </row>
    <row r="35" spans="1:14" ht="15.75" x14ac:dyDescent="0.5">
      <c r="A35" t="s">
        <v>15</v>
      </c>
      <c r="B35" s="1">
        <f t="shared" si="7"/>
        <v>1.1741705457846552</v>
      </c>
      <c r="C35" s="1"/>
      <c r="D35" s="1">
        <f t="shared" si="7"/>
        <v>0.13681843245254482</v>
      </c>
      <c r="E35" s="1"/>
      <c r="F35" s="1">
        <f t="shared" si="7"/>
        <v>-0.35797057066661458</v>
      </c>
      <c r="G35" s="1"/>
      <c r="H35" s="1">
        <f t="shared" si="7"/>
        <v>-0.16526602207891336</v>
      </c>
      <c r="I35" s="1"/>
      <c r="J35" s="1">
        <f t="shared" si="7"/>
        <v>-0.12168249774957544</v>
      </c>
      <c r="K35" s="1"/>
      <c r="L35" s="1">
        <f t="shared" si="7"/>
        <v>-0.18837116181046615</v>
      </c>
      <c r="M35" s="1"/>
      <c r="N35" s="1">
        <f t="shared" si="7"/>
        <v>0.45374362732955176</v>
      </c>
    </row>
    <row r="36" spans="1:14" ht="15.75" x14ac:dyDescent="0.5">
      <c r="A36" t="s">
        <v>13</v>
      </c>
      <c r="B36" s="1">
        <f t="shared" si="7"/>
        <v>-0.70450232747079311</v>
      </c>
      <c r="C36" s="1"/>
      <c r="D36" s="1">
        <f t="shared" si="7"/>
        <v>1.0426508128280141</v>
      </c>
      <c r="E36" s="1"/>
      <c r="F36" s="1">
        <f t="shared" si="7"/>
        <v>-0.54888820835547569</v>
      </c>
      <c r="G36" s="1"/>
      <c r="H36" s="1">
        <f t="shared" si="7"/>
        <v>1.2703651804888332</v>
      </c>
      <c r="I36" s="1"/>
      <c r="J36" s="1">
        <f t="shared" si="7"/>
        <v>-0.69145217577288876</v>
      </c>
      <c r="K36" s="1"/>
      <c r="L36" s="1">
        <f t="shared" si="7"/>
        <v>0.25630830213555228</v>
      </c>
      <c r="M36" s="1"/>
      <c r="N36" s="1">
        <f t="shared" si="7"/>
        <v>0.27867259612363698</v>
      </c>
    </row>
    <row r="37" spans="1:14" ht="15.75" x14ac:dyDescent="0.5">
      <c r="A37" t="s">
        <v>19</v>
      </c>
      <c r="B37" s="1">
        <f t="shared" si="7"/>
        <v>1.1741705457846552</v>
      </c>
      <c r="C37" s="1"/>
      <c r="D37" s="1">
        <f t="shared" si="7"/>
        <v>-0.69352791622496868</v>
      </c>
      <c r="E37" s="1"/>
      <c r="F37" s="1">
        <f t="shared" si="7"/>
        <v>0.15114312983701506</v>
      </c>
      <c r="G37" s="1"/>
      <c r="H37" s="1">
        <f t="shared" si="7"/>
        <v>-1.0034537780396187</v>
      </c>
      <c r="I37" s="1"/>
      <c r="J37" s="1">
        <f t="shared" si="7"/>
        <v>0.37675310014086871</v>
      </c>
      <c r="K37" s="1"/>
      <c r="L37" s="1">
        <f t="shared" si="7"/>
        <v>-0.33659764979247231</v>
      </c>
      <c r="M37" s="1"/>
      <c r="N37" s="1">
        <f t="shared" si="7"/>
        <v>1.3247035911043843</v>
      </c>
    </row>
    <row r="39" spans="1:14" ht="15.75" x14ac:dyDescent="0.5">
      <c r="A39" s="1" t="s">
        <v>28</v>
      </c>
      <c r="B39" s="4">
        <f>MAX(B2:B17)</f>
        <v>71</v>
      </c>
      <c r="C39" s="4"/>
      <c r="D39" s="4">
        <f t="shared" ref="D39:N39" si="8">MAX(D2:D17)</f>
        <v>243</v>
      </c>
      <c r="E39" s="4"/>
      <c r="F39" s="4">
        <f t="shared" si="8"/>
        <v>224</v>
      </c>
      <c r="G39" s="4"/>
      <c r="H39" s="6">
        <f t="shared" si="8"/>
        <v>3.4714285714285715</v>
      </c>
      <c r="I39" s="6"/>
      <c r="J39" s="6">
        <f t="shared" si="8"/>
        <v>3.2463768115942031</v>
      </c>
      <c r="K39" s="4"/>
      <c r="L39" s="4">
        <f t="shared" si="8"/>
        <v>60</v>
      </c>
      <c r="M39" s="4"/>
      <c r="N39" s="6">
        <f t="shared" si="8"/>
        <v>1.1575091575091576</v>
      </c>
    </row>
    <row r="40" spans="1:14" ht="15.75" x14ac:dyDescent="0.5">
      <c r="A40" s="1"/>
      <c r="B40" s="4">
        <f>MIN(B2:B17)</f>
        <v>68</v>
      </c>
      <c r="C40" s="4"/>
      <c r="D40" s="4">
        <f t="shared" ref="D40:N40" si="9">MIN(D2:D17)</f>
        <v>189</v>
      </c>
      <c r="E40" s="4"/>
      <c r="F40" s="4">
        <f t="shared" si="9"/>
        <v>167</v>
      </c>
      <c r="G40" s="4"/>
      <c r="H40" s="6">
        <f>MIN(H2:H17)</f>
        <v>2.7794117647058822</v>
      </c>
      <c r="I40" s="6"/>
      <c r="J40" s="6">
        <f t="shared" si="9"/>
        <v>2.3857142857142857</v>
      </c>
      <c r="K40" s="4"/>
      <c r="L40" s="4">
        <f t="shared" si="9"/>
        <v>-12</v>
      </c>
      <c r="M40" s="4"/>
      <c r="N40" s="6">
        <f t="shared" si="9"/>
        <v>0.38557435440783616</v>
      </c>
    </row>
    <row r="42" spans="1:14" ht="15.75" x14ac:dyDescent="0.5">
      <c r="A42" t="s">
        <v>9</v>
      </c>
      <c r="B42" s="1">
        <f>(B2-B$40)/(B$39-B$40)</f>
        <v>0.66666666666666663</v>
      </c>
      <c r="C42" s="1"/>
      <c r="D42" s="1">
        <f t="shared" ref="D42:N42" si="10">(D2-D$40)/(D$39-D$40)</f>
        <v>0.70370370370370372</v>
      </c>
      <c r="E42" s="1"/>
      <c r="F42" s="1">
        <f>(F2-F$39)/(F$40-F$39)</f>
        <v>1</v>
      </c>
      <c r="G42" s="1"/>
      <c r="H42" s="1">
        <f t="shared" si="10"/>
        <v>0.66970248937462051</v>
      </c>
      <c r="I42" s="1"/>
      <c r="J42" s="1">
        <f>(J2-J$39)/(J$40-J$39)</f>
        <v>1</v>
      </c>
      <c r="K42" s="1"/>
      <c r="L42" s="1">
        <f t="shared" si="10"/>
        <v>1</v>
      </c>
      <c r="M42" s="1"/>
      <c r="N42" s="1">
        <f t="shared" si="10"/>
        <v>1</v>
      </c>
    </row>
    <row r="43" spans="1:14" ht="15.75" x14ac:dyDescent="0.5">
      <c r="A43" t="s">
        <v>17</v>
      </c>
      <c r="B43" s="1">
        <f t="shared" ref="B43:N57" si="11">(B3-B$40)/(B$39-B$40)</f>
        <v>0</v>
      </c>
      <c r="C43" s="1"/>
      <c r="D43" s="1">
        <f t="shared" si="11"/>
        <v>0.51851851851851849</v>
      </c>
      <c r="E43" s="1"/>
      <c r="F43" s="1">
        <f t="shared" ref="F43:F57" si="12">(F3-F$39)/(F$40-F$39)</f>
        <v>0.54385964912280704</v>
      </c>
      <c r="G43" s="1"/>
      <c r="H43" s="1">
        <f t="shared" si="11"/>
        <v>0.59502125075895596</v>
      </c>
      <c r="I43" s="1"/>
      <c r="J43" s="1">
        <f t="shared" ref="J43:J57" si="13">(J3-J$39)/(J$40-J$39)</f>
        <v>0.47421783243006121</v>
      </c>
      <c r="K43" s="1"/>
      <c r="L43" s="1">
        <f t="shared" si="11"/>
        <v>0.5</v>
      </c>
      <c r="M43" s="1"/>
      <c r="N43" s="1">
        <f t="shared" si="11"/>
        <v>0.44150513843530992</v>
      </c>
    </row>
    <row r="44" spans="1:14" ht="15.75" x14ac:dyDescent="0.5">
      <c r="A44" t="s">
        <v>12</v>
      </c>
      <c r="B44" s="1">
        <f t="shared" si="11"/>
        <v>0.66666666666666663</v>
      </c>
      <c r="C44" s="1"/>
      <c r="D44" s="1">
        <f t="shared" si="11"/>
        <v>0.87037037037037035</v>
      </c>
      <c r="E44" s="1"/>
      <c r="F44" s="1">
        <f t="shared" si="12"/>
        <v>0.59649122807017541</v>
      </c>
      <c r="G44" s="1"/>
      <c r="H44" s="1">
        <f t="shared" si="11"/>
        <v>0.85549483910139634</v>
      </c>
      <c r="I44" s="1"/>
      <c r="J44" s="1">
        <f t="shared" si="13"/>
        <v>0.61823430358431553</v>
      </c>
      <c r="K44" s="1"/>
      <c r="L44" s="1">
        <f t="shared" si="11"/>
        <v>0.80555555555555558</v>
      </c>
      <c r="M44" s="1"/>
      <c r="N44" s="1">
        <f t="shared" si="11"/>
        <v>0.51522970754247188</v>
      </c>
    </row>
    <row r="45" spans="1:14" ht="15.75" x14ac:dyDescent="0.5">
      <c r="A45" t="s">
        <v>16</v>
      </c>
      <c r="B45" s="1">
        <f t="shared" si="11"/>
        <v>1</v>
      </c>
      <c r="C45" s="1"/>
      <c r="D45" s="1">
        <f t="shared" si="11"/>
        <v>0.62962962962962965</v>
      </c>
      <c r="E45" s="1"/>
      <c r="F45" s="1">
        <f t="shared" si="12"/>
        <v>0.15789473684210525</v>
      </c>
      <c r="G45" s="1"/>
      <c r="H45" s="1">
        <f t="shared" si="11"/>
        <v>0.52228977996699044</v>
      </c>
      <c r="I45" s="1"/>
      <c r="J45" s="1">
        <f t="shared" si="13"/>
        <v>0.25353467932928359</v>
      </c>
      <c r="K45" s="1"/>
      <c r="L45" s="1">
        <f t="shared" si="11"/>
        <v>0.27777777777777779</v>
      </c>
      <c r="M45" s="1"/>
      <c r="N45" s="1">
        <f t="shared" si="11"/>
        <v>0</v>
      </c>
    </row>
    <row r="46" spans="1:14" ht="15.75" x14ac:dyDescent="0.5">
      <c r="A46" t="s">
        <v>22</v>
      </c>
      <c r="B46" s="1">
        <f t="shared" si="11"/>
        <v>0.33333333333333331</v>
      </c>
      <c r="C46" s="1"/>
      <c r="D46" s="1">
        <f t="shared" si="11"/>
        <v>0.72222222222222221</v>
      </c>
      <c r="E46" s="1"/>
      <c r="F46" s="1">
        <f t="shared" si="12"/>
        <v>0</v>
      </c>
      <c r="G46" s="1"/>
      <c r="H46" s="1">
        <f t="shared" si="11"/>
        <v>0.75855970011351337</v>
      </c>
      <c r="I46" s="1"/>
      <c r="J46" s="1">
        <f t="shared" si="13"/>
        <v>0</v>
      </c>
      <c r="K46" s="1"/>
      <c r="L46" s="1">
        <f t="shared" si="11"/>
        <v>0.22222222222222221</v>
      </c>
      <c r="M46" s="1"/>
      <c r="N46" s="1">
        <f t="shared" si="11"/>
        <v>0.4047761606632817</v>
      </c>
    </row>
    <row r="47" spans="1:14" ht="15.75" x14ac:dyDescent="0.5">
      <c r="A47" t="s">
        <v>23</v>
      </c>
      <c r="B47" s="1">
        <f t="shared" si="11"/>
        <v>0.33333333333333331</v>
      </c>
      <c r="C47" s="1"/>
      <c r="D47" s="1">
        <f t="shared" si="11"/>
        <v>0.53703703703703709</v>
      </c>
      <c r="E47" s="1"/>
      <c r="F47" s="1">
        <f t="shared" si="12"/>
        <v>0.12280701754385964</v>
      </c>
      <c r="G47" s="1"/>
      <c r="H47" s="1">
        <f t="shared" si="11"/>
        <v>0.54913193069524713</v>
      </c>
      <c r="I47" s="1"/>
      <c r="J47" s="1">
        <f t="shared" si="13"/>
        <v>0.11787346644214575</v>
      </c>
      <c r="K47" s="1"/>
      <c r="L47" s="1">
        <f t="shared" si="11"/>
        <v>0.18055555555555555</v>
      </c>
      <c r="M47" s="1"/>
      <c r="N47" s="1">
        <f t="shared" si="11"/>
        <v>0.60717862033929149</v>
      </c>
    </row>
    <row r="48" spans="1:14" ht="15.75" x14ac:dyDescent="0.5">
      <c r="A48" t="s">
        <v>24</v>
      </c>
      <c r="B48" s="1">
        <f t="shared" si="11"/>
        <v>1</v>
      </c>
      <c r="C48" s="1"/>
      <c r="D48" s="1">
        <f t="shared" si="11"/>
        <v>0.35185185185185186</v>
      </c>
      <c r="E48" s="1"/>
      <c r="F48" s="1">
        <f t="shared" si="12"/>
        <v>7.0175438596491224E-2</v>
      </c>
      <c r="G48" s="1"/>
      <c r="H48" s="1">
        <f t="shared" si="11"/>
        <v>0.21699718651923708</v>
      </c>
      <c r="I48" s="1"/>
      <c r="J48" s="1">
        <f t="shared" si="13"/>
        <v>0.17171104568232134</v>
      </c>
      <c r="K48" s="1"/>
      <c r="L48" s="1">
        <f t="shared" si="11"/>
        <v>0</v>
      </c>
      <c r="M48" s="1"/>
      <c r="N48" s="1">
        <f t="shared" si="11"/>
        <v>0.38878360358814701</v>
      </c>
    </row>
    <row r="49" spans="1:17" ht="15.75" x14ac:dyDescent="0.5">
      <c r="A49" t="s">
        <v>21</v>
      </c>
      <c r="B49" s="1">
        <f t="shared" si="11"/>
        <v>0.33333333333333331</v>
      </c>
      <c r="C49" s="1"/>
      <c r="D49" s="1">
        <f t="shared" si="11"/>
        <v>0.42592592592592593</v>
      </c>
      <c r="E49" s="1"/>
      <c r="F49" s="1">
        <f t="shared" si="12"/>
        <v>0.17543859649122806</v>
      </c>
      <c r="G49" s="1"/>
      <c r="H49" s="1">
        <f t="shared" si="11"/>
        <v>0.42347526904428767</v>
      </c>
      <c r="I49" s="1"/>
      <c r="J49" s="1">
        <f t="shared" si="13"/>
        <v>0.16839066634592273</v>
      </c>
      <c r="K49" s="1"/>
      <c r="L49" s="1">
        <f t="shared" si="11"/>
        <v>0.1388888888888889</v>
      </c>
      <c r="M49" s="1"/>
      <c r="N49" s="1">
        <f t="shared" si="11"/>
        <v>0.42748578479020521</v>
      </c>
    </row>
    <row r="50" spans="1:17" ht="15.75" x14ac:dyDescent="0.5">
      <c r="A50" t="s">
        <v>20</v>
      </c>
      <c r="B50" s="1">
        <f t="shared" si="11"/>
        <v>0</v>
      </c>
      <c r="C50" s="1"/>
      <c r="D50" s="1">
        <f t="shared" si="11"/>
        <v>0</v>
      </c>
      <c r="E50" s="1"/>
      <c r="F50" s="1">
        <f t="shared" si="12"/>
        <v>0.59649122807017541</v>
      </c>
      <c r="G50" s="1"/>
      <c r="H50" s="1">
        <f t="shared" si="11"/>
        <v>0</v>
      </c>
      <c r="I50" s="1"/>
      <c r="J50" s="1">
        <f t="shared" si="13"/>
        <v>0.52547793233242324</v>
      </c>
      <c r="K50" s="1"/>
      <c r="L50" s="1">
        <f t="shared" si="11"/>
        <v>0.15277777777777779</v>
      </c>
      <c r="M50" s="1"/>
      <c r="N50" s="1">
        <f t="shared" si="11"/>
        <v>0.23265619694781126</v>
      </c>
    </row>
    <row r="51" spans="1:17" ht="15.75" x14ac:dyDescent="0.5">
      <c r="A51" t="s">
        <v>14</v>
      </c>
      <c r="B51" s="1">
        <f t="shared" si="11"/>
        <v>0.33333333333333331</v>
      </c>
      <c r="C51" s="1"/>
      <c r="D51" s="1">
        <f t="shared" si="11"/>
        <v>0.59259259259259256</v>
      </c>
      <c r="E51" s="1"/>
      <c r="F51" s="1">
        <f t="shared" si="12"/>
        <v>0.49122807017543857</v>
      </c>
      <c r="G51" s="1"/>
      <c r="H51" s="1">
        <f t="shared" si="11"/>
        <v>0.61196026152072713</v>
      </c>
      <c r="I51" s="1"/>
      <c r="J51" s="1">
        <f t="shared" si="13"/>
        <v>0.47149386576858299</v>
      </c>
      <c r="K51" s="1"/>
      <c r="L51" s="1">
        <f t="shared" si="11"/>
        <v>0.51388888888888884</v>
      </c>
      <c r="M51" s="1"/>
      <c r="N51" s="1">
        <f t="shared" si="11"/>
        <v>0.67036761703750147</v>
      </c>
    </row>
    <row r="52" spans="1:17" ht="15.75" x14ac:dyDescent="0.5">
      <c r="A52" t="s">
        <v>10</v>
      </c>
      <c r="B52" s="1">
        <f t="shared" si="11"/>
        <v>1</v>
      </c>
      <c r="C52" s="1"/>
      <c r="D52" s="1">
        <f t="shared" si="11"/>
        <v>0.62962962962962965</v>
      </c>
      <c r="E52" s="1"/>
      <c r="F52" s="1">
        <f t="shared" si="12"/>
        <v>0.59649122807017541</v>
      </c>
      <c r="G52" s="1"/>
      <c r="H52" s="1">
        <f t="shared" si="11"/>
        <v>0.52228977996699044</v>
      </c>
      <c r="I52" s="1"/>
      <c r="J52" s="1">
        <f t="shared" si="13"/>
        <v>0.66265284756409526</v>
      </c>
      <c r="K52" s="1"/>
      <c r="L52" s="1">
        <f t="shared" si="11"/>
        <v>0.625</v>
      </c>
      <c r="M52" s="1"/>
      <c r="N52" s="1">
        <f t="shared" si="11"/>
        <v>0.89560506889659786</v>
      </c>
    </row>
    <row r="53" spans="1:17" ht="15.75" x14ac:dyDescent="0.5">
      <c r="A53" t="s">
        <v>11</v>
      </c>
      <c r="B53" s="1">
        <f t="shared" si="11"/>
        <v>0.66666666666666663</v>
      </c>
      <c r="C53" s="1"/>
      <c r="D53" s="1">
        <f t="shared" si="11"/>
        <v>1</v>
      </c>
      <c r="E53" s="1"/>
      <c r="F53" s="1">
        <f t="shared" si="12"/>
        <v>0.52631578947368418</v>
      </c>
      <c r="G53" s="1"/>
      <c r="H53" s="1">
        <f t="shared" si="11"/>
        <v>1</v>
      </c>
      <c r="I53" s="1"/>
      <c r="J53" s="1">
        <f t="shared" si="13"/>
        <v>0.55184026942506637</v>
      </c>
      <c r="K53" s="1"/>
      <c r="L53" s="1">
        <f t="shared" si="11"/>
        <v>0.84722222222222221</v>
      </c>
      <c r="M53" s="1"/>
      <c r="N53" s="1">
        <f t="shared" si="11"/>
        <v>0.52436831271779438</v>
      </c>
    </row>
    <row r="54" spans="1:17" ht="15.75" x14ac:dyDescent="0.5">
      <c r="A54" t="s">
        <v>18</v>
      </c>
      <c r="B54" s="1">
        <f t="shared" si="11"/>
        <v>0.66666666666666663</v>
      </c>
      <c r="C54" s="1"/>
      <c r="D54" s="1">
        <f t="shared" si="11"/>
        <v>0.88888888888888884</v>
      </c>
      <c r="E54" s="1"/>
      <c r="F54" s="1">
        <f t="shared" si="12"/>
        <v>3.5087719298245612E-2</v>
      </c>
      <c r="G54" s="1"/>
      <c r="H54" s="1">
        <f t="shared" si="11"/>
        <v>0.87613843351548248</v>
      </c>
      <c r="I54" s="1"/>
      <c r="J54" s="1">
        <f t="shared" si="13"/>
        <v>8.7082030310320344E-2</v>
      </c>
      <c r="K54" s="1"/>
      <c r="L54" s="1">
        <f t="shared" si="11"/>
        <v>0.375</v>
      </c>
      <c r="M54" s="1"/>
      <c r="N54" s="1">
        <f t="shared" si="11"/>
        <v>0.5266051639073458</v>
      </c>
    </row>
    <row r="55" spans="1:17" ht="15.75" x14ac:dyDescent="0.5">
      <c r="A55" t="s">
        <v>15</v>
      </c>
      <c r="B55" s="1">
        <f t="shared" si="11"/>
        <v>1</v>
      </c>
      <c r="C55" s="1"/>
      <c r="D55" s="1">
        <f t="shared" si="11"/>
        <v>0.64814814814814814</v>
      </c>
      <c r="E55" s="1"/>
      <c r="F55" s="1">
        <f t="shared" si="12"/>
        <v>0.26315789473684209</v>
      </c>
      <c r="G55" s="1"/>
      <c r="H55" s="1">
        <f t="shared" si="11"/>
        <v>0.54264261953017401</v>
      </c>
      <c r="I55" s="1"/>
      <c r="J55" s="1">
        <f t="shared" si="13"/>
        <v>0.35172303970563829</v>
      </c>
      <c r="K55" s="1"/>
      <c r="L55" s="1">
        <f t="shared" si="11"/>
        <v>0.375</v>
      </c>
      <c r="M55" s="1"/>
      <c r="N55" s="1">
        <f t="shared" si="11"/>
        <v>0.66421507137388047</v>
      </c>
    </row>
    <row r="56" spans="1:17" ht="15.75" x14ac:dyDescent="0.5">
      <c r="A56" t="s">
        <v>13</v>
      </c>
      <c r="B56" s="1">
        <f t="shared" si="11"/>
        <v>0.33333333333333331</v>
      </c>
      <c r="C56" s="1"/>
      <c r="D56" s="1">
        <f t="shared" si="11"/>
        <v>0.87037037037037035</v>
      </c>
      <c r="E56" s="1"/>
      <c r="F56" s="1">
        <f t="shared" si="12"/>
        <v>0.21052631578947367</v>
      </c>
      <c r="G56" s="1"/>
      <c r="H56" s="1">
        <f t="shared" si="11"/>
        <v>0.92610191564812616</v>
      </c>
      <c r="I56" s="1"/>
      <c r="J56" s="1">
        <f t="shared" si="13"/>
        <v>0.20206879961510738</v>
      </c>
      <c r="K56" s="1"/>
      <c r="L56" s="1">
        <f t="shared" si="11"/>
        <v>0.5</v>
      </c>
      <c r="M56" s="1"/>
      <c r="N56" s="1">
        <f t="shared" si="11"/>
        <v>0.62019891971296603</v>
      </c>
    </row>
    <row r="57" spans="1:17" ht="15.75" x14ac:dyDescent="0.5">
      <c r="A57" t="s">
        <v>19</v>
      </c>
      <c r="B57" s="1">
        <f t="shared" si="11"/>
        <v>1</v>
      </c>
      <c r="C57" s="1"/>
      <c r="D57" s="1">
        <f t="shared" si="11"/>
        <v>0.44444444444444442</v>
      </c>
      <c r="E57" s="1"/>
      <c r="F57" s="1">
        <f t="shared" si="12"/>
        <v>0.40350877192982454</v>
      </c>
      <c r="G57" s="1"/>
      <c r="H57" s="1">
        <f t="shared" si="11"/>
        <v>0.31876138433515488</v>
      </c>
      <c r="I57" s="1"/>
      <c r="J57" s="1">
        <f t="shared" si="13"/>
        <v>0.48264085354077835</v>
      </c>
      <c r="K57" s="1"/>
      <c r="L57" s="1">
        <f t="shared" si="11"/>
        <v>0.33333333333333331</v>
      </c>
      <c r="M57" s="1"/>
      <c r="N57" s="1">
        <f t="shared" si="11"/>
        <v>0.88319079563866343</v>
      </c>
    </row>
    <row r="59" spans="1:17" ht="15.75" x14ac:dyDescent="0.5">
      <c r="A59" s="5" t="s">
        <v>29</v>
      </c>
      <c r="B59" s="1" t="s">
        <v>30</v>
      </c>
      <c r="C59" s="1" t="s">
        <v>31</v>
      </c>
      <c r="D59" s="1" t="s">
        <v>32</v>
      </c>
      <c r="E59" s="1"/>
      <c r="F59" s="1" t="s">
        <v>33</v>
      </c>
      <c r="G59" s="1" t="s">
        <v>30</v>
      </c>
      <c r="H59" s="1"/>
      <c r="I59" s="1" t="s">
        <v>31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5">
      <c r="A60" t="s">
        <v>9</v>
      </c>
      <c r="B60" s="1">
        <f>C$1*D22 + E$1*F22 + G$1*H22 + I$1*J22 + K$1*L22 +M$1*N22</f>
        <v>1.1891582348627656</v>
      </c>
      <c r="C60" s="1">
        <f>C$1*D42 + E$1*F42 + G$1*H42 + I$1*J42 + K$1*L42 +M$1*N42</f>
        <v>0.8348512446873102</v>
      </c>
      <c r="D60" s="1"/>
      <c r="E60" s="1"/>
      <c r="F60" t="s">
        <v>9</v>
      </c>
      <c r="G60" s="1">
        <v>1.1891582348627656</v>
      </c>
      <c r="H60" s="1"/>
      <c r="I60" t="s">
        <v>9</v>
      </c>
      <c r="J60" s="1">
        <v>0.83485124468730998</v>
      </c>
      <c r="K60" s="1"/>
      <c r="M60" s="1"/>
      <c r="N60" s="1"/>
      <c r="O60" s="1"/>
      <c r="P60" s="1"/>
    </row>
    <row r="61" spans="1:17" ht="15.75" x14ac:dyDescent="0.5">
      <c r="A61" t="s">
        <v>17</v>
      </c>
      <c r="B61" s="1">
        <f t="shared" ref="B61:B75" si="14">C$1*D23 + E$1*F23 + G$1*H23 + I$1*J23 + K$1*L23 +M$1*N23</f>
        <v>-6.4290341371846943E-3</v>
      </c>
      <c r="C61" s="1">
        <f t="shared" ref="C61:C75" si="15">C$1*D43 + E$1*F43 + G$1*H43 + I$1*J43 + K$1*L43 +M$1*N43</f>
        <v>0.52644136809582076</v>
      </c>
      <c r="D61" s="1"/>
      <c r="E61" s="1"/>
      <c r="F61" t="s">
        <v>11</v>
      </c>
      <c r="G61" s="1">
        <v>0.90794722764329094</v>
      </c>
      <c r="H61" s="1"/>
      <c r="I61" t="s">
        <v>11</v>
      </c>
      <c r="J61" s="1">
        <v>0.76905214553571521</v>
      </c>
      <c r="K61" s="1"/>
      <c r="M61" s="1"/>
      <c r="N61" s="1"/>
      <c r="O61" s="1"/>
      <c r="P61" s="1"/>
    </row>
    <row r="62" spans="1:17" ht="15.75" x14ac:dyDescent="0.5">
      <c r="A62" t="s">
        <v>12</v>
      </c>
      <c r="B62" s="1">
        <f t="shared" si="14"/>
        <v>0.69154865863111625</v>
      </c>
      <c r="C62" s="1">
        <f t="shared" si="15"/>
        <v>0.71111342233239505</v>
      </c>
      <c r="D62" s="1"/>
      <c r="E62" s="1"/>
      <c r="F62" t="s">
        <v>12</v>
      </c>
      <c r="G62" s="1">
        <v>0.69154865863111625</v>
      </c>
      <c r="H62" s="1"/>
      <c r="I62" t="s">
        <v>12</v>
      </c>
      <c r="J62" s="1">
        <v>0.71111342233239505</v>
      </c>
      <c r="K62" s="1"/>
      <c r="M62" s="1"/>
      <c r="N62" s="1"/>
      <c r="O62" s="1"/>
      <c r="P62" s="1"/>
    </row>
    <row r="63" spans="1:17" ht="15.75" x14ac:dyDescent="0.5">
      <c r="A63" t="s">
        <v>16</v>
      </c>
      <c r="B63" s="1">
        <f t="shared" si="14"/>
        <v>-0.79164059072643234</v>
      </c>
      <c r="C63" s="1">
        <f t="shared" si="15"/>
        <v>0.32452855981581613</v>
      </c>
      <c r="D63" s="1"/>
      <c r="E63" s="1"/>
      <c r="F63" t="s">
        <v>13</v>
      </c>
      <c r="G63" s="1">
        <v>0.53198769533210366</v>
      </c>
      <c r="H63" s="1"/>
      <c r="I63" t="s">
        <v>13</v>
      </c>
      <c r="J63" s="1">
        <v>0.66861788765608143</v>
      </c>
      <c r="K63" s="1"/>
      <c r="M63" s="1"/>
      <c r="N63" s="1"/>
      <c r="O63" s="1"/>
      <c r="P63" s="1"/>
    </row>
    <row r="64" spans="1:17" ht="15.75" x14ac:dyDescent="0.5">
      <c r="A64" t="s">
        <v>22</v>
      </c>
      <c r="B64" s="1">
        <f t="shared" si="14"/>
        <v>-0.18818070926736871</v>
      </c>
      <c r="C64" s="1">
        <f t="shared" si="15"/>
        <v>0.48047389022257714</v>
      </c>
      <c r="D64" s="1"/>
      <c r="E64" s="1"/>
      <c r="F64" t="s">
        <v>10</v>
      </c>
      <c r="G64" s="1">
        <v>0.48831317158565535</v>
      </c>
      <c r="H64" s="1"/>
      <c r="I64" t="s">
        <v>10</v>
      </c>
      <c r="J64" s="1">
        <v>0.6507093690986685</v>
      </c>
      <c r="K64" s="1"/>
      <c r="M64" s="1"/>
      <c r="N64" s="1"/>
      <c r="O64" s="1"/>
      <c r="P64" s="1"/>
    </row>
    <row r="65" spans="1:19" ht="15.75" x14ac:dyDescent="0.5">
      <c r="A65" t="s">
        <v>23</v>
      </c>
      <c r="B65" s="1">
        <f t="shared" si="14"/>
        <v>-0.2667650497387335</v>
      </c>
      <c r="C65" s="1">
        <f t="shared" si="15"/>
        <v>0.45582898704298286</v>
      </c>
      <c r="D65" s="1"/>
      <c r="E65" s="1"/>
      <c r="F65" t="s">
        <v>14</v>
      </c>
      <c r="G65" s="1">
        <v>0.25025815454104261</v>
      </c>
      <c r="H65" s="1"/>
      <c r="I65" t="s">
        <v>18</v>
      </c>
      <c r="J65" s="1">
        <v>0.59149101531215775</v>
      </c>
      <c r="K65" s="1"/>
      <c r="M65" s="1"/>
      <c r="N65" s="1"/>
      <c r="O65" s="1"/>
      <c r="P65" s="1"/>
    </row>
    <row r="66" spans="1:19" ht="15.75" x14ac:dyDescent="0.5">
      <c r="A66" t="s">
        <v>24</v>
      </c>
      <c r="B66" s="1">
        <f t="shared" si="14"/>
        <v>-1.054423201623423</v>
      </c>
      <c r="C66" s="1">
        <f t="shared" si="15"/>
        <v>0.24862225557723563</v>
      </c>
      <c r="D66" s="1"/>
      <c r="E66" s="1"/>
      <c r="F66" t="s">
        <v>18</v>
      </c>
      <c r="G66" s="1">
        <v>0.23594753531103452</v>
      </c>
      <c r="H66" s="1"/>
      <c r="I66" t="s">
        <v>14</v>
      </c>
      <c r="J66" s="1">
        <v>0.59144550146188468</v>
      </c>
      <c r="K66" s="1"/>
      <c r="M66" s="1"/>
      <c r="N66" s="1"/>
      <c r="O66" s="1"/>
      <c r="P66" s="1"/>
    </row>
    <row r="67" spans="1:19" ht="15.75" x14ac:dyDescent="0.5">
      <c r="A67" t="s">
        <v>21</v>
      </c>
      <c r="B67" s="1">
        <f t="shared" si="14"/>
        <v>-0.63258370389162011</v>
      </c>
      <c r="C67" s="1">
        <f t="shared" si="15"/>
        <v>0.3607067473061758</v>
      </c>
      <c r="D67" s="1"/>
      <c r="E67" s="1"/>
      <c r="F67" t="s">
        <v>15</v>
      </c>
      <c r="G67" s="1">
        <v>3.8227135553739466E-4</v>
      </c>
      <c r="H67" s="1"/>
      <c r="I67" t="s">
        <v>17</v>
      </c>
      <c r="J67" s="1">
        <v>0.52644136809582076</v>
      </c>
      <c r="K67" s="1"/>
      <c r="M67" s="1"/>
      <c r="N67" s="1"/>
      <c r="O67" s="1"/>
      <c r="P67" s="1"/>
    </row>
    <row r="68" spans="1:19" ht="15.75" x14ac:dyDescent="0.5">
      <c r="A68" t="s">
        <v>20</v>
      </c>
      <c r="B68" s="1">
        <f t="shared" si="14"/>
        <v>-1.2791579436692679</v>
      </c>
      <c r="C68" s="1">
        <f t="shared" si="15"/>
        <v>0.18953353232005862</v>
      </c>
      <c r="D68" s="1"/>
      <c r="E68" s="1"/>
      <c r="F68" t="s">
        <v>17</v>
      </c>
      <c r="G68" s="1">
        <v>-6.4290341371846943E-3</v>
      </c>
      <c r="H68" s="1"/>
      <c r="I68" t="s">
        <v>15</v>
      </c>
      <c r="J68" s="1">
        <v>0.52530583753496674</v>
      </c>
      <c r="K68" s="1"/>
      <c r="M68" s="1"/>
      <c r="N68" s="1"/>
      <c r="O68" s="1"/>
      <c r="P68" s="1"/>
    </row>
    <row r="69" spans="1:19" ht="15.75" x14ac:dyDescent="0.5">
      <c r="A69" t="s">
        <v>14</v>
      </c>
      <c r="B69" s="1">
        <f t="shared" si="14"/>
        <v>0.25025815454104261</v>
      </c>
      <c r="C69" s="1">
        <f t="shared" si="15"/>
        <v>0.59144550146188468</v>
      </c>
      <c r="D69" s="1"/>
      <c r="E69" s="1"/>
      <c r="F69" t="s">
        <v>19</v>
      </c>
      <c r="G69" s="1">
        <v>-7.6362716208496051E-2</v>
      </c>
      <c r="H69" s="1"/>
      <c r="I69" t="s">
        <v>19</v>
      </c>
      <c r="J69" s="1">
        <v>0.50083860446243789</v>
      </c>
      <c r="K69" s="1"/>
      <c r="M69" s="1"/>
      <c r="N69" s="1"/>
      <c r="O69" s="1"/>
      <c r="P69" s="1"/>
    </row>
    <row r="70" spans="1:19" ht="15.75" x14ac:dyDescent="0.5">
      <c r="A70" t="s">
        <v>10</v>
      </c>
      <c r="B70" s="1">
        <f t="shared" si="14"/>
        <v>0.48831317158565535</v>
      </c>
      <c r="C70" s="1">
        <f t="shared" si="15"/>
        <v>0.6507093690986685</v>
      </c>
      <c r="D70" s="1"/>
      <c r="E70" s="1"/>
      <c r="F70" t="s">
        <v>22</v>
      </c>
      <c r="G70" s="1">
        <v>-0.18818070926736871</v>
      </c>
      <c r="H70" s="1"/>
      <c r="I70" t="s">
        <v>22</v>
      </c>
      <c r="J70" s="1">
        <v>0.48047389022257714</v>
      </c>
      <c r="K70" s="1"/>
      <c r="M70" s="1"/>
      <c r="N70" s="1"/>
      <c r="O70" s="1"/>
      <c r="P70" s="1"/>
    </row>
    <row r="71" spans="1:19" ht="15.75" x14ac:dyDescent="0.5">
      <c r="A71" t="s">
        <v>11</v>
      </c>
      <c r="B71" s="1">
        <f t="shared" si="14"/>
        <v>0.90794722764329094</v>
      </c>
      <c r="C71" s="1">
        <f t="shared" si="15"/>
        <v>0.76905214553571521</v>
      </c>
      <c r="D71" s="1"/>
      <c r="E71" s="1"/>
      <c r="F71" t="s">
        <v>23</v>
      </c>
      <c r="G71" s="1">
        <v>-0.2667650497387335</v>
      </c>
      <c r="H71" s="1"/>
      <c r="I71" t="s">
        <v>23</v>
      </c>
      <c r="J71" s="1">
        <v>0.45582898704298286</v>
      </c>
      <c r="K71" s="1"/>
      <c r="M71" s="1"/>
      <c r="N71" s="1"/>
      <c r="O71" s="1"/>
      <c r="P71" s="1"/>
    </row>
    <row r="72" spans="1:19" ht="15.75" x14ac:dyDescent="0.5">
      <c r="A72" t="s">
        <v>18</v>
      </c>
      <c r="B72" s="1">
        <f t="shared" si="14"/>
        <v>0.23594753531103452</v>
      </c>
      <c r="C72" s="1">
        <f t="shared" si="15"/>
        <v>0.59149101531215775</v>
      </c>
      <c r="D72" s="1"/>
      <c r="E72" s="1"/>
      <c r="F72" t="s">
        <v>21</v>
      </c>
      <c r="G72" s="1">
        <v>-0.63258370389162011</v>
      </c>
      <c r="H72" s="1"/>
      <c r="I72" t="s">
        <v>21</v>
      </c>
      <c r="J72" s="1">
        <v>0.3607067473061758</v>
      </c>
      <c r="K72" s="1"/>
      <c r="M72" s="1"/>
      <c r="N72" s="1"/>
      <c r="O72" s="1"/>
      <c r="P72" s="1"/>
    </row>
    <row r="73" spans="1:19" ht="15.75" x14ac:dyDescent="0.5">
      <c r="A73" t="s">
        <v>15</v>
      </c>
      <c r="B73" s="1">
        <f t="shared" si="14"/>
        <v>3.8227135553739466E-4</v>
      </c>
      <c r="C73" s="1">
        <f t="shared" si="15"/>
        <v>0.52530583753496674</v>
      </c>
      <c r="D73" s="1"/>
      <c r="E73" s="1"/>
      <c r="F73" t="s">
        <v>16</v>
      </c>
      <c r="G73" s="1">
        <v>-0.79164059072643234</v>
      </c>
      <c r="H73" s="1"/>
      <c r="I73" t="s">
        <v>16</v>
      </c>
      <c r="J73" s="1">
        <v>0.32452855981581613</v>
      </c>
      <c r="K73" s="1"/>
      <c r="M73" s="1"/>
      <c r="N73" s="1"/>
      <c r="O73" s="1"/>
    </row>
    <row r="74" spans="1:19" ht="15.75" x14ac:dyDescent="0.5">
      <c r="A74" t="s">
        <v>13</v>
      </c>
      <c r="B74" s="1">
        <f t="shared" si="14"/>
        <v>0.53198769533210366</v>
      </c>
      <c r="C74" s="1">
        <f t="shared" si="15"/>
        <v>0.66861788765608143</v>
      </c>
      <c r="D74" s="1"/>
      <c r="E74" s="1"/>
      <c r="F74" t="s">
        <v>24</v>
      </c>
      <c r="G74" s="1">
        <v>-1.054423201623423</v>
      </c>
      <c r="H74" s="1"/>
      <c r="I74" t="s">
        <v>24</v>
      </c>
      <c r="J74" s="1">
        <v>0.24862225557723563</v>
      </c>
      <c r="K74" s="1"/>
      <c r="M74" s="1"/>
      <c r="N74" s="1"/>
      <c r="O74" s="1"/>
      <c r="P74" s="11"/>
    </row>
    <row r="75" spans="1:19" ht="15.75" x14ac:dyDescent="0.5">
      <c r="A75" t="s">
        <v>19</v>
      </c>
      <c r="B75" s="1">
        <f t="shared" si="14"/>
        <v>-7.6362716208496051E-2</v>
      </c>
      <c r="C75" s="1">
        <f t="shared" si="15"/>
        <v>0.50083860446243789</v>
      </c>
      <c r="D75" s="1"/>
      <c r="E75" s="1"/>
      <c r="F75" t="s">
        <v>20</v>
      </c>
      <c r="G75" s="1">
        <v>-1.2791579436692679</v>
      </c>
      <c r="H75" s="1"/>
      <c r="I75" t="s">
        <v>20</v>
      </c>
      <c r="J75" s="1">
        <v>0.18953353232005862</v>
      </c>
      <c r="K75" s="1"/>
      <c r="M75" s="1"/>
      <c r="N75" s="1"/>
      <c r="O75" s="1"/>
    </row>
    <row r="76" spans="1:19" x14ac:dyDescent="0.45">
      <c r="P76" s="11"/>
      <c r="R76" s="11"/>
    </row>
    <row r="77" spans="1:19" ht="15.75" x14ac:dyDescent="0.5">
      <c r="A77" s="5" t="s">
        <v>34</v>
      </c>
      <c r="B77" s="1">
        <v>1.2731589690192873</v>
      </c>
      <c r="C77" s="1">
        <v>0.89591983589468294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9" ht="15.75" x14ac:dyDescent="0.5">
      <c r="A78" s="1" t="s">
        <v>35</v>
      </c>
      <c r="B78" s="1"/>
      <c r="C78" s="1" t="s">
        <v>36</v>
      </c>
      <c r="D78" s="1"/>
      <c r="E78" s="1" t="s">
        <v>37</v>
      </c>
      <c r="F78" s="1"/>
      <c r="G78" s="1"/>
      <c r="H78" s="1"/>
      <c r="I78" s="1"/>
      <c r="J78" s="1"/>
      <c r="K78" s="1" t="s">
        <v>53</v>
      </c>
      <c r="L78" s="1"/>
      <c r="M78" s="1"/>
      <c r="N78" s="1"/>
      <c r="O78" s="1"/>
    </row>
    <row r="79" spans="1:19" ht="15.75" x14ac:dyDescent="0.5">
      <c r="A79" s="1" t="s">
        <v>9</v>
      </c>
      <c r="B79" s="1">
        <v>1</v>
      </c>
      <c r="C79" s="1" t="s">
        <v>9</v>
      </c>
      <c r="D79" s="1">
        <v>1</v>
      </c>
      <c r="E79" t="s">
        <v>9</v>
      </c>
      <c r="F79" s="1">
        <v>1</v>
      </c>
      <c r="G79" s="1"/>
      <c r="H79" s="1"/>
      <c r="I79" s="1"/>
      <c r="J79" s="1">
        <f>1+1+1</f>
        <v>3</v>
      </c>
      <c r="K79" t="s">
        <v>9</v>
      </c>
      <c r="L79" s="1"/>
      <c r="M79" s="1"/>
      <c r="N79" s="1"/>
      <c r="O79" s="7"/>
      <c r="P79" s="9"/>
      <c r="Q79" s="1"/>
      <c r="S79" s="11"/>
    </row>
    <row r="80" spans="1:19" ht="15.75" x14ac:dyDescent="0.5">
      <c r="A80" s="1" t="s">
        <v>12</v>
      </c>
      <c r="B80" s="1">
        <v>2</v>
      </c>
      <c r="C80" s="1" t="s">
        <v>38</v>
      </c>
      <c r="D80" s="1">
        <v>2</v>
      </c>
      <c r="E80" t="s">
        <v>11</v>
      </c>
      <c r="F80" s="1">
        <v>2</v>
      </c>
      <c r="G80" s="1"/>
      <c r="H80" s="1"/>
      <c r="I80" s="1"/>
      <c r="J80" s="1">
        <f>2+5+3</f>
        <v>10</v>
      </c>
      <c r="K80" t="s">
        <v>12</v>
      </c>
      <c r="L80" s="1"/>
      <c r="M80" s="1"/>
      <c r="N80" s="1"/>
      <c r="O80" s="1"/>
      <c r="P80" s="1"/>
      <c r="Q80" s="1"/>
    </row>
    <row r="81" spans="1:20" ht="15.75" x14ac:dyDescent="0.5">
      <c r="A81" s="1" t="s">
        <v>15</v>
      </c>
      <c r="B81" s="1">
        <v>3</v>
      </c>
      <c r="C81" s="1" t="s">
        <v>39</v>
      </c>
      <c r="D81" s="1">
        <v>3</v>
      </c>
      <c r="E81" t="s">
        <v>12</v>
      </c>
      <c r="F81" s="1">
        <v>3</v>
      </c>
      <c r="G81" s="1"/>
      <c r="H81" s="1"/>
      <c r="I81" s="1"/>
      <c r="J81" s="1">
        <f>5+2+5</f>
        <v>12</v>
      </c>
      <c r="K81" t="s">
        <v>10</v>
      </c>
      <c r="L81" s="1"/>
      <c r="M81" s="1"/>
      <c r="N81" s="1"/>
      <c r="O81" s="1"/>
      <c r="P81" s="1"/>
      <c r="Q81" s="1"/>
    </row>
    <row r="82" spans="1:20" ht="15.75" x14ac:dyDescent="0.5">
      <c r="A82" s="1" t="s">
        <v>21</v>
      </c>
      <c r="B82" s="1">
        <v>4</v>
      </c>
      <c r="C82" s="1" t="s">
        <v>40</v>
      </c>
      <c r="D82" s="1">
        <v>4</v>
      </c>
      <c r="E82" t="s">
        <v>13</v>
      </c>
      <c r="F82" s="1">
        <v>4</v>
      </c>
      <c r="G82" s="1"/>
      <c r="H82" s="1"/>
      <c r="I82" s="1"/>
      <c r="J82" s="1">
        <f>7+7+2</f>
        <v>16</v>
      </c>
      <c r="K82" t="s">
        <v>11</v>
      </c>
      <c r="L82" s="1"/>
      <c r="M82" s="1"/>
      <c r="N82" s="1"/>
      <c r="O82" s="1"/>
      <c r="P82" s="1"/>
      <c r="Q82" s="1"/>
      <c r="R82" s="11"/>
    </row>
    <row r="83" spans="1:20" ht="15.75" x14ac:dyDescent="0.5">
      <c r="A83" s="1" t="s">
        <v>10</v>
      </c>
      <c r="B83" s="1">
        <v>5</v>
      </c>
      <c r="C83" s="1" t="s">
        <v>41</v>
      </c>
      <c r="D83" s="1">
        <v>5</v>
      </c>
      <c r="E83" t="s">
        <v>10</v>
      </c>
      <c r="F83" s="1">
        <v>5</v>
      </c>
      <c r="G83" s="1"/>
      <c r="H83" s="1"/>
      <c r="I83" s="1"/>
      <c r="J83" s="1">
        <f>6+3+9</f>
        <v>18</v>
      </c>
      <c r="K83" t="s">
        <v>17</v>
      </c>
      <c r="L83" s="1"/>
      <c r="M83" s="1"/>
      <c r="N83" s="1"/>
      <c r="O83" s="1"/>
      <c r="P83" s="9"/>
      <c r="Q83" s="1"/>
    </row>
    <row r="84" spans="1:20" ht="15.75" x14ac:dyDescent="0.5">
      <c r="A84" s="1" t="s">
        <v>17</v>
      </c>
      <c r="B84" s="1">
        <v>6</v>
      </c>
      <c r="C84" s="1" t="s">
        <v>42</v>
      </c>
      <c r="D84" s="1">
        <v>6</v>
      </c>
      <c r="E84" t="s">
        <v>14</v>
      </c>
      <c r="F84" s="1">
        <v>6</v>
      </c>
      <c r="G84" s="1"/>
      <c r="H84" s="1"/>
      <c r="I84" s="1"/>
      <c r="J84" s="1">
        <f>3+9+8</f>
        <v>20</v>
      </c>
      <c r="K84" t="s">
        <v>15</v>
      </c>
      <c r="L84" s="1"/>
      <c r="M84" s="1"/>
      <c r="N84" s="1"/>
      <c r="O84" s="1"/>
      <c r="P84" s="1"/>
      <c r="Q84" s="1"/>
      <c r="T84" s="11"/>
    </row>
    <row r="85" spans="1:20" ht="15.75" x14ac:dyDescent="0.5">
      <c r="A85" s="1" t="s">
        <v>11</v>
      </c>
      <c r="B85" s="1">
        <v>7</v>
      </c>
      <c r="C85" s="1" t="s">
        <v>43</v>
      </c>
      <c r="D85" s="1">
        <v>7</v>
      </c>
      <c r="E85" t="s">
        <v>18</v>
      </c>
      <c r="F85" s="1">
        <v>7</v>
      </c>
      <c r="G85" s="1"/>
      <c r="H85" s="1"/>
      <c r="I85" s="1"/>
      <c r="J85" s="1">
        <f>10+6+4</f>
        <v>20</v>
      </c>
      <c r="K85" t="s">
        <v>13</v>
      </c>
      <c r="P85" s="10"/>
    </row>
    <row r="86" spans="1:20" ht="15.75" x14ac:dyDescent="0.5">
      <c r="A86" s="1" t="s">
        <v>20</v>
      </c>
      <c r="B86" s="1">
        <v>8</v>
      </c>
      <c r="C86" s="1" t="s">
        <v>44</v>
      </c>
      <c r="D86" s="1">
        <v>8</v>
      </c>
      <c r="E86" t="s">
        <v>15</v>
      </c>
      <c r="F86" s="1">
        <v>8</v>
      </c>
      <c r="G86" s="1"/>
      <c r="H86" s="1"/>
      <c r="I86" s="1"/>
      <c r="J86" s="1">
        <f>12+8+6</f>
        <v>26</v>
      </c>
      <c r="K86" t="s">
        <v>14</v>
      </c>
      <c r="P86" s="8"/>
    </row>
    <row r="87" spans="1:20" ht="15.75" x14ac:dyDescent="0.5">
      <c r="A87" s="1" t="s">
        <v>18</v>
      </c>
      <c r="B87" s="1">
        <v>9</v>
      </c>
      <c r="C87" s="1" t="s">
        <v>45</v>
      </c>
      <c r="D87" s="1">
        <v>9</v>
      </c>
      <c r="E87" t="s">
        <v>17</v>
      </c>
      <c r="F87" s="1">
        <v>9</v>
      </c>
      <c r="G87" s="1"/>
      <c r="H87" s="1"/>
      <c r="I87" s="1"/>
      <c r="J87" s="1">
        <f>9+11+7</f>
        <v>27</v>
      </c>
      <c r="K87" t="s">
        <v>18</v>
      </c>
    </row>
    <row r="88" spans="1:20" ht="15.75" x14ac:dyDescent="0.5">
      <c r="A88" s="1" t="s">
        <v>13</v>
      </c>
      <c r="B88" s="1">
        <v>10</v>
      </c>
      <c r="C88" s="1" t="s">
        <v>46</v>
      </c>
      <c r="D88" s="1">
        <v>10</v>
      </c>
      <c r="E88" t="s">
        <v>19</v>
      </c>
      <c r="F88" s="1">
        <v>10</v>
      </c>
      <c r="G88" s="1"/>
      <c r="H88" s="1"/>
      <c r="I88" s="1"/>
      <c r="J88" s="1">
        <f>8+4+16</f>
        <v>28</v>
      </c>
      <c r="K88" t="s">
        <v>20</v>
      </c>
      <c r="P88" s="8"/>
      <c r="R88" s="11"/>
    </row>
    <row r="89" spans="1:20" ht="15.75" x14ac:dyDescent="0.5">
      <c r="A89" s="1" t="s">
        <v>19</v>
      </c>
      <c r="B89" s="1">
        <v>11</v>
      </c>
      <c r="C89" s="1" t="s">
        <v>47</v>
      </c>
      <c r="D89" s="1">
        <v>11</v>
      </c>
      <c r="E89" t="s">
        <v>22</v>
      </c>
      <c r="F89" s="1">
        <v>11</v>
      </c>
      <c r="G89" s="1"/>
      <c r="H89" s="1"/>
      <c r="I89" s="1"/>
      <c r="J89" s="1">
        <f>4+13+13</f>
        <v>30</v>
      </c>
      <c r="K89" t="s">
        <v>21</v>
      </c>
      <c r="P89" s="10"/>
    </row>
    <row r="90" spans="1:20" ht="15.75" x14ac:dyDescent="0.5">
      <c r="A90" s="1" t="s">
        <v>14</v>
      </c>
      <c r="B90" s="1">
        <v>12</v>
      </c>
      <c r="C90" s="1" t="s">
        <v>48</v>
      </c>
      <c r="D90" s="1">
        <v>12</v>
      </c>
      <c r="E90" t="s">
        <v>23</v>
      </c>
      <c r="F90" s="1">
        <v>12</v>
      </c>
      <c r="G90" s="1"/>
      <c r="H90" s="1"/>
      <c r="I90" s="1"/>
      <c r="J90" s="1">
        <f>11+14+10</f>
        <v>35</v>
      </c>
      <c r="K90" t="s">
        <v>19</v>
      </c>
      <c r="S90" s="11"/>
    </row>
    <row r="91" spans="1:20" ht="15.75" x14ac:dyDescent="0.5">
      <c r="A91" s="1" t="s">
        <v>24</v>
      </c>
      <c r="B91" s="1">
        <v>13</v>
      </c>
      <c r="C91" s="1" t="s">
        <v>49</v>
      </c>
      <c r="D91" s="1">
        <v>13</v>
      </c>
      <c r="E91" t="s">
        <v>21</v>
      </c>
      <c r="F91" s="1">
        <v>13</v>
      </c>
      <c r="G91" s="1"/>
      <c r="H91" s="1"/>
      <c r="I91" s="1"/>
      <c r="J91" s="1">
        <f>15+10+12</f>
        <v>37</v>
      </c>
      <c r="K91" t="s">
        <v>23</v>
      </c>
      <c r="P91" s="10"/>
    </row>
    <row r="92" spans="1:20" ht="15.75" x14ac:dyDescent="0.5">
      <c r="A92" s="1" t="s">
        <v>22</v>
      </c>
      <c r="B92" s="1">
        <v>14</v>
      </c>
      <c r="C92" s="1" t="s">
        <v>50</v>
      </c>
      <c r="D92" s="1">
        <v>14</v>
      </c>
      <c r="E92" t="s">
        <v>16</v>
      </c>
      <c r="F92" s="1">
        <v>14</v>
      </c>
      <c r="G92" s="1"/>
      <c r="H92" s="1"/>
      <c r="I92" s="1"/>
      <c r="J92" s="1">
        <f>14+15+11</f>
        <v>40</v>
      </c>
      <c r="K92" t="s">
        <v>22</v>
      </c>
      <c r="P92" s="8"/>
    </row>
    <row r="93" spans="1:20" ht="15.75" x14ac:dyDescent="0.5">
      <c r="A93" s="1" t="s">
        <v>23</v>
      </c>
      <c r="B93" s="1">
        <v>15</v>
      </c>
      <c r="C93" s="1" t="s">
        <v>51</v>
      </c>
      <c r="D93" s="1">
        <v>15</v>
      </c>
      <c r="E93" t="s">
        <v>24</v>
      </c>
      <c r="F93" s="1">
        <v>15</v>
      </c>
      <c r="G93" s="1"/>
      <c r="H93" s="1"/>
      <c r="I93" s="1"/>
      <c r="J93" s="1">
        <f>16+12+14</f>
        <v>42</v>
      </c>
      <c r="K93" t="s">
        <v>16</v>
      </c>
      <c r="R93" s="11"/>
    </row>
    <row r="94" spans="1:20" ht="15.75" x14ac:dyDescent="0.5">
      <c r="A94" s="1" t="s">
        <v>16</v>
      </c>
      <c r="B94" s="1">
        <v>16</v>
      </c>
      <c r="C94" s="1" t="s">
        <v>52</v>
      </c>
      <c r="D94" s="1">
        <v>16</v>
      </c>
      <c r="E94" t="s">
        <v>20</v>
      </c>
      <c r="F94" s="1">
        <v>16</v>
      </c>
      <c r="G94" s="1"/>
      <c r="H94" s="1"/>
      <c r="I94" s="1"/>
      <c r="J94" s="1">
        <f>13+16+15</f>
        <v>44</v>
      </c>
      <c r="K94" t="s">
        <v>24</v>
      </c>
      <c r="P94" s="8"/>
    </row>
    <row r="95" spans="1:20" ht="15.75" x14ac:dyDescent="0.5">
      <c r="P95" s="10"/>
    </row>
    <row r="125" spans="16:17" x14ac:dyDescent="0.45">
      <c r="P125">
        <v>0</v>
      </c>
      <c r="Q125" t="s">
        <v>9</v>
      </c>
    </row>
    <row r="126" spans="16:17" x14ac:dyDescent="0.45">
      <c r="P126">
        <v>0</v>
      </c>
      <c r="Q126" t="s">
        <v>17</v>
      </c>
    </row>
    <row r="127" spans="16:17" x14ac:dyDescent="0.45">
      <c r="P127">
        <v>0</v>
      </c>
      <c r="Q127" t="s">
        <v>12</v>
      </c>
    </row>
    <row r="128" spans="16:17" x14ac:dyDescent="0.45">
      <c r="P128">
        <v>0</v>
      </c>
      <c r="Q128" t="s">
        <v>16</v>
      </c>
    </row>
    <row r="129" spans="16:17" x14ac:dyDescent="0.45">
      <c r="P129">
        <v>0</v>
      </c>
      <c r="Q129" t="s">
        <v>22</v>
      </c>
    </row>
    <row r="130" spans="16:17" x14ac:dyDescent="0.45">
      <c r="P130">
        <v>0</v>
      </c>
      <c r="Q130" t="s">
        <v>23</v>
      </c>
    </row>
    <row r="131" spans="16:17" x14ac:dyDescent="0.45">
      <c r="P131">
        <v>0</v>
      </c>
      <c r="Q131" t="s">
        <v>24</v>
      </c>
    </row>
    <row r="132" spans="16:17" x14ac:dyDescent="0.45">
      <c r="P132">
        <v>0</v>
      </c>
      <c r="Q132" t="s">
        <v>21</v>
      </c>
    </row>
    <row r="133" spans="16:17" x14ac:dyDescent="0.45">
      <c r="P133">
        <v>0</v>
      </c>
      <c r="Q133" t="s">
        <v>20</v>
      </c>
    </row>
    <row r="134" spans="16:17" x14ac:dyDescent="0.45">
      <c r="P134">
        <v>0</v>
      </c>
      <c r="Q134" t="s">
        <v>14</v>
      </c>
    </row>
    <row r="135" spans="16:17" x14ac:dyDescent="0.45">
      <c r="P135">
        <v>0</v>
      </c>
      <c r="Q135" t="s">
        <v>10</v>
      </c>
    </row>
    <row r="136" spans="16:17" x14ac:dyDescent="0.45">
      <c r="P136">
        <v>0</v>
      </c>
      <c r="Q136" t="s">
        <v>11</v>
      </c>
    </row>
    <row r="137" spans="16:17" x14ac:dyDescent="0.45">
      <c r="P137">
        <v>0</v>
      </c>
      <c r="Q137" t="s">
        <v>18</v>
      </c>
    </row>
    <row r="138" spans="16:17" x14ac:dyDescent="0.45">
      <c r="P138">
        <v>0</v>
      </c>
      <c r="Q138" t="s">
        <v>15</v>
      </c>
    </row>
    <row r="139" spans="16:17" x14ac:dyDescent="0.45">
      <c r="P139">
        <v>0</v>
      </c>
      <c r="Q139" t="s">
        <v>13</v>
      </c>
    </row>
    <row r="140" spans="16:17" x14ac:dyDescent="0.45">
      <c r="P140">
        <v>0</v>
      </c>
      <c r="Q140" t="s">
        <v>19</v>
      </c>
    </row>
  </sheetData>
  <sortState xmlns:xlrd2="http://schemas.microsoft.com/office/spreadsheetml/2017/richdata2" ref="J79:K94">
    <sortCondition ref="J79:J9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2021-05-13T19:32:10Z</dcterms:created>
  <dcterms:modified xsi:type="dcterms:W3CDTF">2021-05-24T05:34:41Z</dcterms:modified>
</cp:coreProperties>
</file>