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PPCP_swimming/"/>
    </mc:Choice>
  </mc:AlternateContent>
  <xr:revisionPtr revIDLastSave="1275" documentId="8_{95614308-DE7B-4B0E-8292-E3EBA2D487F7}" xr6:coauthVersionLast="47" xr6:coauthVersionMax="47" xr10:uidLastSave="{DFA2F67F-8159-4C04-81BE-7826D3F088D8}"/>
  <bookViews>
    <workbookView xWindow="-108" yWindow="-108" windowWidth="23256" windowHeight="12456" activeTab="2" xr2:uid="{E8EF1CF8-EFA2-4591-9BD2-36B8906906C5}"/>
  </bookViews>
  <sheets>
    <sheet name="Tables" sheetId="1" r:id="rId1"/>
    <sheet name="RQ" sheetId="2" r:id="rId2"/>
    <sheet name="Swimmer_effect_cal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D8" i="3"/>
  <c r="D9" i="3"/>
  <c r="J7" i="3" s="1"/>
  <c r="D7" i="3"/>
  <c r="G34" i="2"/>
  <c r="G33" i="2"/>
  <c r="L27" i="2"/>
  <c r="J27" i="2"/>
  <c r="J25" i="2"/>
  <c r="G27" i="2"/>
  <c r="G26" i="2"/>
  <c r="G25" i="2"/>
  <c r="R8" i="2"/>
  <c r="Q8" i="2"/>
  <c r="P7" i="2"/>
  <c r="AE9" i="2"/>
  <c r="AE7" i="2"/>
  <c r="AC9" i="2"/>
  <c r="AC7" i="2"/>
  <c r="W13" i="2" l="1"/>
  <c r="W15" i="2"/>
  <c r="AF7" i="2" s="1"/>
  <c r="W16" i="2"/>
  <c r="W17" i="2"/>
  <c r="BA7" i="1"/>
  <c r="BA5" i="1"/>
  <c r="AX5" i="1"/>
  <c r="AU6" i="1"/>
  <c r="AU5" i="1"/>
  <c r="AO7" i="1"/>
  <c r="AO6" i="1"/>
  <c r="AO5" i="1"/>
  <c r="AL7" i="1"/>
  <c r="AL6" i="1"/>
  <c r="AL5" i="1"/>
  <c r="O22" i="1"/>
  <c r="O23" i="1"/>
  <c r="O24" i="1"/>
  <c r="O25" i="1"/>
  <c r="O26" i="1"/>
  <c r="O21" i="1"/>
  <c r="O10" i="1"/>
  <c r="O9" i="1"/>
  <c r="O8" i="1"/>
  <c r="O7" i="1"/>
  <c r="O6" i="1"/>
  <c r="O5" i="1"/>
  <c r="M6" i="1"/>
  <c r="M7" i="1"/>
  <c r="M8" i="1"/>
  <c r="M9" i="1"/>
  <c r="M10" i="1"/>
  <c r="M5" i="1"/>
  <c r="J18" i="1"/>
  <c r="J16" i="1"/>
  <c r="J13" i="1"/>
  <c r="J10" i="1"/>
  <c r="J9" i="1"/>
  <c r="J8" i="1"/>
  <c r="J7" i="1"/>
  <c r="J6" i="1"/>
  <c r="J5" i="1"/>
  <c r="H10" i="1"/>
  <c r="H9" i="1"/>
  <c r="H8" i="1"/>
  <c r="H7" i="1"/>
  <c r="H6" i="1"/>
  <c r="H5" i="1"/>
  <c r="C26" i="1"/>
  <c r="C25" i="1"/>
  <c r="C22" i="1"/>
  <c r="E22" i="1"/>
  <c r="E23" i="1"/>
  <c r="E24" i="1"/>
  <c r="E25" i="1"/>
  <c r="E26" i="1"/>
  <c r="E21" i="1"/>
  <c r="E18" i="1"/>
  <c r="E16" i="1"/>
  <c r="E15" i="1"/>
  <c r="E13" i="1"/>
  <c r="E6" i="1"/>
  <c r="E7" i="1"/>
  <c r="E8" i="1"/>
  <c r="E9" i="1"/>
  <c r="E10" i="1"/>
  <c r="E5" i="1"/>
  <c r="C6" i="1"/>
  <c r="C7" i="1"/>
  <c r="C8" i="1"/>
  <c r="C9" i="1"/>
  <c r="C10" i="1"/>
  <c r="C5" i="1"/>
  <c r="AD9" i="2" l="1"/>
  <c r="AF9" i="2"/>
  <c r="AD7" i="2"/>
  <c r="AC8" i="2"/>
  <c r="AE8" i="2"/>
  <c r="AD8" i="2"/>
  <c r="AF8" i="2"/>
  <c r="K10" i="2"/>
  <c r="K11" i="2" s="1"/>
  <c r="O10" i="2"/>
  <c r="P10" i="2" s="1"/>
  <c r="O8" i="2"/>
  <c r="J10" i="2"/>
  <c r="J11" i="2" s="1"/>
  <c r="E10" i="2"/>
  <c r="Q10" i="2" l="1"/>
  <c r="P11" i="2"/>
  <c r="E11" i="2"/>
  <c r="H10" i="2"/>
  <c r="H11" i="2" s="1"/>
  <c r="O11" i="2"/>
  <c r="Q11" i="2" l="1"/>
  <c r="R10" i="2"/>
  <c r="R11" i="2" s="1"/>
</calcChain>
</file>

<file path=xl/sharedStrings.xml><?xml version="1.0" encoding="utf-8"?>
<sst xmlns="http://schemas.openxmlformats.org/spreadsheetml/2006/main" count="652" uniqueCount="159">
  <si>
    <t>Site</t>
  </si>
  <si>
    <t>S1</t>
  </si>
  <si>
    <t>S2</t>
  </si>
  <si>
    <t>S3</t>
  </si>
  <si>
    <t>S4</t>
  </si>
  <si>
    <t>S5</t>
  </si>
  <si>
    <t>S6</t>
  </si>
  <si>
    <t>Detected Before Race (Y/N)</t>
  </si>
  <si>
    <t xml:space="preserve">Caffeine </t>
  </si>
  <si>
    <t>Acetaminophen (paracetamol)</t>
  </si>
  <si>
    <t>Triclosan</t>
  </si>
  <si>
    <t>N</t>
  </si>
  <si>
    <t>&lt; LLOD</t>
  </si>
  <si>
    <t>RQ</t>
  </si>
  <si>
    <t>acute 48hr RQ</t>
  </si>
  <si>
    <t xml:space="preserve">chronic 21 days </t>
  </si>
  <si>
    <t>Source</t>
  </si>
  <si>
    <t>Source link</t>
  </si>
  <si>
    <t>https://link.springer.com/article/10.1007/s13273-015-0013-7</t>
  </si>
  <si>
    <t>Bang et al. 2015</t>
  </si>
  <si>
    <t>Caffeine</t>
  </si>
  <si>
    <t>LC50 in mg/L</t>
  </si>
  <si>
    <t>Max Conc in mg/L</t>
  </si>
  <si>
    <t>Max Conc in ng/L</t>
  </si>
  <si>
    <t>&lt;LLOD</t>
  </si>
  <si>
    <t xml:space="preserve">1700 </t>
  </si>
  <si>
    <t xml:space="preserve">1600 </t>
  </si>
  <si>
    <t xml:space="preserve">1470 </t>
  </si>
  <si>
    <t>Y</t>
  </si>
  <si>
    <t xml:space="preserve">26790 </t>
  </si>
  <si>
    <t xml:space="preserve">11900 </t>
  </si>
  <si>
    <t xml:space="preserve">13100 </t>
  </si>
  <si>
    <t xml:space="preserve">10680 </t>
  </si>
  <si>
    <t xml:space="preserve">13700 </t>
  </si>
  <si>
    <t xml:space="preserve">9380 </t>
  </si>
  <si>
    <t xml:space="preserve">7170 </t>
  </si>
  <si>
    <t xml:space="preserve">21100 </t>
  </si>
  <si>
    <t xml:space="preserve">8950 </t>
  </si>
  <si>
    <t xml:space="preserve">8590 </t>
  </si>
  <si>
    <t xml:space="preserve">16180 </t>
  </si>
  <si>
    <t xml:space="preserve">2470 </t>
  </si>
  <si>
    <t xml:space="preserve">3445 </t>
  </si>
  <si>
    <t xml:space="preserve">2245 </t>
  </si>
  <si>
    <t xml:space="preserve">3534 </t>
  </si>
  <si>
    <t xml:space="preserve">3992 </t>
  </si>
  <si>
    <t xml:space="preserve">3019 </t>
  </si>
  <si>
    <t xml:space="preserve">3952 </t>
  </si>
  <si>
    <t xml:space="preserve">1856 </t>
  </si>
  <si>
    <t xml:space="preserve">2200 </t>
  </si>
  <si>
    <t xml:space="preserve">2307 </t>
  </si>
  <si>
    <t>Doing just one column for post race</t>
  </si>
  <si>
    <t xml:space="preserve">Trying to summarize across sites </t>
  </si>
  <si>
    <t>Year</t>
  </si>
  <si>
    <t>6/6</t>
  </si>
  <si>
    <t># Detected Before Race</t>
  </si>
  <si>
    <t xml:space="preserve"># Detected Post Race </t>
  </si>
  <si>
    <t>12/12</t>
  </si>
  <si>
    <t>18/18</t>
  </si>
  <si>
    <t>0/6</t>
  </si>
  <si>
    <t>3/18</t>
  </si>
  <si>
    <t>0/18</t>
  </si>
  <si>
    <t>3/6</t>
  </si>
  <si>
    <t>11/12</t>
  </si>
  <si>
    <t>10/18</t>
  </si>
  <si>
    <t>Acetaminophen</t>
  </si>
  <si>
    <t>Acute_RQ_fish&amp;invert = Peak water concentration / Most sensitive organism LC50 or EC50</t>
  </si>
  <si>
    <t>Notes</t>
  </si>
  <si>
    <t>Fish</t>
  </si>
  <si>
    <t>https://pubmed.ncbi.nlm.nih.gov/24022518/</t>
  </si>
  <si>
    <t>Peng et al. 2013</t>
  </si>
  <si>
    <t>doi</t>
  </si>
  <si>
    <t>10.1007/s10646-013-1124-3.</t>
  </si>
  <si>
    <t>Daphnia Magna</t>
  </si>
  <si>
    <t>Du et al. 2016</t>
  </si>
  <si>
    <t>10.1007/s00128-016-1806-7</t>
  </si>
  <si>
    <t>https://link-springer-com.ezproxy.lib.vt.edu/content/pdf/10.1007/s00128-016-1806-7.pdf</t>
  </si>
  <si>
    <t>both values from table 1</t>
  </si>
  <si>
    <t>Max Conc. Pre-Race (ug/L)</t>
  </si>
  <si>
    <t>Max Conc. Post Race (ug/L)</t>
  </si>
  <si>
    <t>5/12</t>
  </si>
  <si>
    <t>17/18</t>
  </si>
  <si>
    <t>Max Conc. Pre-Race (ng/L)</t>
  </si>
  <si>
    <t>Max Conc. Post Race (ng/L)</t>
  </si>
  <si>
    <t>WITH CALCS</t>
  </si>
  <si>
    <t>Max Conc. Pre Race (ug/L)</t>
  </si>
  <si>
    <t>Just values</t>
  </si>
  <si>
    <t>Human drinking water RQs</t>
  </si>
  <si>
    <t>DWI adults</t>
  </si>
  <si>
    <t>DWI children</t>
  </si>
  <si>
    <t>BW (adults)</t>
  </si>
  <si>
    <t>BW (children)</t>
  </si>
  <si>
    <t>ADI - CAF</t>
  </si>
  <si>
    <t>ADI - ACT</t>
  </si>
  <si>
    <t>ADI - TCS</t>
  </si>
  <si>
    <t>FOE</t>
  </si>
  <si>
    <t>Variable</t>
  </si>
  <si>
    <t>Value</t>
  </si>
  <si>
    <t>Unit</t>
  </si>
  <si>
    <t>days/year</t>
  </si>
  <si>
    <t>kg</t>
  </si>
  <si>
    <t>CAF_max</t>
  </si>
  <si>
    <t>ACT_max</t>
  </si>
  <si>
    <t>TCS_max</t>
  </si>
  <si>
    <t>mg/L</t>
  </si>
  <si>
    <t>mg/kg/day</t>
  </si>
  <si>
    <t>Schabb 2005; 10.1016/j.yrtph.2005.05.005</t>
  </si>
  <si>
    <t>L/d-1</t>
  </si>
  <si>
    <t>Sanidad et al. 2018; 10.1080/19490976.2018.1546521</t>
  </si>
  <si>
    <t>Lee et al. 2013; 10.1007/s10068-013-0157-y</t>
  </si>
  <si>
    <t>PPCP</t>
  </si>
  <si>
    <t>DWEL (mg/L)</t>
  </si>
  <si>
    <t>RQ1</t>
  </si>
  <si>
    <t>Children (6-11 years old)</t>
  </si>
  <si>
    <t>Adults (18 and older)</t>
  </si>
  <si>
    <t>CAF</t>
  </si>
  <si>
    <t>ACT</t>
  </si>
  <si>
    <t>TCS</t>
  </si>
  <si>
    <t>DWEL = ADI * BW/DWI * FOE</t>
  </si>
  <si>
    <t>RQ1 = Cmax / DWEL</t>
  </si>
  <si>
    <r>
      <rPr>
        <b/>
        <sz val="11"/>
        <color theme="1"/>
        <rFont val="Calibri"/>
        <family val="2"/>
        <scheme val="minor"/>
      </rPr>
      <t xml:space="preserve">RQ equation: </t>
    </r>
    <r>
      <rPr>
        <sz val="11"/>
        <color theme="1"/>
        <rFont val="Calibri"/>
        <family val="2"/>
        <scheme val="minor"/>
      </rPr>
      <t>https://www.epa.gov/pesticide-science-and-assessing-pesticide-risks/technical-overview-ecological-risk-assessment-risk</t>
    </r>
  </si>
  <si>
    <r>
      <t xml:space="preserve">EPA ECOTOX database: </t>
    </r>
    <r>
      <rPr>
        <sz val="11"/>
        <color theme="1"/>
        <rFont val="Calibri"/>
        <family val="2"/>
        <scheme val="minor"/>
      </rPr>
      <t>https://cfpub.epa.gov/ecotox/search.cfm</t>
    </r>
  </si>
  <si>
    <t>EC50 in mg/L</t>
  </si>
  <si>
    <t>acute 96-hour</t>
  </si>
  <si>
    <t>Fish (fathead minnow)</t>
  </si>
  <si>
    <t>10.1021/es303505z</t>
  </si>
  <si>
    <t>https://pubs.acs.org/doi/pdf/10.1021/es303505z</t>
  </si>
  <si>
    <t>Tanneberger et al. 2013</t>
  </si>
  <si>
    <t>Fathead minnows acute 48hr RQ</t>
  </si>
  <si>
    <t>bluegill sunfish acute 48hr RQ</t>
  </si>
  <si>
    <t>10.1002/etc.5620210703</t>
  </si>
  <si>
    <t>Orvos et al. 2002</t>
  </si>
  <si>
    <t>https://academic.oup.com/etc/article/21/7/1338/7774451</t>
  </si>
  <si>
    <t xml:space="preserve">Daphnia Magna </t>
  </si>
  <si>
    <t>Fathead Minnow</t>
  </si>
  <si>
    <t>Bluegill</t>
  </si>
  <si>
    <t>48-hour LC50 (mg/L)</t>
  </si>
  <si>
    <t>96-hour LC50 (mg/L)</t>
  </si>
  <si>
    <t>PPCP max concentration (mg/L)</t>
  </si>
  <si>
    <t>Aquatic organisms RQs</t>
  </si>
  <si>
    <t xml:space="preserve">Calculations for PPCP inputs based on swimmers max contributions </t>
  </si>
  <si>
    <t xml:space="preserve">Variable </t>
  </si>
  <si>
    <t>CCR volume</t>
  </si>
  <si>
    <t>m^3</t>
  </si>
  <si>
    <t>Gantzer et al. 2009 (effect of …)</t>
  </si>
  <si>
    <t xml:space="preserve">Mean swimmers </t>
  </si>
  <si>
    <t># swimmers</t>
  </si>
  <si>
    <t>ACT excretion fraction</t>
  </si>
  <si>
    <t>CAF dose</t>
  </si>
  <si>
    <t>CAF excretion fraction</t>
  </si>
  <si>
    <t>TCS dose</t>
  </si>
  <si>
    <t>TCS excretion fraction</t>
  </si>
  <si>
    <t>ACT dose</t>
  </si>
  <si>
    <t>mg</t>
  </si>
  <si>
    <t>ACT mg introduced</t>
  </si>
  <si>
    <t>L</t>
  </si>
  <si>
    <t>ACT ug/L</t>
  </si>
  <si>
    <r>
      <t>Trettin, A., Zoerner, A. A., Böhmer, A., Gutzki, F. M., Stichtenoth, D. O., Jordan, J., &amp; Tsikas, D. (2011). Quantification of acetaminophen (paracetamol) in human plasma and urine by stable isotope-dilution GC–MS and GC–MS/MS as pentafluorobenzyl ether derivative. </t>
    </r>
    <r>
      <rPr>
        <i/>
        <sz val="9"/>
        <color rgb="FF222222"/>
        <rFont val="Segoe UI"/>
        <family val="2"/>
      </rPr>
      <t>Journal of Chromatography B</t>
    </r>
    <r>
      <rPr>
        <sz val="9"/>
        <color rgb="FF222222"/>
        <rFont val="Segoe UI"/>
        <family val="2"/>
      </rPr>
      <t>, </t>
    </r>
    <r>
      <rPr>
        <i/>
        <sz val="9"/>
        <color rgb="FF222222"/>
        <rFont val="Segoe UI"/>
        <family val="2"/>
      </rPr>
      <t>879</t>
    </r>
    <r>
      <rPr>
        <sz val="9"/>
        <color rgb="FF222222"/>
        <rFont val="Segoe UI"/>
        <family val="2"/>
      </rPr>
      <t>(23), 2274-2280.</t>
    </r>
  </si>
  <si>
    <t>https://www.tylenol.com/products/headache-pain-relief/tylenol-extra-strength-caplets</t>
  </si>
  <si>
    <t>% ACT released in 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</si>
</sst>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E+0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22222"/>
      <name val="Segoe UI"/>
      <family val="2"/>
    </font>
    <font>
      <i/>
      <sz val="9"/>
      <color rgb="FF22222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4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2" fontId="0" fillId="4" borderId="4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0" fontId="0" fillId="0" borderId="37" xfId="0" applyBorder="1"/>
    <xf numFmtId="166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7" fontId="3" fillId="0" borderId="2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F660-491F-4FCF-A16E-11043E131D7B}">
  <dimension ref="A1:BQ26"/>
  <sheetViews>
    <sheetView zoomScale="105" zoomScaleNormal="105" workbookViewId="0">
      <selection activeCell="Y1" sqref="Y1"/>
    </sheetView>
  </sheetViews>
  <sheetFormatPr defaultRowHeight="14.4" x14ac:dyDescent="0.3"/>
  <cols>
    <col min="69" max="69" width="8.88671875" customWidth="1"/>
  </cols>
  <sheetData>
    <row r="1" spans="1:69" x14ac:dyDescent="0.3">
      <c r="G1" t="s">
        <v>50</v>
      </c>
      <c r="Y1" t="s">
        <v>85</v>
      </c>
      <c r="AQ1" t="s">
        <v>51</v>
      </c>
      <c r="BK1" t="s">
        <v>85</v>
      </c>
    </row>
    <row r="2" spans="1:69" ht="15" thickBot="1" x14ac:dyDescent="0.35">
      <c r="A2" s="1"/>
      <c r="B2" s="142">
        <v>2021</v>
      </c>
      <c r="C2" s="142"/>
      <c r="D2" s="142"/>
      <c r="E2" s="142"/>
      <c r="F2" s="142"/>
      <c r="G2" s="143">
        <v>2022</v>
      </c>
      <c r="H2" s="143"/>
      <c r="I2" s="143"/>
      <c r="J2" s="143"/>
      <c r="K2" s="143"/>
      <c r="L2" s="144">
        <v>2023</v>
      </c>
      <c r="M2" s="144"/>
      <c r="N2" s="144"/>
      <c r="O2" s="144"/>
      <c r="P2" s="144"/>
      <c r="Q2" s="2"/>
      <c r="R2" s="2"/>
      <c r="S2" s="2"/>
      <c r="T2" s="2"/>
      <c r="U2" s="1"/>
      <c r="V2" s="12">
        <v>2021</v>
      </c>
      <c r="W2" s="12"/>
      <c r="X2" s="12"/>
      <c r="Y2" s="13">
        <v>2022</v>
      </c>
      <c r="Z2" s="13"/>
      <c r="AA2" s="13"/>
      <c r="AB2" s="14">
        <v>2023</v>
      </c>
      <c r="AC2" s="14"/>
      <c r="AD2" s="14"/>
      <c r="AE2" s="2"/>
      <c r="AF2" s="2"/>
      <c r="AG2" s="2"/>
      <c r="AH2" s="2"/>
      <c r="AJ2" t="s">
        <v>83</v>
      </c>
    </row>
    <row r="3" spans="1:69" ht="15" thickBot="1" x14ac:dyDescent="0.35">
      <c r="A3" s="137" t="s">
        <v>8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2"/>
      <c r="R3" s="2"/>
      <c r="S3" s="2"/>
      <c r="T3" s="2"/>
      <c r="V3" s="138" t="s">
        <v>8</v>
      </c>
      <c r="W3" s="138"/>
      <c r="X3" s="138"/>
      <c r="Y3" s="138"/>
      <c r="Z3" s="138"/>
      <c r="AA3" s="138"/>
      <c r="AB3" s="138"/>
      <c r="AC3" s="138"/>
      <c r="AD3" s="138"/>
      <c r="AE3" s="2"/>
      <c r="AF3" s="2"/>
      <c r="AG3" s="2"/>
      <c r="AH3" s="2"/>
      <c r="AK3" s="140" t="s">
        <v>20</v>
      </c>
      <c r="AL3" s="140"/>
      <c r="AM3" s="140"/>
      <c r="AN3" s="140"/>
      <c r="AO3" s="140"/>
      <c r="AP3" s="140"/>
      <c r="AQ3" s="141" t="s">
        <v>9</v>
      </c>
      <c r="AR3" s="141"/>
      <c r="AS3" s="141"/>
      <c r="AT3" s="141"/>
      <c r="AU3" s="141"/>
      <c r="AV3" s="141"/>
      <c r="AW3" s="139" t="s">
        <v>10</v>
      </c>
      <c r="AX3" s="139"/>
      <c r="AY3" s="139"/>
      <c r="AZ3" s="139"/>
      <c r="BA3" s="139"/>
      <c r="BB3" s="139"/>
      <c r="BF3" s="145" t="s">
        <v>20</v>
      </c>
      <c r="BG3" s="146"/>
      <c r="BH3" s="146"/>
      <c r="BI3" s="147"/>
      <c r="BJ3" s="148" t="s">
        <v>9</v>
      </c>
      <c r="BK3" s="149"/>
      <c r="BL3" s="149"/>
      <c r="BM3" s="150"/>
      <c r="BN3" s="133" t="s">
        <v>10</v>
      </c>
      <c r="BO3" s="134"/>
      <c r="BP3" s="134"/>
      <c r="BQ3" s="135"/>
    </row>
    <row r="4" spans="1:69" ht="72.599999999999994" thickBot="1" x14ac:dyDescent="0.35">
      <c r="A4" s="2" t="s">
        <v>0</v>
      </c>
      <c r="B4" s="3" t="s">
        <v>7</v>
      </c>
      <c r="C4" s="4" t="s">
        <v>77</v>
      </c>
      <c r="D4" s="4" t="s">
        <v>81</v>
      </c>
      <c r="E4" s="4" t="s">
        <v>78</v>
      </c>
      <c r="F4" s="5" t="s">
        <v>82</v>
      </c>
      <c r="G4" s="6" t="s">
        <v>7</v>
      </c>
      <c r="H4" s="7" t="s">
        <v>77</v>
      </c>
      <c r="I4" s="7" t="s">
        <v>81</v>
      </c>
      <c r="J4" s="7" t="s">
        <v>78</v>
      </c>
      <c r="K4" s="8" t="s">
        <v>82</v>
      </c>
      <c r="L4" s="9" t="s">
        <v>7</v>
      </c>
      <c r="M4" s="10" t="s">
        <v>77</v>
      </c>
      <c r="N4" s="10" t="s">
        <v>81</v>
      </c>
      <c r="O4" s="10" t="s">
        <v>78</v>
      </c>
      <c r="P4" s="11" t="s">
        <v>82</v>
      </c>
      <c r="Q4" s="77"/>
      <c r="R4" s="77"/>
      <c r="S4" s="77"/>
      <c r="T4" s="77"/>
      <c r="U4" s="2" t="s">
        <v>0</v>
      </c>
      <c r="V4" s="3" t="s">
        <v>7</v>
      </c>
      <c r="W4" s="4" t="s">
        <v>77</v>
      </c>
      <c r="X4" s="4" t="s">
        <v>78</v>
      </c>
      <c r="Y4" s="6" t="s">
        <v>7</v>
      </c>
      <c r="Z4" s="7" t="s">
        <v>77</v>
      </c>
      <c r="AA4" s="7" t="s">
        <v>78</v>
      </c>
      <c r="AB4" s="9" t="s">
        <v>7</v>
      </c>
      <c r="AC4" s="10" t="s">
        <v>77</v>
      </c>
      <c r="AD4" s="11" t="s">
        <v>78</v>
      </c>
      <c r="AE4" s="77"/>
      <c r="AF4" s="77"/>
      <c r="AG4" s="77"/>
      <c r="AH4" s="77"/>
      <c r="AJ4" s="20" t="s">
        <v>52</v>
      </c>
      <c r="AK4" s="17" t="s">
        <v>54</v>
      </c>
      <c r="AL4" s="56" t="s">
        <v>77</v>
      </c>
      <c r="AM4" s="57" t="s">
        <v>81</v>
      </c>
      <c r="AN4" s="57" t="s">
        <v>55</v>
      </c>
      <c r="AO4" s="58" t="s">
        <v>78</v>
      </c>
      <c r="AP4" s="59" t="s">
        <v>82</v>
      </c>
      <c r="AQ4" s="21" t="s">
        <v>54</v>
      </c>
      <c r="AR4" s="22" t="s">
        <v>77</v>
      </c>
      <c r="AS4" s="22" t="s">
        <v>81</v>
      </c>
      <c r="AT4" s="22" t="s">
        <v>55</v>
      </c>
      <c r="AU4" s="22" t="s">
        <v>78</v>
      </c>
      <c r="AV4" s="23" t="s">
        <v>82</v>
      </c>
      <c r="AW4" s="24" t="s">
        <v>54</v>
      </c>
      <c r="AX4" s="25" t="s">
        <v>77</v>
      </c>
      <c r="AY4" s="25" t="s">
        <v>81</v>
      </c>
      <c r="AZ4" s="25" t="s">
        <v>55</v>
      </c>
      <c r="BA4" s="25" t="s">
        <v>78</v>
      </c>
      <c r="BB4" s="26" t="s">
        <v>82</v>
      </c>
      <c r="BE4" s="20" t="s">
        <v>52</v>
      </c>
      <c r="BF4" s="17" t="s">
        <v>54</v>
      </c>
      <c r="BG4" s="18" t="s">
        <v>84</v>
      </c>
      <c r="BH4" s="18" t="s">
        <v>55</v>
      </c>
      <c r="BI4" s="19" t="s">
        <v>78</v>
      </c>
      <c r="BJ4" s="21" t="s">
        <v>54</v>
      </c>
      <c r="BK4" s="22" t="s">
        <v>77</v>
      </c>
      <c r="BL4" s="22" t="s">
        <v>55</v>
      </c>
      <c r="BM4" s="23" t="s">
        <v>78</v>
      </c>
      <c r="BN4" s="24" t="s">
        <v>54</v>
      </c>
      <c r="BO4" s="25" t="s">
        <v>77</v>
      </c>
      <c r="BP4" s="25" t="s">
        <v>55</v>
      </c>
      <c r="BQ4" s="26" t="s">
        <v>78</v>
      </c>
    </row>
    <row r="5" spans="1:69" ht="15" thickTop="1" x14ac:dyDescent="0.3">
      <c r="A5" s="1" t="s">
        <v>1</v>
      </c>
      <c r="B5" s="35" t="s">
        <v>28</v>
      </c>
      <c r="C5" s="36">
        <f>D5/1000</f>
        <v>13.89</v>
      </c>
      <c r="D5" s="36">
        <v>13890</v>
      </c>
      <c r="E5" s="36">
        <f>F5/1000</f>
        <v>16.18</v>
      </c>
      <c r="F5" s="44" t="s">
        <v>39</v>
      </c>
      <c r="G5" s="46" t="s">
        <v>28</v>
      </c>
      <c r="H5" s="41">
        <f>I5/1000</f>
        <v>2.4700000000000002</v>
      </c>
      <c r="I5" s="41" t="s">
        <v>40</v>
      </c>
      <c r="J5" s="41">
        <f t="shared" ref="J5:J10" si="0">K5/1000</f>
        <v>2.0699999999999998</v>
      </c>
      <c r="K5" s="41">
        <v>2070</v>
      </c>
      <c r="L5" s="51" t="s">
        <v>28</v>
      </c>
      <c r="M5" s="43">
        <f>N5/1000</f>
        <v>3.3523999999999998E-2</v>
      </c>
      <c r="N5" s="43">
        <v>33.524000000000001</v>
      </c>
      <c r="O5" s="43">
        <f>P5/1000</f>
        <v>1.4397999999999999E-2</v>
      </c>
      <c r="P5" s="52">
        <v>14.398</v>
      </c>
      <c r="Q5" s="16"/>
      <c r="R5" s="16"/>
      <c r="S5" s="16"/>
      <c r="T5" s="16"/>
      <c r="U5" s="1" t="s">
        <v>1</v>
      </c>
      <c r="V5" s="35" t="s">
        <v>28</v>
      </c>
      <c r="W5" s="69">
        <v>13.89</v>
      </c>
      <c r="X5" s="69">
        <v>16.18</v>
      </c>
      <c r="Y5" s="46" t="s">
        <v>28</v>
      </c>
      <c r="Z5" s="79">
        <v>2.4700000000000002</v>
      </c>
      <c r="AA5" s="79">
        <v>2.0699999999999998</v>
      </c>
      <c r="AB5" s="51" t="s">
        <v>28</v>
      </c>
      <c r="AC5" s="74">
        <v>3.3523999999999998E-2</v>
      </c>
      <c r="AD5" s="75">
        <v>1.4397999999999999E-2</v>
      </c>
      <c r="AE5" s="16"/>
      <c r="AF5" s="16"/>
      <c r="AG5" s="16"/>
      <c r="AH5" s="16"/>
      <c r="AJ5" s="20">
        <v>2021</v>
      </c>
      <c r="AK5" s="39" t="s">
        <v>53</v>
      </c>
      <c r="AL5" s="36">
        <f>AM5/1000</f>
        <v>26.79</v>
      </c>
      <c r="AM5" s="36" t="s">
        <v>29</v>
      </c>
      <c r="AN5" s="39" t="s">
        <v>56</v>
      </c>
      <c r="AO5" s="36">
        <f t="shared" ref="AO5:AO7" si="1">AP5/1000</f>
        <v>21.1</v>
      </c>
      <c r="AP5" s="36">
        <v>21100</v>
      </c>
      <c r="AQ5" s="40" t="s">
        <v>58</v>
      </c>
      <c r="AR5" s="41" t="s">
        <v>24</v>
      </c>
      <c r="AS5" s="41" t="s">
        <v>24</v>
      </c>
      <c r="AT5" s="40" t="s">
        <v>79</v>
      </c>
      <c r="AU5" s="41">
        <f>AV5/1000</f>
        <v>19.260000000000002</v>
      </c>
      <c r="AV5" s="41">
        <v>19260</v>
      </c>
      <c r="AW5" s="42" t="s">
        <v>61</v>
      </c>
      <c r="AX5" s="43">
        <f>AY5/1000</f>
        <v>1.7</v>
      </c>
      <c r="AY5" s="43">
        <v>1700</v>
      </c>
      <c r="AZ5" s="42" t="s">
        <v>62</v>
      </c>
      <c r="BA5" s="43">
        <f>BB5/1000</f>
        <v>50</v>
      </c>
      <c r="BB5" s="43">
        <v>50000</v>
      </c>
      <c r="BE5" s="20">
        <v>2021</v>
      </c>
      <c r="BF5" s="60" t="s">
        <v>53</v>
      </c>
      <c r="BG5" s="69">
        <v>26.79</v>
      </c>
      <c r="BH5" s="39" t="s">
        <v>56</v>
      </c>
      <c r="BI5" s="71">
        <v>21.1</v>
      </c>
      <c r="BJ5" s="63" t="s">
        <v>58</v>
      </c>
      <c r="BK5" s="41" t="s">
        <v>24</v>
      </c>
      <c r="BL5" s="40" t="s">
        <v>79</v>
      </c>
      <c r="BM5" s="73">
        <v>19.260000000000002</v>
      </c>
      <c r="BN5" s="66" t="s">
        <v>61</v>
      </c>
      <c r="BO5" s="74">
        <v>1.7</v>
      </c>
      <c r="BP5" s="42" t="s">
        <v>62</v>
      </c>
      <c r="BQ5" s="75">
        <v>50</v>
      </c>
    </row>
    <row r="6" spans="1:69" x14ac:dyDescent="0.3">
      <c r="A6" s="1" t="s">
        <v>2</v>
      </c>
      <c r="B6" s="35" t="s">
        <v>28</v>
      </c>
      <c r="C6" s="36">
        <f t="shared" ref="C6:C10" si="2">D6/1000</f>
        <v>26.79</v>
      </c>
      <c r="D6" s="36" t="s">
        <v>29</v>
      </c>
      <c r="E6" s="36">
        <f t="shared" ref="E6:E10" si="3">F6/1000</f>
        <v>9.3800000000000008</v>
      </c>
      <c r="F6" s="36" t="s">
        <v>34</v>
      </c>
      <c r="G6" s="46" t="s">
        <v>28</v>
      </c>
      <c r="H6" s="41">
        <f t="shared" ref="H6:H10" si="4">I6/1000</f>
        <v>3.4449999999999998</v>
      </c>
      <c r="I6" s="41" t="s">
        <v>41</v>
      </c>
      <c r="J6" s="41">
        <f t="shared" si="0"/>
        <v>3.952</v>
      </c>
      <c r="K6" s="49" t="s">
        <v>46</v>
      </c>
      <c r="L6" s="51" t="s">
        <v>28</v>
      </c>
      <c r="M6" s="43">
        <f t="shared" ref="M6:M10" si="5">N6/1000</f>
        <v>2.2594E-2</v>
      </c>
      <c r="N6" s="43">
        <v>22.594000000000001</v>
      </c>
      <c r="O6" s="43">
        <f t="shared" ref="O6" si="6">P6/1000</f>
        <v>8.7019999999999997E-3</v>
      </c>
      <c r="P6" s="52">
        <v>8.702</v>
      </c>
      <c r="Q6" s="16"/>
      <c r="R6" s="16"/>
      <c r="S6" s="16"/>
      <c r="T6" s="16"/>
      <c r="U6" s="1" t="s">
        <v>2</v>
      </c>
      <c r="V6" s="35" t="s">
        <v>28</v>
      </c>
      <c r="W6" s="69">
        <v>26.79</v>
      </c>
      <c r="X6" s="69">
        <v>9.3800000000000008</v>
      </c>
      <c r="Y6" s="46" t="s">
        <v>28</v>
      </c>
      <c r="Z6" s="79">
        <v>3.4449999999999998</v>
      </c>
      <c r="AA6" s="79">
        <v>3.952</v>
      </c>
      <c r="AB6" s="51" t="s">
        <v>28</v>
      </c>
      <c r="AC6" s="74">
        <v>2.2594E-2</v>
      </c>
      <c r="AD6" s="75">
        <v>8.7019999999999997E-3</v>
      </c>
      <c r="AE6" s="16"/>
      <c r="AF6" s="16"/>
      <c r="AG6" s="16"/>
      <c r="AH6" s="16"/>
      <c r="AJ6" s="20">
        <v>2022</v>
      </c>
      <c r="AK6" s="39" t="s">
        <v>53</v>
      </c>
      <c r="AL6" s="36">
        <f t="shared" ref="AL6:AL7" si="7">AM6/1000</f>
        <v>3.992</v>
      </c>
      <c r="AM6" s="36">
        <v>3992</v>
      </c>
      <c r="AN6" s="39" t="s">
        <v>57</v>
      </c>
      <c r="AO6" s="36">
        <f t="shared" si="1"/>
        <v>5.0650000000000004</v>
      </c>
      <c r="AP6" s="36">
        <v>5065</v>
      </c>
      <c r="AQ6" s="40" t="s">
        <v>58</v>
      </c>
      <c r="AR6" s="41" t="s">
        <v>24</v>
      </c>
      <c r="AS6" s="41" t="s">
        <v>24</v>
      </c>
      <c r="AT6" s="40" t="s">
        <v>59</v>
      </c>
      <c r="AU6" s="41">
        <f>AV6/1000</f>
        <v>26.379000000000001</v>
      </c>
      <c r="AV6" s="41">
        <v>26379</v>
      </c>
      <c r="AW6" s="42" t="s">
        <v>58</v>
      </c>
      <c r="AX6" s="43" t="s">
        <v>24</v>
      </c>
      <c r="AY6" s="43" t="s">
        <v>24</v>
      </c>
      <c r="AZ6" s="42" t="s">
        <v>60</v>
      </c>
      <c r="BA6" s="43" t="s">
        <v>24</v>
      </c>
      <c r="BB6" s="43" t="s">
        <v>24</v>
      </c>
      <c r="BE6" s="20">
        <v>2022</v>
      </c>
      <c r="BF6" s="60" t="s">
        <v>53</v>
      </c>
      <c r="BG6" s="69">
        <v>3.992</v>
      </c>
      <c r="BH6" s="39" t="s">
        <v>57</v>
      </c>
      <c r="BI6" s="71">
        <v>5.0650000000000004</v>
      </c>
      <c r="BJ6" s="63" t="s">
        <v>58</v>
      </c>
      <c r="BK6" s="41" t="s">
        <v>24</v>
      </c>
      <c r="BL6" s="40" t="s">
        <v>59</v>
      </c>
      <c r="BM6" s="73">
        <v>26.379000000000001</v>
      </c>
      <c r="BN6" s="66" t="s">
        <v>58</v>
      </c>
      <c r="BO6" s="43" t="s">
        <v>24</v>
      </c>
      <c r="BP6" s="42" t="s">
        <v>60</v>
      </c>
      <c r="BQ6" s="52" t="s">
        <v>24</v>
      </c>
    </row>
    <row r="7" spans="1:69" ht="15" thickBot="1" x14ac:dyDescent="0.35">
      <c r="A7" s="1" t="s">
        <v>3</v>
      </c>
      <c r="B7" s="35" t="s">
        <v>28</v>
      </c>
      <c r="C7" s="36">
        <f t="shared" si="2"/>
        <v>11.9</v>
      </c>
      <c r="D7" s="36" t="s">
        <v>30</v>
      </c>
      <c r="E7" s="36">
        <f t="shared" si="3"/>
        <v>7.17</v>
      </c>
      <c r="F7" s="36" t="s">
        <v>35</v>
      </c>
      <c r="G7" s="46" t="s">
        <v>28</v>
      </c>
      <c r="H7" s="41">
        <f t="shared" si="4"/>
        <v>2.2450000000000001</v>
      </c>
      <c r="I7" s="41" t="s">
        <v>42</v>
      </c>
      <c r="J7" s="41">
        <f t="shared" si="0"/>
        <v>1.8560000000000001</v>
      </c>
      <c r="K7" s="49" t="s">
        <v>47</v>
      </c>
      <c r="L7" s="51" t="s">
        <v>28</v>
      </c>
      <c r="M7" s="43">
        <f t="shared" si="5"/>
        <v>1.8318000000000001E-2</v>
      </c>
      <c r="N7" s="43">
        <v>18.318000000000001</v>
      </c>
      <c r="O7" s="43">
        <f t="shared" ref="O7" si="8">P7/1000</f>
        <v>2.0728E-2</v>
      </c>
      <c r="P7" s="52">
        <v>20.728000000000002</v>
      </c>
      <c r="Q7" s="16"/>
      <c r="R7" s="16"/>
      <c r="S7" s="16"/>
      <c r="T7" s="16"/>
      <c r="U7" s="1" t="s">
        <v>3</v>
      </c>
      <c r="V7" s="35" t="s">
        <v>28</v>
      </c>
      <c r="W7" s="69">
        <v>11.9</v>
      </c>
      <c r="X7" s="69">
        <v>7.17</v>
      </c>
      <c r="Y7" s="46" t="s">
        <v>28</v>
      </c>
      <c r="Z7" s="79">
        <v>2.2450000000000001</v>
      </c>
      <c r="AA7" s="79">
        <v>1.8560000000000001</v>
      </c>
      <c r="AB7" s="51" t="s">
        <v>28</v>
      </c>
      <c r="AC7" s="74">
        <v>1.8318000000000001E-2</v>
      </c>
      <c r="AD7" s="75">
        <v>2.0728E-2</v>
      </c>
      <c r="AE7" s="16"/>
      <c r="AF7" s="16"/>
      <c r="AG7" s="16"/>
      <c r="AH7" s="16"/>
      <c r="AJ7" s="20">
        <v>2023</v>
      </c>
      <c r="AK7" s="39" t="s">
        <v>53</v>
      </c>
      <c r="AL7" s="36">
        <f t="shared" si="7"/>
        <v>3.3500000000000002E-2</v>
      </c>
      <c r="AM7" s="36">
        <v>33.5</v>
      </c>
      <c r="AN7" s="39" t="s">
        <v>80</v>
      </c>
      <c r="AO7" s="36">
        <f t="shared" si="1"/>
        <v>3.8002000000000001E-2</v>
      </c>
      <c r="AP7" s="36">
        <v>38.002000000000002</v>
      </c>
      <c r="AQ7" s="40" t="s">
        <v>58</v>
      </c>
      <c r="AR7" s="41" t="s">
        <v>24</v>
      </c>
      <c r="AS7" s="41" t="s">
        <v>24</v>
      </c>
      <c r="AT7" s="40" t="s">
        <v>60</v>
      </c>
      <c r="AU7" s="41" t="s">
        <v>24</v>
      </c>
      <c r="AV7" s="41" t="s">
        <v>24</v>
      </c>
      <c r="AW7" s="42" t="s">
        <v>58</v>
      </c>
      <c r="AX7" s="43" t="s">
        <v>24</v>
      </c>
      <c r="AY7" s="43" t="s">
        <v>24</v>
      </c>
      <c r="AZ7" s="42" t="s">
        <v>63</v>
      </c>
      <c r="BA7" s="43">
        <f>BB7/1000</f>
        <v>5.7502000000000004E-2</v>
      </c>
      <c r="BB7" s="43">
        <v>57.502000000000002</v>
      </c>
      <c r="BE7" s="20">
        <v>2023</v>
      </c>
      <c r="BF7" s="61" t="s">
        <v>53</v>
      </c>
      <c r="BG7" s="70">
        <v>3.3500000000000002E-2</v>
      </c>
      <c r="BH7" s="62" t="s">
        <v>80</v>
      </c>
      <c r="BI7" s="72">
        <v>3.8002000000000001E-2</v>
      </c>
      <c r="BJ7" s="64" t="s">
        <v>58</v>
      </c>
      <c r="BK7" s="48" t="s">
        <v>24</v>
      </c>
      <c r="BL7" s="65" t="s">
        <v>60</v>
      </c>
      <c r="BM7" s="50" t="s">
        <v>24</v>
      </c>
      <c r="BN7" s="67" t="s">
        <v>58</v>
      </c>
      <c r="BO7" s="54" t="s">
        <v>24</v>
      </c>
      <c r="BP7" s="68" t="s">
        <v>63</v>
      </c>
      <c r="BQ7" s="76">
        <v>5.7502000000000004E-2</v>
      </c>
    </row>
    <row r="8" spans="1:69" x14ac:dyDescent="0.3">
      <c r="A8" s="1" t="s">
        <v>4</v>
      </c>
      <c r="B8" s="35" t="s">
        <v>28</v>
      </c>
      <c r="C8" s="36">
        <f t="shared" si="2"/>
        <v>13.1</v>
      </c>
      <c r="D8" s="36" t="s">
        <v>31</v>
      </c>
      <c r="E8" s="36">
        <f t="shared" si="3"/>
        <v>21.1</v>
      </c>
      <c r="F8" s="36" t="s">
        <v>36</v>
      </c>
      <c r="G8" s="46" t="s">
        <v>28</v>
      </c>
      <c r="H8" s="41">
        <f t="shared" si="4"/>
        <v>3.5339999999999998</v>
      </c>
      <c r="I8" s="41" t="s">
        <v>43</v>
      </c>
      <c r="J8" s="41">
        <f t="shared" si="0"/>
        <v>2.2000000000000002</v>
      </c>
      <c r="K8" s="49" t="s">
        <v>48</v>
      </c>
      <c r="L8" s="51" t="s">
        <v>28</v>
      </c>
      <c r="M8" s="43">
        <f t="shared" si="5"/>
        <v>9.6519999999999991E-3</v>
      </c>
      <c r="N8" s="43">
        <v>9.6519999999999992</v>
      </c>
      <c r="O8" s="43">
        <f t="shared" ref="O8" si="9">P8/1000</f>
        <v>1.3364000000000001E-2</v>
      </c>
      <c r="P8" s="52">
        <v>13.364000000000001</v>
      </c>
      <c r="Q8" s="16"/>
      <c r="R8" s="16"/>
      <c r="S8" s="16"/>
      <c r="T8" s="16"/>
      <c r="U8" s="1" t="s">
        <v>4</v>
      </c>
      <c r="V8" s="35" t="s">
        <v>28</v>
      </c>
      <c r="W8" s="69">
        <v>13.1</v>
      </c>
      <c r="X8" s="69">
        <v>21.1</v>
      </c>
      <c r="Y8" s="46" t="s">
        <v>28</v>
      </c>
      <c r="Z8" s="79">
        <v>3.5339999999999998</v>
      </c>
      <c r="AA8" s="79">
        <v>2.2000000000000002</v>
      </c>
      <c r="AB8" s="51" t="s">
        <v>28</v>
      </c>
      <c r="AC8" s="74">
        <v>9.6519999999999991E-3</v>
      </c>
      <c r="AD8" s="75">
        <v>1.3364000000000001E-2</v>
      </c>
      <c r="AE8" s="16"/>
      <c r="AF8" s="16"/>
      <c r="AG8" s="16"/>
      <c r="AH8" s="16"/>
    </row>
    <row r="9" spans="1:69" x14ac:dyDescent="0.3">
      <c r="A9" s="1" t="s">
        <v>5</v>
      </c>
      <c r="B9" s="35" t="s">
        <v>28</v>
      </c>
      <c r="C9" s="36">
        <f t="shared" si="2"/>
        <v>10.68</v>
      </c>
      <c r="D9" s="36" t="s">
        <v>32</v>
      </c>
      <c r="E9" s="36">
        <f t="shared" si="3"/>
        <v>8.9499999999999993</v>
      </c>
      <c r="F9" s="36" t="s">
        <v>37</v>
      </c>
      <c r="G9" s="46" t="s">
        <v>28</v>
      </c>
      <c r="H9" s="41">
        <f t="shared" si="4"/>
        <v>3.992</v>
      </c>
      <c r="I9" s="41" t="s">
        <v>44</v>
      </c>
      <c r="J9" s="41">
        <f t="shared" si="0"/>
        <v>2.3069999999999999</v>
      </c>
      <c r="K9" s="49" t="s">
        <v>49</v>
      </c>
      <c r="L9" s="51" t="s">
        <v>28</v>
      </c>
      <c r="M9" s="43">
        <f t="shared" si="5"/>
        <v>1.2291999999999999E-2</v>
      </c>
      <c r="N9" s="43">
        <v>12.292</v>
      </c>
      <c r="O9" s="43">
        <f t="shared" ref="O9" si="10">P9/1000</f>
        <v>3.1213999999999999E-2</v>
      </c>
      <c r="P9" s="52">
        <v>31.213999999999999</v>
      </c>
      <c r="Q9" s="16"/>
      <c r="R9" s="16"/>
      <c r="S9" s="16"/>
      <c r="T9" s="16"/>
      <c r="U9" s="1" t="s">
        <v>5</v>
      </c>
      <c r="V9" s="35" t="s">
        <v>28</v>
      </c>
      <c r="W9" s="69">
        <v>10.68</v>
      </c>
      <c r="X9" s="69">
        <v>8.9499999999999993</v>
      </c>
      <c r="Y9" s="46" t="s">
        <v>28</v>
      </c>
      <c r="Z9" s="79">
        <v>3.992</v>
      </c>
      <c r="AA9" s="79">
        <v>2.3069999999999999</v>
      </c>
      <c r="AB9" s="51" t="s">
        <v>28</v>
      </c>
      <c r="AC9" s="74">
        <v>1.2291999999999999E-2</v>
      </c>
      <c r="AD9" s="75">
        <v>3.1213999999999999E-2</v>
      </c>
      <c r="AE9" s="16"/>
      <c r="AF9" s="16"/>
      <c r="AG9" s="16"/>
      <c r="AH9" s="16"/>
    </row>
    <row r="10" spans="1:69" ht="15" thickBot="1" x14ac:dyDescent="0.35">
      <c r="A10" s="1" t="s">
        <v>6</v>
      </c>
      <c r="B10" s="37" t="s">
        <v>28</v>
      </c>
      <c r="C10" s="38">
        <f t="shared" si="2"/>
        <v>13.7</v>
      </c>
      <c r="D10" s="38" t="s">
        <v>33</v>
      </c>
      <c r="E10" s="38">
        <f t="shared" si="3"/>
        <v>8.59</v>
      </c>
      <c r="F10" s="45" t="s">
        <v>38</v>
      </c>
      <c r="G10" s="47" t="s">
        <v>28</v>
      </c>
      <c r="H10" s="48">
        <f t="shared" si="4"/>
        <v>3.0190000000000001</v>
      </c>
      <c r="I10" s="48" t="s">
        <v>45</v>
      </c>
      <c r="J10" s="48">
        <f t="shared" si="0"/>
        <v>5.0650000000000004</v>
      </c>
      <c r="K10" s="50">
        <v>5065</v>
      </c>
      <c r="L10" s="53" t="s">
        <v>28</v>
      </c>
      <c r="M10" s="54">
        <f t="shared" si="5"/>
        <v>8.3040000000000006E-3</v>
      </c>
      <c r="N10" s="54">
        <v>8.3040000000000003</v>
      </c>
      <c r="O10" s="54">
        <f t="shared" ref="O10" si="11">P10/1000</f>
        <v>3.8002000000000001E-2</v>
      </c>
      <c r="P10" s="55">
        <v>38.002000000000002</v>
      </c>
      <c r="Q10" s="16"/>
      <c r="R10" s="16"/>
      <c r="S10" s="16"/>
      <c r="T10" s="16"/>
      <c r="U10" s="1" t="s">
        <v>6</v>
      </c>
      <c r="V10" s="37" t="s">
        <v>28</v>
      </c>
      <c r="W10" s="70">
        <v>13.7</v>
      </c>
      <c r="X10" s="70">
        <v>8.59</v>
      </c>
      <c r="Y10" s="47" t="s">
        <v>28</v>
      </c>
      <c r="Z10" s="80">
        <v>3.0190000000000001</v>
      </c>
      <c r="AA10" s="80">
        <v>5.0650000000000004</v>
      </c>
      <c r="AB10" s="53" t="s">
        <v>28</v>
      </c>
      <c r="AC10" s="78">
        <v>8.3040000000000006E-3</v>
      </c>
      <c r="AD10" s="76">
        <v>3.8002000000000001E-2</v>
      </c>
      <c r="AE10" s="16"/>
      <c r="AF10" s="16"/>
      <c r="AG10" s="16"/>
      <c r="AH10" s="16"/>
    </row>
    <row r="11" spans="1:69" ht="15" thickBot="1" x14ac:dyDescent="0.35">
      <c r="A11" s="137" t="s">
        <v>9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V11" s="136" t="s">
        <v>9</v>
      </c>
      <c r="W11" s="136"/>
      <c r="X11" s="136"/>
      <c r="Y11" s="136"/>
      <c r="Z11" s="136"/>
      <c r="AA11" s="136"/>
      <c r="AB11" s="136"/>
      <c r="AC11" s="136"/>
      <c r="AD11" s="136"/>
      <c r="AE11" s="2"/>
      <c r="AF11" s="2"/>
      <c r="AG11" s="2"/>
      <c r="AH11" s="2"/>
    </row>
    <row r="12" spans="1:69" ht="72.599999999999994" thickBot="1" x14ac:dyDescent="0.35">
      <c r="A12" s="2" t="s">
        <v>0</v>
      </c>
      <c r="B12" s="3" t="s">
        <v>7</v>
      </c>
      <c r="C12" s="4" t="s">
        <v>77</v>
      </c>
      <c r="D12" s="4" t="s">
        <v>81</v>
      </c>
      <c r="E12" s="4" t="s">
        <v>78</v>
      </c>
      <c r="F12" s="5" t="s">
        <v>82</v>
      </c>
      <c r="G12" s="6" t="s">
        <v>7</v>
      </c>
      <c r="H12" s="7" t="s">
        <v>77</v>
      </c>
      <c r="I12" s="7" t="s">
        <v>81</v>
      </c>
      <c r="J12" s="7" t="s">
        <v>78</v>
      </c>
      <c r="K12" s="8" t="s">
        <v>82</v>
      </c>
      <c r="L12" s="9" t="s">
        <v>7</v>
      </c>
      <c r="M12" s="10" t="s">
        <v>77</v>
      </c>
      <c r="N12" s="10" t="s">
        <v>81</v>
      </c>
      <c r="O12" s="10" t="s">
        <v>78</v>
      </c>
      <c r="P12" s="11" t="s">
        <v>82</v>
      </c>
      <c r="Q12" s="77"/>
      <c r="R12" s="77"/>
      <c r="S12" s="77"/>
      <c r="T12" s="77"/>
      <c r="U12" s="2" t="s">
        <v>0</v>
      </c>
      <c r="V12" s="3" t="s">
        <v>7</v>
      </c>
      <c r="W12" s="4" t="s">
        <v>77</v>
      </c>
      <c r="X12" s="4" t="s">
        <v>78</v>
      </c>
      <c r="Y12" s="6" t="s">
        <v>7</v>
      </c>
      <c r="Z12" s="7" t="s">
        <v>77</v>
      </c>
      <c r="AA12" s="7" t="s">
        <v>78</v>
      </c>
      <c r="AB12" s="9" t="s">
        <v>7</v>
      </c>
      <c r="AC12" s="10" t="s">
        <v>77</v>
      </c>
      <c r="AD12" s="11" t="s">
        <v>78</v>
      </c>
      <c r="AE12" s="77"/>
      <c r="AF12" s="77"/>
      <c r="AG12" s="77"/>
      <c r="AH12" s="77"/>
    </row>
    <row r="13" spans="1:69" ht="15" thickTop="1" x14ac:dyDescent="0.3">
      <c r="A13" s="1" t="s">
        <v>1</v>
      </c>
      <c r="B13" s="35" t="s">
        <v>11</v>
      </c>
      <c r="C13" s="36" t="s">
        <v>12</v>
      </c>
      <c r="D13" s="36" t="s">
        <v>12</v>
      </c>
      <c r="E13" s="36">
        <f>F13/1000</f>
        <v>19.260000000000002</v>
      </c>
      <c r="F13" s="36">
        <v>19260</v>
      </c>
      <c r="G13" s="46" t="s">
        <v>11</v>
      </c>
      <c r="H13" s="41" t="s">
        <v>24</v>
      </c>
      <c r="I13" s="41" t="s">
        <v>24</v>
      </c>
      <c r="J13" s="41">
        <f t="shared" ref="J13" si="12">K13/1000</f>
        <v>26.379000000000001</v>
      </c>
      <c r="K13" s="41">
        <v>26379</v>
      </c>
      <c r="L13" s="51" t="s">
        <v>11</v>
      </c>
      <c r="M13" s="43" t="s">
        <v>24</v>
      </c>
      <c r="N13" s="43" t="s">
        <v>24</v>
      </c>
      <c r="O13" s="43" t="s">
        <v>24</v>
      </c>
      <c r="P13" s="52" t="s">
        <v>24</v>
      </c>
      <c r="Q13" s="16"/>
      <c r="R13" s="16"/>
      <c r="S13" s="16"/>
      <c r="T13" s="16"/>
      <c r="U13" s="1" t="s">
        <v>1</v>
      </c>
      <c r="V13" s="35" t="s">
        <v>11</v>
      </c>
      <c r="W13" s="36" t="s">
        <v>12</v>
      </c>
      <c r="X13" s="69">
        <v>19.260000000000002</v>
      </c>
      <c r="Y13" s="46" t="s">
        <v>11</v>
      </c>
      <c r="Z13" s="41" t="s">
        <v>24</v>
      </c>
      <c r="AA13" s="79">
        <v>26.379000000000001</v>
      </c>
      <c r="AB13" s="51" t="s">
        <v>11</v>
      </c>
      <c r="AC13" s="43" t="s">
        <v>24</v>
      </c>
      <c r="AD13" s="52" t="s">
        <v>24</v>
      </c>
      <c r="AE13" s="16"/>
      <c r="AF13" s="16"/>
      <c r="AG13" s="16"/>
      <c r="AH13" s="16"/>
    </row>
    <row r="14" spans="1:69" x14ac:dyDescent="0.3">
      <c r="A14" s="1" t="s">
        <v>2</v>
      </c>
      <c r="B14" s="35" t="s">
        <v>11</v>
      </c>
      <c r="C14" s="36" t="s">
        <v>12</v>
      </c>
      <c r="D14" s="36" t="s">
        <v>12</v>
      </c>
      <c r="E14" s="36" t="s">
        <v>12</v>
      </c>
      <c r="F14" s="36" t="s">
        <v>24</v>
      </c>
      <c r="G14" s="46" t="s">
        <v>11</v>
      </c>
      <c r="H14" s="41" t="s">
        <v>24</v>
      </c>
      <c r="I14" s="41" t="s">
        <v>24</v>
      </c>
      <c r="J14" s="41" t="s">
        <v>24</v>
      </c>
      <c r="K14" s="49" t="s">
        <v>24</v>
      </c>
      <c r="L14" s="51" t="s">
        <v>11</v>
      </c>
      <c r="M14" s="43" t="s">
        <v>24</v>
      </c>
      <c r="N14" s="43" t="s">
        <v>24</v>
      </c>
      <c r="O14" s="43" t="s">
        <v>24</v>
      </c>
      <c r="P14" s="52" t="s">
        <v>24</v>
      </c>
      <c r="Q14" s="16"/>
      <c r="R14" s="16"/>
      <c r="S14" s="16"/>
      <c r="T14" s="16"/>
      <c r="U14" s="1" t="s">
        <v>2</v>
      </c>
      <c r="V14" s="35" t="s">
        <v>11</v>
      </c>
      <c r="W14" s="36" t="s">
        <v>12</v>
      </c>
      <c r="X14" s="36" t="s">
        <v>12</v>
      </c>
      <c r="Y14" s="46" t="s">
        <v>11</v>
      </c>
      <c r="Z14" s="41" t="s">
        <v>24</v>
      </c>
      <c r="AA14" s="41" t="s">
        <v>24</v>
      </c>
      <c r="AB14" s="51" t="s">
        <v>11</v>
      </c>
      <c r="AC14" s="43" t="s">
        <v>24</v>
      </c>
      <c r="AD14" s="52" t="s">
        <v>24</v>
      </c>
      <c r="AE14" s="16"/>
      <c r="AF14" s="16"/>
      <c r="AG14" s="16"/>
      <c r="AH14" s="16"/>
    </row>
    <row r="15" spans="1:69" x14ac:dyDescent="0.3">
      <c r="A15" s="1" t="s">
        <v>3</v>
      </c>
      <c r="B15" s="35" t="s">
        <v>11</v>
      </c>
      <c r="C15" s="36" t="s">
        <v>12</v>
      </c>
      <c r="D15" s="36" t="s">
        <v>12</v>
      </c>
      <c r="E15" s="36">
        <f t="shared" ref="E15:E16" si="13">F15/1000</f>
        <v>1.91</v>
      </c>
      <c r="F15" s="44">
        <v>1910</v>
      </c>
      <c r="G15" s="46" t="s">
        <v>11</v>
      </c>
      <c r="H15" s="41" t="s">
        <v>24</v>
      </c>
      <c r="I15" s="41" t="s">
        <v>24</v>
      </c>
      <c r="J15" s="41" t="s">
        <v>24</v>
      </c>
      <c r="K15" s="49" t="s">
        <v>24</v>
      </c>
      <c r="L15" s="51" t="s">
        <v>11</v>
      </c>
      <c r="M15" s="43" t="s">
        <v>24</v>
      </c>
      <c r="N15" s="43" t="s">
        <v>24</v>
      </c>
      <c r="O15" s="43" t="s">
        <v>24</v>
      </c>
      <c r="P15" s="52" t="s">
        <v>24</v>
      </c>
      <c r="Q15" s="16"/>
      <c r="R15" s="16"/>
      <c r="S15" s="16"/>
      <c r="T15" s="16"/>
      <c r="U15" s="1" t="s">
        <v>3</v>
      </c>
      <c r="V15" s="35" t="s">
        <v>11</v>
      </c>
      <c r="W15" s="36" t="s">
        <v>12</v>
      </c>
      <c r="X15" s="69">
        <v>1.91</v>
      </c>
      <c r="Y15" s="46" t="s">
        <v>11</v>
      </c>
      <c r="Z15" s="41" t="s">
        <v>24</v>
      </c>
      <c r="AA15" s="41" t="s">
        <v>24</v>
      </c>
      <c r="AB15" s="51" t="s">
        <v>11</v>
      </c>
      <c r="AC15" s="43" t="s">
        <v>24</v>
      </c>
      <c r="AD15" s="52" t="s">
        <v>24</v>
      </c>
      <c r="AE15" s="16"/>
      <c r="AF15" s="16"/>
      <c r="AG15" s="16"/>
      <c r="AH15" s="16"/>
    </row>
    <row r="16" spans="1:69" x14ac:dyDescent="0.3">
      <c r="A16" s="1" t="s">
        <v>4</v>
      </c>
      <c r="B16" s="35" t="s">
        <v>11</v>
      </c>
      <c r="C16" s="36" t="s">
        <v>12</v>
      </c>
      <c r="D16" s="36" t="s">
        <v>12</v>
      </c>
      <c r="E16" s="36">
        <f t="shared" si="13"/>
        <v>6</v>
      </c>
      <c r="F16" s="36">
        <v>6000</v>
      </c>
      <c r="G16" s="46" t="s">
        <v>11</v>
      </c>
      <c r="H16" s="41" t="s">
        <v>24</v>
      </c>
      <c r="I16" s="41" t="s">
        <v>24</v>
      </c>
      <c r="J16" s="41">
        <f t="shared" ref="J16" si="14">K16/1000</f>
        <v>0.249</v>
      </c>
      <c r="K16" s="41">
        <v>249</v>
      </c>
      <c r="L16" s="51" t="s">
        <v>11</v>
      </c>
      <c r="M16" s="43" t="s">
        <v>24</v>
      </c>
      <c r="N16" s="43" t="s">
        <v>24</v>
      </c>
      <c r="O16" s="43" t="s">
        <v>24</v>
      </c>
      <c r="P16" s="52" t="s">
        <v>24</v>
      </c>
      <c r="Q16" s="16"/>
      <c r="R16" s="16"/>
      <c r="S16" s="16"/>
      <c r="T16" s="16"/>
      <c r="U16" s="1" t="s">
        <v>4</v>
      </c>
      <c r="V16" s="35" t="s">
        <v>11</v>
      </c>
      <c r="W16" s="36" t="s">
        <v>12</v>
      </c>
      <c r="X16" s="69">
        <v>6</v>
      </c>
      <c r="Y16" s="46" t="s">
        <v>11</v>
      </c>
      <c r="Z16" s="41" t="s">
        <v>24</v>
      </c>
      <c r="AA16" s="79">
        <v>0.249</v>
      </c>
      <c r="AB16" s="51" t="s">
        <v>11</v>
      </c>
      <c r="AC16" s="43" t="s">
        <v>24</v>
      </c>
      <c r="AD16" s="52" t="s">
        <v>24</v>
      </c>
      <c r="AE16" s="16"/>
      <c r="AF16" s="16"/>
      <c r="AG16" s="16"/>
      <c r="AH16" s="16"/>
    </row>
    <row r="17" spans="1:34" x14ac:dyDescent="0.3">
      <c r="A17" s="1" t="s">
        <v>5</v>
      </c>
      <c r="B17" s="35" t="s">
        <v>11</v>
      </c>
      <c r="C17" s="36" t="s">
        <v>12</v>
      </c>
      <c r="D17" s="36" t="s">
        <v>12</v>
      </c>
      <c r="E17" s="36" t="s">
        <v>12</v>
      </c>
      <c r="F17" s="36" t="s">
        <v>24</v>
      </c>
      <c r="G17" s="46" t="s">
        <v>11</v>
      </c>
      <c r="H17" s="41" t="s">
        <v>24</v>
      </c>
      <c r="I17" s="41" t="s">
        <v>24</v>
      </c>
      <c r="J17" s="41" t="s">
        <v>24</v>
      </c>
      <c r="K17" s="49" t="s">
        <v>24</v>
      </c>
      <c r="L17" s="51" t="s">
        <v>11</v>
      </c>
      <c r="M17" s="43" t="s">
        <v>24</v>
      </c>
      <c r="N17" s="43" t="s">
        <v>24</v>
      </c>
      <c r="O17" s="43" t="s">
        <v>24</v>
      </c>
      <c r="P17" s="52" t="s">
        <v>24</v>
      </c>
      <c r="Q17" s="16"/>
      <c r="R17" s="16"/>
      <c r="S17" s="16"/>
      <c r="T17" s="16"/>
      <c r="U17" s="1" t="s">
        <v>5</v>
      </c>
      <c r="V17" s="35" t="s">
        <v>11</v>
      </c>
      <c r="W17" s="36" t="s">
        <v>12</v>
      </c>
      <c r="X17" s="36" t="s">
        <v>12</v>
      </c>
      <c r="Y17" s="46" t="s">
        <v>11</v>
      </c>
      <c r="Z17" s="41" t="s">
        <v>24</v>
      </c>
      <c r="AA17" s="41" t="s">
        <v>24</v>
      </c>
      <c r="AB17" s="51" t="s">
        <v>11</v>
      </c>
      <c r="AC17" s="43" t="s">
        <v>24</v>
      </c>
      <c r="AD17" s="52" t="s">
        <v>24</v>
      </c>
      <c r="AE17" s="16"/>
      <c r="AF17" s="16"/>
      <c r="AG17" s="16"/>
      <c r="AH17" s="16"/>
    </row>
    <row r="18" spans="1:34" ht="15" thickBot="1" x14ac:dyDescent="0.35">
      <c r="A18" s="1" t="s">
        <v>6</v>
      </c>
      <c r="B18" s="37" t="s">
        <v>11</v>
      </c>
      <c r="C18" s="38" t="s">
        <v>12</v>
      </c>
      <c r="D18" s="38" t="s">
        <v>12</v>
      </c>
      <c r="E18" s="38">
        <f>F18/1000</f>
        <v>5.6</v>
      </c>
      <c r="F18" s="45">
        <v>5600</v>
      </c>
      <c r="G18" s="47" t="s">
        <v>11</v>
      </c>
      <c r="H18" s="48" t="s">
        <v>24</v>
      </c>
      <c r="I18" s="48" t="s">
        <v>24</v>
      </c>
      <c r="J18" s="48">
        <f t="shared" ref="J18" si="15">K18/1000</f>
        <v>1.1000000000000001</v>
      </c>
      <c r="K18" s="48">
        <v>1100</v>
      </c>
      <c r="L18" s="53" t="s">
        <v>11</v>
      </c>
      <c r="M18" s="54" t="s">
        <v>24</v>
      </c>
      <c r="N18" s="54" t="s">
        <v>24</v>
      </c>
      <c r="O18" s="54" t="s">
        <v>24</v>
      </c>
      <c r="P18" s="55" t="s">
        <v>24</v>
      </c>
      <c r="Q18" s="16"/>
      <c r="R18" s="16"/>
      <c r="S18" s="16"/>
      <c r="T18" s="16"/>
      <c r="U18" s="1" t="s">
        <v>6</v>
      </c>
      <c r="V18" s="37" t="s">
        <v>11</v>
      </c>
      <c r="W18" s="38" t="s">
        <v>12</v>
      </c>
      <c r="X18" s="70">
        <v>5.6</v>
      </c>
      <c r="Y18" s="47" t="s">
        <v>11</v>
      </c>
      <c r="Z18" s="48" t="s">
        <v>24</v>
      </c>
      <c r="AA18" s="80">
        <v>1.1000000000000001</v>
      </c>
      <c r="AB18" s="53" t="s">
        <v>11</v>
      </c>
      <c r="AC18" s="54" t="s">
        <v>24</v>
      </c>
      <c r="AD18" s="55" t="s">
        <v>24</v>
      </c>
      <c r="AE18" s="16"/>
      <c r="AF18" s="16"/>
      <c r="AG18" s="16"/>
      <c r="AH18" s="16"/>
    </row>
    <row r="19" spans="1:34" ht="15" thickBot="1" x14ac:dyDescent="0.35">
      <c r="A19" s="137" t="s">
        <v>10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2"/>
      <c r="R19" s="2"/>
      <c r="S19" s="2"/>
      <c r="T19" s="2"/>
      <c r="V19" s="136" t="s">
        <v>10</v>
      </c>
      <c r="W19" s="136"/>
      <c r="X19" s="136"/>
      <c r="Y19" s="136"/>
      <c r="Z19" s="136"/>
      <c r="AA19" s="136"/>
      <c r="AB19" s="136"/>
      <c r="AC19" s="136"/>
      <c r="AD19" s="136"/>
      <c r="AE19" s="2"/>
      <c r="AF19" s="2"/>
      <c r="AG19" s="2"/>
      <c r="AH19" s="2"/>
    </row>
    <row r="20" spans="1:34" ht="72.599999999999994" thickBot="1" x14ac:dyDescent="0.35">
      <c r="A20" s="2" t="s">
        <v>0</v>
      </c>
      <c r="B20" s="3" t="s">
        <v>7</v>
      </c>
      <c r="C20" s="4" t="s">
        <v>77</v>
      </c>
      <c r="D20" s="4" t="s">
        <v>81</v>
      </c>
      <c r="E20" s="4" t="s">
        <v>78</v>
      </c>
      <c r="F20" s="5" t="s">
        <v>82</v>
      </c>
      <c r="G20" s="6" t="s">
        <v>7</v>
      </c>
      <c r="H20" s="7" t="s">
        <v>77</v>
      </c>
      <c r="I20" s="7" t="s">
        <v>81</v>
      </c>
      <c r="J20" s="7" t="s">
        <v>78</v>
      </c>
      <c r="K20" s="8" t="s">
        <v>82</v>
      </c>
      <c r="L20" s="9" t="s">
        <v>7</v>
      </c>
      <c r="M20" s="10" t="s">
        <v>77</v>
      </c>
      <c r="N20" s="10" t="s">
        <v>81</v>
      </c>
      <c r="O20" s="10" t="s">
        <v>78</v>
      </c>
      <c r="P20" s="11" t="s">
        <v>82</v>
      </c>
      <c r="Q20" s="77"/>
      <c r="R20" s="77"/>
      <c r="S20" s="77"/>
      <c r="T20" s="77"/>
      <c r="U20" s="2" t="s">
        <v>0</v>
      </c>
      <c r="V20" s="3" t="s">
        <v>7</v>
      </c>
      <c r="W20" s="4" t="s">
        <v>77</v>
      </c>
      <c r="X20" s="4" t="s">
        <v>78</v>
      </c>
      <c r="Y20" s="6" t="s">
        <v>7</v>
      </c>
      <c r="Z20" s="7" t="s">
        <v>77</v>
      </c>
      <c r="AA20" s="7" t="s">
        <v>78</v>
      </c>
      <c r="AB20" s="9" t="s">
        <v>7</v>
      </c>
      <c r="AC20" s="10" t="s">
        <v>77</v>
      </c>
      <c r="AD20" s="11" t="s">
        <v>78</v>
      </c>
      <c r="AE20" s="77"/>
      <c r="AF20" s="77"/>
      <c r="AG20" s="77"/>
      <c r="AH20" s="77"/>
    </row>
    <row r="21" spans="1:34" ht="15" thickTop="1" x14ac:dyDescent="0.3">
      <c r="A21" s="1" t="s">
        <v>1</v>
      </c>
      <c r="B21" s="35" t="s">
        <v>11</v>
      </c>
      <c r="C21" s="36" t="s">
        <v>24</v>
      </c>
      <c r="D21" s="36" t="s">
        <v>24</v>
      </c>
      <c r="E21" s="36">
        <f>F21/1000</f>
        <v>50</v>
      </c>
      <c r="F21" s="44">
        <v>50000</v>
      </c>
      <c r="G21" s="46" t="s">
        <v>11</v>
      </c>
      <c r="H21" s="41" t="s">
        <v>24</v>
      </c>
      <c r="I21" s="41" t="s">
        <v>24</v>
      </c>
      <c r="J21" s="41" t="s">
        <v>24</v>
      </c>
      <c r="K21" s="49" t="s">
        <v>24</v>
      </c>
      <c r="L21" s="51" t="s">
        <v>11</v>
      </c>
      <c r="M21" s="43" t="s">
        <v>24</v>
      </c>
      <c r="N21" s="43" t="s">
        <v>24</v>
      </c>
      <c r="O21" s="43">
        <f>P21/1000</f>
        <v>5.5666E-2</v>
      </c>
      <c r="P21" s="52">
        <v>55.665999999999997</v>
      </c>
      <c r="Q21" s="16"/>
      <c r="R21" s="16"/>
      <c r="S21" s="16"/>
      <c r="T21" s="16"/>
      <c r="U21" s="1" t="s">
        <v>1</v>
      </c>
      <c r="V21" s="35" t="s">
        <v>11</v>
      </c>
      <c r="W21" s="36" t="s">
        <v>24</v>
      </c>
      <c r="X21" s="69">
        <v>50</v>
      </c>
      <c r="Y21" s="46" t="s">
        <v>11</v>
      </c>
      <c r="Z21" s="41" t="s">
        <v>24</v>
      </c>
      <c r="AA21" s="41" t="s">
        <v>24</v>
      </c>
      <c r="AB21" s="51" t="s">
        <v>11</v>
      </c>
      <c r="AC21" s="43" t="s">
        <v>24</v>
      </c>
      <c r="AD21" s="75">
        <v>5.5666E-2</v>
      </c>
      <c r="AE21" s="16"/>
      <c r="AF21" s="16"/>
      <c r="AG21" s="16"/>
      <c r="AH21" s="16"/>
    </row>
    <row r="22" spans="1:34" x14ac:dyDescent="0.3">
      <c r="A22" s="1" t="s">
        <v>2</v>
      </c>
      <c r="B22" s="35" t="s">
        <v>28</v>
      </c>
      <c r="C22" s="36">
        <f>D22/1000</f>
        <v>1.6</v>
      </c>
      <c r="D22" s="36" t="s">
        <v>26</v>
      </c>
      <c r="E22" s="36">
        <f t="shared" ref="E22:E26" si="16">F22/1000</f>
        <v>50</v>
      </c>
      <c r="F22" s="44">
        <v>50000</v>
      </c>
      <c r="G22" s="46" t="s">
        <v>11</v>
      </c>
      <c r="H22" s="41" t="s">
        <v>24</v>
      </c>
      <c r="I22" s="41" t="s">
        <v>24</v>
      </c>
      <c r="J22" s="41" t="s">
        <v>24</v>
      </c>
      <c r="K22" s="49" t="s">
        <v>24</v>
      </c>
      <c r="L22" s="51" t="s">
        <v>11</v>
      </c>
      <c r="M22" s="43" t="s">
        <v>24</v>
      </c>
      <c r="N22" s="43" t="s">
        <v>24</v>
      </c>
      <c r="O22" s="43">
        <f t="shared" ref="O22:O26" si="17">P22/1000</f>
        <v>5.2402000000000004E-2</v>
      </c>
      <c r="P22" s="52">
        <v>52.402000000000001</v>
      </c>
      <c r="Q22" s="16"/>
      <c r="R22" s="16"/>
      <c r="S22" s="16"/>
      <c r="T22" s="16"/>
      <c r="U22" s="1" t="s">
        <v>2</v>
      </c>
      <c r="V22" s="35" t="s">
        <v>28</v>
      </c>
      <c r="W22" s="69">
        <v>1.6</v>
      </c>
      <c r="X22" s="69">
        <v>50</v>
      </c>
      <c r="Y22" s="46" t="s">
        <v>11</v>
      </c>
      <c r="Z22" s="41" t="s">
        <v>24</v>
      </c>
      <c r="AA22" s="41" t="s">
        <v>24</v>
      </c>
      <c r="AB22" s="51" t="s">
        <v>11</v>
      </c>
      <c r="AC22" s="43" t="s">
        <v>24</v>
      </c>
      <c r="AD22" s="75">
        <v>5.2402000000000004E-2</v>
      </c>
      <c r="AE22" s="16"/>
      <c r="AF22" s="16"/>
      <c r="AG22" s="16"/>
      <c r="AH22" s="16"/>
    </row>
    <row r="23" spans="1:34" x14ac:dyDescent="0.3">
      <c r="A23" s="1" t="s">
        <v>3</v>
      </c>
      <c r="B23" s="35" t="s">
        <v>11</v>
      </c>
      <c r="C23" s="36" t="s">
        <v>24</v>
      </c>
      <c r="D23" s="36" t="s">
        <v>24</v>
      </c>
      <c r="E23" s="36">
        <f t="shared" si="16"/>
        <v>50</v>
      </c>
      <c r="F23" s="44">
        <v>50000</v>
      </c>
      <c r="G23" s="46" t="s">
        <v>11</v>
      </c>
      <c r="H23" s="41" t="s">
        <v>24</v>
      </c>
      <c r="I23" s="41" t="s">
        <v>24</v>
      </c>
      <c r="J23" s="41" t="s">
        <v>24</v>
      </c>
      <c r="K23" s="49" t="s">
        <v>24</v>
      </c>
      <c r="L23" s="51" t="s">
        <v>11</v>
      </c>
      <c r="M23" s="43" t="s">
        <v>24</v>
      </c>
      <c r="N23" s="43" t="s">
        <v>24</v>
      </c>
      <c r="O23" s="43">
        <f t="shared" si="17"/>
        <v>5.0673999999999997E-2</v>
      </c>
      <c r="P23" s="52">
        <v>50.673999999999999</v>
      </c>
      <c r="Q23" s="16"/>
      <c r="R23" s="16"/>
      <c r="S23" s="16"/>
      <c r="T23" s="16"/>
      <c r="U23" s="1" t="s">
        <v>3</v>
      </c>
      <c r="V23" s="35" t="s">
        <v>11</v>
      </c>
      <c r="W23" s="36" t="s">
        <v>24</v>
      </c>
      <c r="X23" s="69">
        <v>50</v>
      </c>
      <c r="Y23" s="46" t="s">
        <v>11</v>
      </c>
      <c r="Z23" s="41" t="s">
        <v>24</v>
      </c>
      <c r="AA23" s="41" t="s">
        <v>24</v>
      </c>
      <c r="AB23" s="51" t="s">
        <v>11</v>
      </c>
      <c r="AC23" s="43" t="s">
        <v>24</v>
      </c>
      <c r="AD23" s="75">
        <v>5.0673999999999997E-2</v>
      </c>
      <c r="AE23" s="16"/>
      <c r="AF23" s="16"/>
      <c r="AG23" s="16"/>
      <c r="AH23" s="16"/>
    </row>
    <row r="24" spans="1:34" x14ac:dyDescent="0.3">
      <c r="A24" s="1" t="s">
        <v>4</v>
      </c>
      <c r="B24" s="35" t="s">
        <v>11</v>
      </c>
      <c r="C24" s="36" t="s">
        <v>24</v>
      </c>
      <c r="D24" s="36" t="s">
        <v>24</v>
      </c>
      <c r="E24" s="36">
        <f t="shared" si="16"/>
        <v>50</v>
      </c>
      <c r="F24" s="44">
        <v>50000</v>
      </c>
      <c r="G24" s="46" t="s">
        <v>11</v>
      </c>
      <c r="H24" s="41" t="s">
        <v>24</v>
      </c>
      <c r="I24" s="41" t="s">
        <v>24</v>
      </c>
      <c r="J24" s="41" t="s">
        <v>24</v>
      </c>
      <c r="K24" s="49" t="s">
        <v>24</v>
      </c>
      <c r="L24" s="51" t="s">
        <v>11</v>
      </c>
      <c r="M24" s="43" t="s">
        <v>24</v>
      </c>
      <c r="N24" s="43" t="s">
        <v>24</v>
      </c>
      <c r="O24" s="43">
        <f t="shared" si="17"/>
        <v>4.8572000000000004E-2</v>
      </c>
      <c r="P24" s="52">
        <v>48.572000000000003</v>
      </c>
      <c r="Q24" s="16"/>
      <c r="R24" s="16"/>
      <c r="S24" s="16"/>
      <c r="T24" s="16"/>
      <c r="U24" s="1" t="s">
        <v>4</v>
      </c>
      <c r="V24" s="35" t="s">
        <v>11</v>
      </c>
      <c r="W24" s="36" t="s">
        <v>24</v>
      </c>
      <c r="X24" s="69">
        <v>50</v>
      </c>
      <c r="Y24" s="46" t="s">
        <v>11</v>
      </c>
      <c r="Z24" s="41" t="s">
        <v>24</v>
      </c>
      <c r="AA24" s="41" t="s">
        <v>24</v>
      </c>
      <c r="AB24" s="51" t="s">
        <v>11</v>
      </c>
      <c r="AC24" s="43" t="s">
        <v>24</v>
      </c>
      <c r="AD24" s="75">
        <v>4.8572000000000004E-2</v>
      </c>
      <c r="AE24" s="16"/>
      <c r="AF24" s="16"/>
      <c r="AG24" s="16"/>
      <c r="AH24" s="16"/>
    </row>
    <row r="25" spans="1:34" x14ac:dyDescent="0.3">
      <c r="A25" s="1" t="s">
        <v>5</v>
      </c>
      <c r="B25" s="35" t="s">
        <v>28</v>
      </c>
      <c r="C25" s="36">
        <f>D25/1000</f>
        <v>1.7</v>
      </c>
      <c r="D25" s="36" t="s">
        <v>25</v>
      </c>
      <c r="E25" s="36">
        <f t="shared" si="16"/>
        <v>50</v>
      </c>
      <c r="F25" s="44">
        <v>50000</v>
      </c>
      <c r="G25" s="46" t="s">
        <v>11</v>
      </c>
      <c r="H25" s="41" t="s">
        <v>24</v>
      </c>
      <c r="I25" s="41" t="s">
        <v>24</v>
      </c>
      <c r="J25" s="41" t="s">
        <v>24</v>
      </c>
      <c r="K25" s="49" t="s">
        <v>24</v>
      </c>
      <c r="L25" s="51" t="s">
        <v>11</v>
      </c>
      <c r="M25" s="43" t="s">
        <v>24</v>
      </c>
      <c r="N25" s="43" t="s">
        <v>24</v>
      </c>
      <c r="O25" s="43">
        <f t="shared" si="17"/>
        <v>5.7502000000000004E-2</v>
      </c>
      <c r="P25" s="52">
        <v>57.502000000000002</v>
      </c>
      <c r="Q25" s="16"/>
      <c r="R25" s="16"/>
      <c r="S25" s="16"/>
      <c r="T25" s="16"/>
      <c r="U25" s="1" t="s">
        <v>5</v>
      </c>
      <c r="V25" s="35" t="s">
        <v>28</v>
      </c>
      <c r="W25" s="69">
        <v>1.7</v>
      </c>
      <c r="X25" s="69">
        <v>50</v>
      </c>
      <c r="Y25" s="46" t="s">
        <v>11</v>
      </c>
      <c r="Z25" s="41" t="s">
        <v>24</v>
      </c>
      <c r="AA25" s="41" t="s">
        <v>24</v>
      </c>
      <c r="AB25" s="51" t="s">
        <v>11</v>
      </c>
      <c r="AC25" s="43" t="s">
        <v>24</v>
      </c>
      <c r="AD25" s="75">
        <v>5.7502000000000004E-2</v>
      </c>
      <c r="AE25" s="16"/>
      <c r="AF25" s="16"/>
      <c r="AG25" s="16"/>
      <c r="AH25" s="16"/>
    </row>
    <row r="26" spans="1:34" ht="15" thickBot="1" x14ac:dyDescent="0.35">
      <c r="A26" s="1" t="s">
        <v>6</v>
      </c>
      <c r="B26" s="37" t="s">
        <v>28</v>
      </c>
      <c r="C26" s="38">
        <f>D26/1000</f>
        <v>1.47</v>
      </c>
      <c r="D26" s="38" t="s">
        <v>27</v>
      </c>
      <c r="E26" s="38">
        <f t="shared" si="16"/>
        <v>50</v>
      </c>
      <c r="F26" s="45">
        <v>50000</v>
      </c>
      <c r="G26" s="47" t="s">
        <v>11</v>
      </c>
      <c r="H26" s="48" t="s">
        <v>24</v>
      </c>
      <c r="I26" s="48" t="s">
        <v>24</v>
      </c>
      <c r="J26" s="48" t="s">
        <v>24</v>
      </c>
      <c r="K26" s="50" t="s">
        <v>24</v>
      </c>
      <c r="L26" s="53" t="s">
        <v>11</v>
      </c>
      <c r="M26" s="54" t="s">
        <v>24</v>
      </c>
      <c r="N26" s="54" t="s">
        <v>24</v>
      </c>
      <c r="O26" s="54">
        <f t="shared" si="17"/>
        <v>5.4079999999999996E-2</v>
      </c>
      <c r="P26" s="55">
        <v>54.08</v>
      </c>
      <c r="Q26" s="16"/>
      <c r="R26" s="16"/>
      <c r="S26" s="16"/>
      <c r="T26" s="16"/>
      <c r="U26" s="1" t="s">
        <v>6</v>
      </c>
      <c r="V26" s="37" t="s">
        <v>28</v>
      </c>
      <c r="W26" s="70">
        <v>1.47</v>
      </c>
      <c r="X26" s="70">
        <v>50</v>
      </c>
      <c r="Y26" s="47" t="s">
        <v>11</v>
      </c>
      <c r="Z26" s="48" t="s">
        <v>24</v>
      </c>
      <c r="AA26" s="48" t="s">
        <v>24</v>
      </c>
      <c r="AB26" s="53" t="s">
        <v>11</v>
      </c>
      <c r="AC26" s="54" t="s">
        <v>24</v>
      </c>
      <c r="AD26" s="76">
        <v>5.4079999999999996E-2</v>
      </c>
      <c r="AE26" s="16"/>
      <c r="AF26" s="16"/>
      <c r="AG26" s="16"/>
      <c r="AH26" s="16"/>
    </row>
  </sheetData>
  <mergeCells count="15">
    <mergeCell ref="B2:F2"/>
    <mergeCell ref="G2:K2"/>
    <mergeCell ref="L2:P2"/>
    <mergeCell ref="BF3:BI3"/>
    <mergeCell ref="BJ3:BM3"/>
    <mergeCell ref="BN3:BQ3"/>
    <mergeCell ref="V19:AD19"/>
    <mergeCell ref="A3:P3"/>
    <mergeCell ref="A11:P11"/>
    <mergeCell ref="A19:P19"/>
    <mergeCell ref="V3:AD3"/>
    <mergeCell ref="V11:AD11"/>
    <mergeCell ref="AW3:BB3"/>
    <mergeCell ref="AK3:AP3"/>
    <mergeCell ref="AQ3:A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99-90B0-48AA-A416-07B7AD5E854C}">
  <dimension ref="A2:AF36"/>
  <sheetViews>
    <sheetView topLeftCell="M1" zoomScale="80" zoomScaleNormal="80" workbookViewId="0">
      <selection activeCell="AC15" sqref="AC15"/>
    </sheetView>
  </sheetViews>
  <sheetFormatPr defaultRowHeight="14.4" x14ac:dyDescent="0.3"/>
  <cols>
    <col min="1" max="1" width="27" customWidth="1"/>
    <col min="2" max="2" width="22.33203125" customWidth="1"/>
    <col min="4" max="6" width="20.33203125" customWidth="1"/>
    <col min="7" max="7" width="17.5546875" style="16" customWidth="1"/>
    <col min="8" max="8" width="14.5546875" style="16" customWidth="1"/>
    <col min="9" max="9" width="16.21875" customWidth="1"/>
    <col min="10" max="11" width="13.21875" customWidth="1"/>
    <col min="12" max="12" width="13.109375" customWidth="1"/>
    <col min="15" max="15" width="16.77734375" style="15" customWidth="1"/>
    <col min="16" max="16" width="16.77734375" customWidth="1"/>
    <col min="17" max="17" width="19.77734375" customWidth="1"/>
    <col min="18" max="18" width="16.77734375" customWidth="1"/>
    <col min="22" max="22" width="13.6640625" style="16" customWidth="1"/>
    <col min="23" max="23" width="14.5546875" style="16" customWidth="1"/>
    <col min="24" max="24" width="17" style="16" customWidth="1"/>
    <col min="25" max="25" width="16" style="27" customWidth="1"/>
    <col min="28" max="28" width="15.6640625" customWidth="1"/>
    <col min="29" max="29" width="14.109375" customWidth="1"/>
    <col min="30" max="30" width="15" customWidth="1"/>
    <col min="31" max="31" width="12.77734375" bestFit="1" customWidth="1"/>
    <col min="32" max="32" width="11" customWidth="1"/>
  </cols>
  <sheetData>
    <row r="2" spans="4:32" x14ac:dyDescent="0.3">
      <c r="D2" s="137" t="s">
        <v>138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V2" s="137" t="s">
        <v>86</v>
      </c>
      <c r="W2" s="137"/>
      <c r="X2" s="137"/>
      <c r="Y2" s="137"/>
      <c r="Z2" s="137"/>
      <c r="AA2" s="137"/>
      <c r="AB2" s="137"/>
      <c r="AC2" s="137"/>
      <c r="AD2" s="137"/>
      <c r="AE2" s="137"/>
      <c r="AF2" s="137"/>
    </row>
    <row r="4" spans="4:32" ht="16.2" thickBot="1" x14ac:dyDescent="0.35">
      <c r="D4" s="28"/>
      <c r="E4" s="183" t="s">
        <v>20</v>
      </c>
      <c r="F4" s="184"/>
      <c r="G4" s="184"/>
      <c r="H4" s="185"/>
      <c r="I4" s="28"/>
      <c r="J4" s="180" t="s">
        <v>64</v>
      </c>
      <c r="K4" s="181"/>
      <c r="L4" s="181"/>
      <c r="M4" s="182"/>
      <c r="N4" s="28"/>
      <c r="O4" s="173" t="s">
        <v>10</v>
      </c>
      <c r="P4" s="174"/>
      <c r="Q4" s="174"/>
      <c r="R4" s="175"/>
      <c r="AB4" s="82"/>
      <c r="AC4" s="82"/>
      <c r="AD4" s="82"/>
      <c r="AE4" s="82"/>
      <c r="AF4" s="82"/>
    </row>
    <row r="5" spans="4:32" ht="16.2" customHeight="1" thickBot="1" x14ac:dyDescent="0.35">
      <c r="D5" s="28"/>
      <c r="E5" s="176" t="s">
        <v>72</v>
      </c>
      <c r="F5" s="177"/>
      <c r="G5" s="176" t="s">
        <v>123</v>
      </c>
      <c r="H5" s="177"/>
      <c r="I5" s="28"/>
      <c r="J5" s="178" t="s">
        <v>72</v>
      </c>
      <c r="K5" s="179"/>
      <c r="L5" s="178" t="s">
        <v>67</v>
      </c>
      <c r="M5" s="179"/>
      <c r="N5" s="28"/>
      <c r="O5" s="171" t="s">
        <v>72</v>
      </c>
      <c r="P5" s="172"/>
      <c r="Q5" s="171" t="s">
        <v>67</v>
      </c>
      <c r="R5" s="172"/>
      <c r="V5" s="20" t="s">
        <v>95</v>
      </c>
      <c r="W5" s="20" t="s">
        <v>96</v>
      </c>
      <c r="X5" s="20" t="s">
        <v>97</v>
      </c>
      <c r="Y5" s="81" t="s">
        <v>16</v>
      </c>
      <c r="AB5" s="82"/>
      <c r="AC5" s="169" t="s">
        <v>113</v>
      </c>
      <c r="AD5" s="170"/>
      <c r="AE5" s="169" t="s">
        <v>112</v>
      </c>
      <c r="AF5" s="170"/>
    </row>
    <row r="6" spans="4:32" ht="29.4" thickBot="1" x14ac:dyDescent="0.35">
      <c r="D6" s="28"/>
      <c r="E6" s="29" t="s">
        <v>14</v>
      </c>
      <c r="F6" s="29" t="s">
        <v>15</v>
      </c>
      <c r="G6" s="29" t="s">
        <v>14</v>
      </c>
      <c r="H6" s="29" t="s">
        <v>122</v>
      </c>
      <c r="I6" s="28"/>
      <c r="J6" s="30" t="s">
        <v>14</v>
      </c>
      <c r="K6" s="30" t="s">
        <v>15</v>
      </c>
      <c r="L6" s="30" t="s">
        <v>14</v>
      </c>
      <c r="M6" s="30" t="s">
        <v>15</v>
      </c>
      <c r="N6" s="28"/>
      <c r="O6" s="31" t="s">
        <v>14</v>
      </c>
      <c r="P6" s="31" t="s">
        <v>14</v>
      </c>
      <c r="Q6" s="31" t="s">
        <v>127</v>
      </c>
      <c r="R6" s="31" t="s">
        <v>128</v>
      </c>
      <c r="V6" s="16" t="s">
        <v>87</v>
      </c>
      <c r="W6" s="16">
        <v>2.0499999999999998</v>
      </c>
      <c r="X6" s="16" t="s">
        <v>106</v>
      </c>
      <c r="AB6" s="83" t="s">
        <v>109</v>
      </c>
      <c r="AC6" s="86" t="s">
        <v>110</v>
      </c>
      <c r="AD6" s="87" t="s">
        <v>111</v>
      </c>
      <c r="AE6" s="86" t="s">
        <v>110</v>
      </c>
      <c r="AF6" s="87" t="s">
        <v>111</v>
      </c>
    </row>
    <row r="7" spans="4:32" ht="16.2" thickTop="1" x14ac:dyDescent="0.3">
      <c r="D7" s="28" t="s">
        <v>121</v>
      </c>
      <c r="E7" s="29"/>
      <c r="F7" s="29"/>
      <c r="G7" s="29"/>
      <c r="H7" s="29"/>
      <c r="I7" s="28"/>
      <c r="J7" s="30"/>
      <c r="K7" s="30"/>
      <c r="L7" s="30"/>
      <c r="M7" s="30"/>
      <c r="N7" s="28"/>
      <c r="O7" s="31"/>
      <c r="P7" s="34">
        <f>390/1000</f>
        <v>0.39</v>
      </c>
      <c r="Q7" s="31"/>
      <c r="R7" s="31"/>
      <c r="AB7" s="84" t="s">
        <v>114</v>
      </c>
      <c r="AC7" s="88">
        <f>W12*($W$10/$W$6)*$W$9</f>
        <v>2388.2926829268295</v>
      </c>
      <c r="AD7" s="89">
        <f>W15/AC7</f>
        <v>1.12172181372549E-5</v>
      </c>
      <c r="AE7" s="88">
        <f>W12*($W$11/$W$8)*$W$9</f>
        <v>1895.2258064516129</v>
      </c>
      <c r="AF7" s="89">
        <f>W15/AE7</f>
        <v>1.4135518790849672E-5</v>
      </c>
    </row>
    <row r="8" spans="4:32" ht="15.6" x14ac:dyDescent="0.3">
      <c r="D8" s="28" t="s">
        <v>21</v>
      </c>
      <c r="E8" s="32">
        <v>445.3</v>
      </c>
      <c r="F8" s="32"/>
      <c r="G8" s="32"/>
      <c r="H8" s="32">
        <v>150.69999999999999</v>
      </c>
      <c r="I8" s="28"/>
      <c r="J8" s="33">
        <v>40</v>
      </c>
      <c r="K8" s="33">
        <v>5.32</v>
      </c>
      <c r="L8" s="33"/>
      <c r="M8" s="33"/>
      <c r="N8" s="28"/>
      <c r="O8" s="31">
        <f>330/1000</f>
        <v>0.33</v>
      </c>
      <c r="P8" s="34"/>
      <c r="Q8" s="34">
        <f>270/1000</f>
        <v>0.27</v>
      </c>
      <c r="R8" s="34">
        <f>410/1000</f>
        <v>0.41</v>
      </c>
      <c r="V8" s="16" t="s">
        <v>88</v>
      </c>
      <c r="W8" s="16">
        <v>1.55</v>
      </c>
      <c r="X8" s="16" t="s">
        <v>106</v>
      </c>
      <c r="AB8" s="84" t="s">
        <v>115</v>
      </c>
      <c r="AC8" s="88">
        <f>W13*($W$10/$W$6)*$W$9</f>
        <v>9.5531707317073185</v>
      </c>
      <c r="AD8" s="90">
        <f>W16/AC8</f>
        <v>2.7612821691176464E-3</v>
      </c>
      <c r="AE8" s="88">
        <f>W13*($W$11/$W$8)*$W$9</f>
        <v>7.5809032258064519</v>
      </c>
      <c r="AF8" s="131">
        <f>W16/AE8</f>
        <v>3.4796645220588232E-3</v>
      </c>
    </row>
    <row r="9" spans="4:32" ht="16.2" thickBot="1" x14ac:dyDescent="0.35">
      <c r="D9" s="28" t="s">
        <v>23</v>
      </c>
      <c r="E9" s="32">
        <v>26790</v>
      </c>
      <c r="F9" s="32"/>
      <c r="G9" s="32"/>
      <c r="H9" s="32"/>
      <c r="I9" s="28"/>
      <c r="J9" s="33">
        <v>26379</v>
      </c>
      <c r="K9" s="33">
        <v>26379</v>
      </c>
      <c r="L9" s="33"/>
      <c r="M9" s="33"/>
      <c r="N9" s="28"/>
      <c r="O9" s="31">
        <v>50000</v>
      </c>
      <c r="P9" s="34"/>
      <c r="Q9" s="34"/>
      <c r="R9" s="34"/>
      <c r="V9" s="16" t="s">
        <v>94</v>
      </c>
      <c r="W9" s="16">
        <v>0.96</v>
      </c>
      <c r="X9" s="16" t="s">
        <v>98</v>
      </c>
      <c r="AB9" s="85" t="s">
        <v>116</v>
      </c>
      <c r="AC9" s="91">
        <f>W14*($W$10/$W$6)*$W$9</f>
        <v>7.024390243902439</v>
      </c>
      <c r="AD9" s="92">
        <f>W17/AC9</f>
        <v>7.1180555555555563E-3</v>
      </c>
      <c r="AE9" s="91">
        <f>W14*($W$11/$W$8)*$W$9</f>
        <v>5.5741935483870968</v>
      </c>
      <c r="AF9" s="132">
        <f>W17/AE9</f>
        <v>8.9699074074074073E-3</v>
      </c>
    </row>
    <row r="10" spans="4:32" x14ac:dyDescent="0.3">
      <c r="D10" s="28" t="s">
        <v>22</v>
      </c>
      <c r="E10" s="32">
        <f>E9/1000000</f>
        <v>2.6790000000000001E-2</v>
      </c>
      <c r="F10" s="32"/>
      <c r="G10" s="32"/>
      <c r="H10" s="32">
        <f>E10</f>
        <v>2.6790000000000001E-2</v>
      </c>
      <c r="I10" s="28"/>
      <c r="J10" s="33">
        <f>J9/1000000</f>
        <v>2.6379E-2</v>
      </c>
      <c r="K10" s="33">
        <f>K9/1000000</f>
        <v>2.6379E-2</v>
      </c>
      <c r="L10" s="33"/>
      <c r="M10" s="33"/>
      <c r="N10" s="28"/>
      <c r="O10" s="31">
        <f>O9/1000000</f>
        <v>0.05</v>
      </c>
      <c r="P10" s="34">
        <f>O10</f>
        <v>0.05</v>
      </c>
      <c r="Q10" s="34">
        <f>P10</f>
        <v>0.05</v>
      </c>
      <c r="R10" s="34">
        <f>Q10</f>
        <v>0.05</v>
      </c>
      <c r="V10" s="16" t="s">
        <v>89</v>
      </c>
      <c r="W10" s="16">
        <v>60</v>
      </c>
      <c r="X10" s="16" t="s">
        <v>99</v>
      </c>
    </row>
    <row r="11" spans="4:32" ht="15.6" x14ac:dyDescent="0.3">
      <c r="D11" s="28" t="s">
        <v>13</v>
      </c>
      <c r="E11" s="32">
        <f>E10/E8</f>
        <v>6.0161688749157874E-5</v>
      </c>
      <c r="F11" s="32"/>
      <c r="G11" s="32"/>
      <c r="H11" s="32">
        <f>H10/H8</f>
        <v>1.7777040477770406E-4</v>
      </c>
      <c r="I11" s="28"/>
      <c r="J11" s="33">
        <f>J10/J8</f>
        <v>6.5947499999999997E-4</v>
      </c>
      <c r="K11" s="33">
        <f>K10/K8</f>
        <v>4.9584586466165414E-3</v>
      </c>
      <c r="L11" s="33"/>
      <c r="M11" s="33"/>
      <c r="N11" s="28"/>
      <c r="O11" s="31">
        <f>O10/O8</f>
        <v>0.15151515151515152</v>
      </c>
      <c r="P11" s="31">
        <f>P10/P7</f>
        <v>0.12820512820512822</v>
      </c>
      <c r="Q11" s="31">
        <f>Q10/Q8</f>
        <v>0.18518518518518517</v>
      </c>
      <c r="R11" s="31">
        <f>R10/R8</f>
        <v>0.12195121951219513</v>
      </c>
      <c r="V11" s="16" t="s">
        <v>90</v>
      </c>
      <c r="W11" s="16">
        <v>36</v>
      </c>
      <c r="X11" s="16" t="s">
        <v>99</v>
      </c>
      <c r="AB11" s="82"/>
      <c r="AC11" s="82"/>
      <c r="AD11" s="82"/>
      <c r="AE11" s="82"/>
      <c r="AF11" s="82"/>
    </row>
    <row r="12" spans="4:32" ht="43.2" x14ac:dyDescent="0.3">
      <c r="D12" s="28" t="s">
        <v>66</v>
      </c>
      <c r="E12" s="32"/>
      <c r="F12" s="32"/>
      <c r="G12" s="32"/>
      <c r="H12" s="32"/>
      <c r="I12" s="28"/>
      <c r="J12" s="33"/>
      <c r="K12" s="33"/>
      <c r="L12" s="33"/>
      <c r="M12" s="33"/>
      <c r="N12" s="28"/>
      <c r="O12" s="31"/>
      <c r="P12" s="34"/>
      <c r="Q12" s="34"/>
      <c r="R12" s="34"/>
      <c r="V12" s="16" t="s">
        <v>91</v>
      </c>
      <c r="W12" s="16">
        <v>85</v>
      </c>
      <c r="X12" s="16" t="s">
        <v>104</v>
      </c>
      <c r="Y12" s="27" t="s">
        <v>108</v>
      </c>
      <c r="AB12" s="82" t="s">
        <v>117</v>
      </c>
      <c r="AC12" s="82"/>
      <c r="AD12" s="82"/>
      <c r="AE12" s="82"/>
      <c r="AF12" s="82"/>
    </row>
    <row r="13" spans="4:32" ht="43.2" x14ac:dyDescent="0.3">
      <c r="D13" s="28" t="s">
        <v>16</v>
      </c>
      <c r="E13" s="32" t="s">
        <v>19</v>
      </c>
      <c r="F13" s="32"/>
      <c r="G13" s="32"/>
      <c r="H13" s="29" t="s">
        <v>126</v>
      </c>
      <c r="I13" s="28"/>
      <c r="J13" s="33" t="s">
        <v>73</v>
      </c>
      <c r="K13" s="33" t="s">
        <v>73</v>
      </c>
      <c r="L13" s="33"/>
      <c r="M13" s="33"/>
      <c r="N13" s="28"/>
      <c r="O13" s="31" t="s">
        <v>69</v>
      </c>
      <c r="P13" s="31" t="s">
        <v>130</v>
      </c>
      <c r="Q13" s="31" t="s">
        <v>130</v>
      </c>
      <c r="R13" s="34" t="s">
        <v>130</v>
      </c>
      <c r="V13" s="16" t="s">
        <v>92</v>
      </c>
      <c r="W13" s="16">
        <f>340/1000</f>
        <v>0.34</v>
      </c>
      <c r="X13" s="16" t="s">
        <v>104</v>
      </c>
      <c r="Y13" s="27" t="s">
        <v>105</v>
      </c>
      <c r="AB13" s="82" t="s">
        <v>118</v>
      </c>
    </row>
    <row r="14" spans="4:32" ht="57.6" x14ac:dyDescent="0.3">
      <c r="D14" s="28" t="s">
        <v>70</v>
      </c>
      <c r="E14" s="29" t="s">
        <v>71</v>
      </c>
      <c r="F14" s="32"/>
      <c r="G14" s="32"/>
      <c r="H14" s="29" t="s">
        <v>124</v>
      </c>
      <c r="I14" s="28"/>
      <c r="J14" s="30" t="s">
        <v>74</v>
      </c>
      <c r="K14" s="30" t="s">
        <v>76</v>
      </c>
      <c r="L14" s="33"/>
      <c r="M14" s="33"/>
      <c r="N14" s="28"/>
      <c r="O14" s="31" t="s">
        <v>71</v>
      </c>
      <c r="P14" s="31" t="s">
        <v>129</v>
      </c>
      <c r="Q14" s="31"/>
      <c r="R14" s="34"/>
      <c r="V14" s="16" t="s">
        <v>93</v>
      </c>
      <c r="W14" s="16">
        <v>0.25</v>
      </c>
      <c r="X14" s="16" t="s">
        <v>104</v>
      </c>
      <c r="Y14" s="27" t="s">
        <v>107</v>
      </c>
    </row>
    <row r="15" spans="4:32" ht="100.8" x14ac:dyDescent="0.3">
      <c r="D15" s="28" t="s">
        <v>17</v>
      </c>
      <c r="E15" s="29" t="s">
        <v>18</v>
      </c>
      <c r="F15" s="32"/>
      <c r="G15" s="29"/>
      <c r="H15" s="29" t="s">
        <v>125</v>
      </c>
      <c r="I15" s="28"/>
      <c r="J15" s="30" t="s">
        <v>75</v>
      </c>
      <c r="K15" s="33"/>
      <c r="L15" s="30"/>
      <c r="M15" s="33"/>
      <c r="N15" s="28"/>
      <c r="O15" s="31" t="s">
        <v>68</v>
      </c>
      <c r="P15" s="31" t="s">
        <v>131</v>
      </c>
      <c r="Q15" s="31"/>
      <c r="R15" s="34"/>
      <c r="V15" s="16" t="s">
        <v>100</v>
      </c>
      <c r="W15" s="16">
        <f>26.79/1000</f>
        <v>2.6789999999999998E-2</v>
      </c>
      <c r="X15" s="16" t="s">
        <v>103</v>
      </c>
    </row>
    <row r="16" spans="4:32" ht="37.799999999999997" customHeight="1" x14ac:dyDescent="0.3">
      <c r="V16" s="16" t="s">
        <v>101</v>
      </c>
      <c r="W16" s="16">
        <f>26.379/1000</f>
        <v>2.6379E-2</v>
      </c>
      <c r="X16" s="16" t="s">
        <v>103</v>
      </c>
    </row>
    <row r="17" spans="1:24" ht="43.8" customHeight="1" x14ac:dyDescent="0.3">
      <c r="V17" s="16" t="s">
        <v>102</v>
      </c>
      <c r="W17" s="16">
        <f>50/1000</f>
        <v>0.05</v>
      </c>
      <c r="X17" s="16" t="s">
        <v>103</v>
      </c>
    </row>
    <row r="18" spans="1:24" ht="52.2" customHeight="1" x14ac:dyDescent="0.3"/>
    <row r="19" spans="1:24" ht="52.8" customHeight="1" x14ac:dyDescent="0.3"/>
    <row r="20" spans="1:24" ht="105.6" customHeight="1" x14ac:dyDescent="0.3">
      <c r="A20" s="93" t="s">
        <v>119</v>
      </c>
      <c r="B20" s="27" t="s">
        <v>65</v>
      </c>
    </row>
    <row r="21" spans="1:24" ht="43.2" x14ac:dyDescent="0.3">
      <c r="A21" s="94" t="s">
        <v>120</v>
      </c>
    </row>
    <row r="23" spans="1:24" x14ac:dyDescent="0.3">
      <c r="D23" s="165" t="s">
        <v>109</v>
      </c>
      <c r="E23" s="167" t="s">
        <v>137</v>
      </c>
      <c r="F23" s="160" t="s">
        <v>132</v>
      </c>
      <c r="G23" s="161"/>
      <c r="H23" s="162" t="s">
        <v>133</v>
      </c>
      <c r="I23" s="163"/>
      <c r="J23" s="164"/>
      <c r="K23" s="160" t="s">
        <v>134</v>
      </c>
      <c r="L23" s="161"/>
    </row>
    <row r="24" spans="1:24" ht="29.4" thickBot="1" x14ac:dyDescent="0.35">
      <c r="D24" s="166"/>
      <c r="E24" s="168"/>
      <c r="F24" s="104" t="s">
        <v>135</v>
      </c>
      <c r="G24" s="103" t="s">
        <v>13</v>
      </c>
      <c r="H24" s="104" t="s">
        <v>135</v>
      </c>
      <c r="I24" s="105" t="s">
        <v>136</v>
      </c>
      <c r="J24" s="103" t="s">
        <v>13</v>
      </c>
      <c r="K24" s="104" t="s">
        <v>135</v>
      </c>
      <c r="L24" s="103" t="s">
        <v>13</v>
      </c>
    </row>
    <row r="25" spans="1:24" ht="15" thickTop="1" x14ac:dyDescent="0.3">
      <c r="D25" s="98" t="s">
        <v>114</v>
      </c>
      <c r="E25" s="97">
        <v>2.6790000000000001E-2</v>
      </c>
      <c r="F25" s="96">
        <v>445.3</v>
      </c>
      <c r="G25" s="97">
        <f>E25/F25</f>
        <v>6.0161688749157874E-5</v>
      </c>
      <c r="H25" s="96"/>
      <c r="I25" s="16">
        <v>150.69999999999999</v>
      </c>
      <c r="J25" s="97">
        <f>E25/I25</f>
        <v>1.7777040477770406E-4</v>
      </c>
      <c r="K25" s="96"/>
      <c r="L25" s="97"/>
    </row>
    <row r="26" spans="1:24" x14ac:dyDescent="0.3">
      <c r="D26" s="98" t="s">
        <v>115</v>
      </c>
      <c r="E26" s="97">
        <v>2.6379E-2</v>
      </c>
      <c r="F26" s="96">
        <v>40</v>
      </c>
      <c r="G26" s="97">
        <f>E26/F26</f>
        <v>6.5947499999999997E-4</v>
      </c>
      <c r="H26" s="96"/>
      <c r="I26" s="16"/>
      <c r="J26" s="97"/>
      <c r="K26" s="96"/>
      <c r="L26" s="97"/>
    </row>
    <row r="27" spans="1:24" x14ac:dyDescent="0.3">
      <c r="D27" s="99" t="s">
        <v>116</v>
      </c>
      <c r="E27" s="100">
        <v>0.05</v>
      </c>
      <c r="F27" s="101">
        <v>0.33</v>
      </c>
      <c r="G27" s="100">
        <f>E27/F27</f>
        <v>0.15151515151515152</v>
      </c>
      <c r="H27" s="101">
        <v>0.27</v>
      </c>
      <c r="I27" s="106"/>
      <c r="J27" s="100">
        <f>E27/H27</f>
        <v>0.18518518518518517</v>
      </c>
      <c r="K27" s="101">
        <v>0.41</v>
      </c>
      <c r="L27" s="100">
        <f>E27/K27</f>
        <v>0.12195121951219513</v>
      </c>
    </row>
    <row r="30" spans="1:24" ht="15" thickBot="1" x14ac:dyDescent="0.35">
      <c r="D30" s="107"/>
      <c r="E30" s="107"/>
      <c r="F30" s="107"/>
      <c r="G30" s="108"/>
      <c r="H30" s="108"/>
      <c r="I30" s="107"/>
      <c r="J30" s="107"/>
      <c r="K30" s="107"/>
      <c r="L30" s="107"/>
    </row>
    <row r="31" spans="1:24" ht="14.4" customHeight="1" thickBot="1" x14ac:dyDescent="0.35">
      <c r="C31" s="109"/>
      <c r="D31" s="151" t="s">
        <v>109</v>
      </c>
      <c r="E31" s="153" t="s">
        <v>137</v>
      </c>
      <c r="F31" s="155" t="s">
        <v>132</v>
      </c>
      <c r="G31" s="156"/>
      <c r="H31" s="157" t="s">
        <v>133</v>
      </c>
      <c r="I31" s="158"/>
      <c r="J31" s="159"/>
      <c r="K31" s="155" t="s">
        <v>134</v>
      </c>
      <c r="L31" s="156"/>
    </row>
    <row r="32" spans="1:24" ht="29.4" thickBot="1" x14ac:dyDescent="0.35">
      <c r="C32" s="109"/>
      <c r="D32" s="152"/>
      <c r="E32" s="154"/>
      <c r="F32" s="117" t="s">
        <v>135</v>
      </c>
      <c r="G32" s="129" t="s">
        <v>13</v>
      </c>
      <c r="H32" s="118" t="s">
        <v>135</v>
      </c>
      <c r="I32" s="130" t="s">
        <v>136</v>
      </c>
      <c r="J32" s="129" t="s">
        <v>13</v>
      </c>
      <c r="K32" s="118" t="s">
        <v>135</v>
      </c>
      <c r="L32" s="129" t="s">
        <v>13</v>
      </c>
    </row>
    <row r="33" spans="3:13" x14ac:dyDescent="0.3">
      <c r="C33" s="109"/>
      <c r="D33" s="102" t="s">
        <v>114</v>
      </c>
      <c r="E33" s="125">
        <v>2.6790000000000001E-2</v>
      </c>
      <c r="F33" s="100">
        <v>445.3</v>
      </c>
      <c r="G33" s="121">
        <f>E33/F33</f>
        <v>6.0161688749157874E-5</v>
      </c>
      <c r="H33" s="100"/>
      <c r="I33" s="115">
        <v>150.69999999999999</v>
      </c>
      <c r="J33" s="121">
        <v>1.7000000000000001E-4</v>
      </c>
      <c r="K33" s="100"/>
      <c r="L33" s="116"/>
    </row>
    <row r="34" spans="3:13" x14ac:dyDescent="0.3">
      <c r="C34" s="109"/>
      <c r="D34" s="110" t="s">
        <v>115</v>
      </c>
      <c r="E34" s="126">
        <v>2.6379E-2</v>
      </c>
      <c r="F34" s="119">
        <v>40</v>
      </c>
      <c r="G34" s="123">
        <f>E34/F34</f>
        <v>6.5947499999999997E-4</v>
      </c>
      <c r="H34" s="119"/>
      <c r="I34" s="95"/>
      <c r="J34" s="122"/>
      <c r="K34" s="119"/>
      <c r="L34" s="113"/>
    </row>
    <row r="35" spans="3:13" ht="15" thickBot="1" x14ac:dyDescent="0.35">
      <c r="C35" s="109"/>
      <c r="D35" s="111" t="s">
        <v>116</v>
      </c>
      <c r="E35" s="127">
        <v>0.05</v>
      </c>
      <c r="F35" s="120">
        <v>0.33</v>
      </c>
      <c r="G35" s="124">
        <v>0.15</v>
      </c>
      <c r="H35" s="120">
        <v>0.27</v>
      </c>
      <c r="I35" s="112"/>
      <c r="J35" s="114">
        <v>0.19</v>
      </c>
      <c r="K35" s="120">
        <v>0.41</v>
      </c>
      <c r="L35" s="114">
        <v>0.12</v>
      </c>
    </row>
    <row r="36" spans="3:13" x14ac:dyDescent="0.3">
      <c r="M36" s="128"/>
    </row>
  </sheetData>
  <mergeCells count="23">
    <mergeCell ref="O5:P5"/>
    <mergeCell ref="E4:H4"/>
    <mergeCell ref="F23:G23"/>
    <mergeCell ref="H23:J23"/>
    <mergeCell ref="K23:L23"/>
    <mergeCell ref="V2:AF2"/>
    <mergeCell ref="D2:R2"/>
    <mergeCell ref="D23:D24"/>
    <mergeCell ref="E23:E24"/>
    <mergeCell ref="AC5:AD5"/>
    <mergeCell ref="AE5:AF5"/>
    <mergeCell ref="Q5:R5"/>
    <mergeCell ref="O4:R4"/>
    <mergeCell ref="E5:F5"/>
    <mergeCell ref="G5:H5"/>
    <mergeCell ref="J5:K5"/>
    <mergeCell ref="L5:M5"/>
    <mergeCell ref="J4:M4"/>
    <mergeCell ref="D31:D32"/>
    <mergeCell ref="E31:E32"/>
    <mergeCell ref="F31:G31"/>
    <mergeCell ref="H31:J31"/>
    <mergeCell ref="K31:L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6330-3664-4FAB-AE0A-CD9CD289B918}">
  <dimension ref="A1:J15"/>
  <sheetViews>
    <sheetView tabSelected="1" workbookViewId="0">
      <selection activeCell="J11" sqref="J11"/>
    </sheetView>
  </sheetViews>
  <sheetFormatPr defaultRowHeight="14.4" x14ac:dyDescent="0.3"/>
  <cols>
    <col min="3" max="3" width="17.6640625" style="27" customWidth="1"/>
    <col min="4" max="4" width="13.109375" style="16" customWidth="1"/>
    <col min="5" max="5" width="12.6640625" style="27" customWidth="1"/>
    <col min="6" max="6" width="16.109375" style="27" customWidth="1"/>
    <col min="9" max="9" width="13.109375" style="27" customWidth="1"/>
    <col min="10" max="10" width="12" bestFit="1" customWidth="1"/>
  </cols>
  <sheetData>
    <row r="1" spans="1:10" x14ac:dyDescent="0.3">
      <c r="A1" s="186" t="s">
        <v>139</v>
      </c>
    </row>
    <row r="2" spans="1:10" x14ac:dyDescent="0.3">
      <c r="A2" s="186"/>
    </row>
    <row r="3" spans="1:10" x14ac:dyDescent="0.3">
      <c r="A3" s="186"/>
    </row>
    <row r="4" spans="1:10" x14ac:dyDescent="0.3">
      <c r="A4" s="186"/>
    </row>
    <row r="5" spans="1:10" x14ac:dyDescent="0.3">
      <c r="A5" s="186"/>
    </row>
    <row r="6" spans="1:10" ht="28.8" x14ac:dyDescent="0.3">
      <c r="C6" s="81" t="s">
        <v>140</v>
      </c>
      <c r="D6" s="20" t="s">
        <v>96</v>
      </c>
      <c r="E6" s="81" t="s">
        <v>97</v>
      </c>
      <c r="F6" s="81" t="s">
        <v>16</v>
      </c>
      <c r="I6" s="81" t="s">
        <v>153</v>
      </c>
      <c r="J6">
        <f>(D10*D11)*D9</f>
        <v>41310</v>
      </c>
    </row>
    <row r="7" spans="1:10" ht="28.8" x14ac:dyDescent="0.3">
      <c r="C7" s="27" t="s">
        <v>141</v>
      </c>
      <c r="D7" s="16">
        <f>24*10^6</f>
        <v>24000000</v>
      </c>
      <c r="E7" s="27" t="s">
        <v>142</v>
      </c>
      <c r="F7" s="27" t="s">
        <v>143</v>
      </c>
      <c r="I7" s="81" t="s">
        <v>155</v>
      </c>
      <c r="J7" s="187">
        <f>(J6/D8)*1000</f>
        <v>1.7212500000000001E-3</v>
      </c>
    </row>
    <row r="8" spans="1:10" x14ac:dyDescent="0.3">
      <c r="C8" s="27" t="s">
        <v>141</v>
      </c>
      <c r="D8" s="16">
        <f>D7*1000</f>
        <v>24000000000</v>
      </c>
      <c r="E8" s="27" t="s">
        <v>154</v>
      </c>
      <c r="I8" s="81"/>
    </row>
    <row r="9" spans="1:10" x14ac:dyDescent="0.3">
      <c r="C9" s="27" t="s">
        <v>144</v>
      </c>
      <c r="D9" s="16">
        <f>(1548+1723+860)/3</f>
        <v>1377</v>
      </c>
      <c r="E9" s="27" t="s">
        <v>145</v>
      </c>
    </row>
    <row r="10" spans="1:10" x14ac:dyDescent="0.3">
      <c r="C10" s="27" t="s">
        <v>151</v>
      </c>
      <c r="D10" s="16">
        <v>1000</v>
      </c>
      <c r="E10" s="27" t="s">
        <v>152</v>
      </c>
      <c r="F10" s="27" t="s">
        <v>157</v>
      </c>
    </row>
    <row r="11" spans="1:10" ht="39" customHeight="1" x14ac:dyDescent="0.3">
      <c r="C11" s="27" t="s">
        <v>146</v>
      </c>
      <c r="D11" s="16">
        <v>0.03</v>
      </c>
      <c r="E11" s="27" t="s">
        <v>158</v>
      </c>
      <c r="F11" s="188" t="s">
        <v>156</v>
      </c>
    </row>
    <row r="12" spans="1:10" x14ac:dyDescent="0.3">
      <c r="C12" s="27" t="s">
        <v>147</v>
      </c>
    </row>
    <row r="13" spans="1:10" ht="28.8" x14ac:dyDescent="0.3">
      <c r="C13" s="27" t="s">
        <v>148</v>
      </c>
    </row>
    <row r="14" spans="1:10" x14ac:dyDescent="0.3">
      <c r="C14" s="27" t="s">
        <v>149</v>
      </c>
    </row>
    <row r="15" spans="1:10" ht="28.8" x14ac:dyDescent="0.3">
      <c r="C15" s="27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RQ</vt:lpstr>
      <vt:lpstr>Swimmer_effect_calcs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Austin</dc:creator>
  <cp:lastModifiedBy>Dexter Howard</cp:lastModifiedBy>
  <dcterms:created xsi:type="dcterms:W3CDTF">2025-07-17T17:09:45Z</dcterms:created>
  <dcterms:modified xsi:type="dcterms:W3CDTF">2025-08-04T15:24:50Z</dcterms:modified>
</cp:coreProperties>
</file>