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472EE8FF-2F09-4385-A4E8-8D0E209D09C3}" xr6:coauthVersionLast="47" xr6:coauthVersionMax="47" xr10:uidLastSave="{00000000-0000-0000-0000-000000000000}"/>
  <bookViews>
    <workbookView xWindow="-120" yWindow="-120" windowWidth="25440" windowHeight="15390" tabRatio="637" firstSheet="4"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P21" i="13" s="1"/>
  <c r="T39" i="13"/>
  <c r="T42" i="12"/>
  <c r="U42" i="12"/>
  <c r="U41" i="12"/>
  <c r="T41" i="12"/>
  <c r="U40" i="12"/>
  <c r="T40" i="12"/>
  <c r="U39" i="12"/>
  <c r="T39" i="12"/>
  <c r="L7" i="15"/>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J133" i="13" s="1"/>
  <c r="L133" i="13" s="1"/>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H12" i="13"/>
  <c r="P13" i="13"/>
  <c r="H13" i="13"/>
  <c r="P19" i="13"/>
  <c r="P20" i="13"/>
  <c r="P22" i="13"/>
  <c r="P23" i="13"/>
  <c r="P24" i="13"/>
  <c r="P25" i="13"/>
  <c r="P26" i="13"/>
  <c r="P27" i="13"/>
  <c r="P28" i="13"/>
  <c r="P29" i="13"/>
  <c r="P30" i="13"/>
  <c r="P31" i="13"/>
  <c r="P32" i="13"/>
  <c r="P33" i="13"/>
  <c r="P34" i="13"/>
  <c r="P35" i="13"/>
  <c r="P36" i="13"/>
  <c r="P37" i="13"/>
  <c r="P38" i="13"/>
  <c r="P39" i="13"/>
  <c r="P40" i="13"/>
  <c r="P41" i="13"/>
  <c r="H14" i="13"/>
  <c r="H15" i="13"/>
  <c r="J15" i="13" s="1"/>
  <c r="H16" i="13"/>
  <c r="H17" i="13"/>
  <c r="H18" i="13"/>
  <c r="H19" i="13"/>
  <c r="H20" i="13"/>
  <c r="H21" i="13"/>
  <c r="H22" i="13"/>
  <c r="H23" i="13"/>
  <c r="H24" i="13"/>
  <c r="H25" i="13"/>
  <c r="H26" i="13"/>
  <c r="H27" i="13"/>
  <c r="H28" i="13"/>
  <c r="H29" i="13"/>
  <c r="J29" i="13" s="1"/>
  <c r="H30" i="13"/>
  <c r="H31" i="13"/>
  <c r="H32" i="13"/>
  <c r="H33" i="13"/>
  <c r="H34" i="13"/>
  <c r="H35" i="13"/>
  <c r="H36" i="13"/>
  <c r="H37" i="13"/>
  <c r="J37" i="13" s="1"/>
  <c r="H38" i="13"/>
  <c r="H39" i="13"/>
  <c r="J39" i="13" s="1"/>
  <c r="H40" i="13"/>
  <c r="H41" i="13"/>
  <c r="T31" i="13"/>
  <c r="H42" i="13"/>
  <c r="H43" i="13"/>
  <c r="H44" i="13"/>
  <c r="H45" i="13"/>
  <c r="T27" i="13"/>
  <c r="H126" i="13"/>
  <c r="H125" i="13"/>
  <c r="H127" i="13"/>
  <c r="H128" i="13"/>
  <c r="H130" i="12"/>
  <c r="I133" i="12" s="1"/>
  <c r="H129" i="12"/>
  <c r="A2" i="12"/>
  <c r="A3" i="12"/>
  <c r="A4" i="12"/>
  <c r="A5" i="12"/>
  <c r="H8" i="12"/>
  <c r="J8" i="12" s="1"/>
  <c r="H9" i="12"/>
  <c r="J9" i="12" s="1"/>
  <c r="L9" i="12" s="1"/>
  <c r="H10" i="12"/>
  <c r="J10" i="12" s="1"/>
  <c r="L10" i="12" s="1"/>
  <c r="H11" i="12"/>
  <c r="H58" i="12"/>
  <c r="H57" i="12"/>
  <c r="J59" i="12" s="1"/>
  <c r="L59" i="12" s="1"/>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H20" i="12"/>
  <c r="H21" i="12"/>
  <c r="H22" i="12"/>
  <c r="J22" i="12" s="1"/>
  <c r="H23" i="12"/>
  <c r="H24" i="12"/>
  <c r="H25" i="12"/>
  <c r="H26" i="12"/>
  <c r="H27" i="12"/>
  <c r="H28" i="12"/>
  <c r="H29" i="12"/>
  <c r="J29" i="12" s="1"/>
  <c r="H30" i="12"/>
  <c r="H31" i="12"/>
  <c r="H32" i="12"/>
  <c r="H33" i="12"/>
  <c r="H34" i="12"/>
  <c r="H35" i="12"/>
  <c r="H36" i="12"/>
  <c r="H37" i="12"/>
  <c r="H38" i="12"/>
  <c r="H39" i="12"/>
  <c r="J39" i="12" s="1"/>
  <c r="H40" i="12"/>
  <c r="H41" i="12"/>
  <c r="T31" i="12"/>
  <c r="H126" i="12"/>
  <c r="H125" i="12"/>
  <c r="H127" i="12"/>
  <c r="J127" i="12" s="1"/>
  <c r="H128" i="12"/>
  <c r="J128" i="12" s="1"/>
  <c r="T27" i="12"/>
  <c r="H42" i="12"/>
  <c r="H43" i="12"/>
  <c r="H44" i="12"/>
  <c r="J44" i="12" s="1"/>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O11" i="15"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H107" i="12"/>
  <c r="F107" i="11"/>
  <c r="G107" i="11" s="1"/>
  <c r="K108" i="15" s="1"/>
  <c r="H105" i="12"/>
  <c r="J107" i="12" s="1"/>
  <c r="F107" i="12"/>
  <c r="G107" i="12" s="1"/>
  <c r="L108" i="15" s="1"/>
  <c r="H107" i="13"/>
  <c r="H105" i="13"/>
  <c r="F108" i="13"/>
  <c r="G108" i="13"/>
  <c r="O109" i="15" s="1"/>
  <c r="H108" i="12"/>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c r="K112" i="15" s="1"/>
  <c r="F111" i="12"/>
  <c r="G111" i="12" s="1"/>
  <c r="L112" i="15" s="1"/>
  <c r="H111" i="13"/>
  <c r="F112" i="13"/>
  <c r="G112" i="13" s="1"/>
  <c r="H112" i="12"/>
  <c r="J112" i="12" s="1"/>
  <c r="F112" i="11"/>
  <c r="G112" i="11" s="1"/>
  <c r="K113" i="15" s="1"/>
  <c r="F112" i="12"/>
  <c r="G112" i="12" s="1"/>
  <c r="L113" i="15" s="1"/>
  <c r="H112" i="13"/>
  <c r="J112" i="13" s="1"/>
  <c r="F113" i="13"/>
  <c r="G113" i="13" s="1"/>
  <c r="O114" i="15" s="1"/>
  <c r="H113" i="12"/>
  <c r="J114" i="12" s="1"/>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J116" i="12" s="1"/>
  <c r="F116" i="11"/>
  <c r="G116" i="11" s="1"/>
  <c r="K117" i="15" s="1"/>
  <c r="F116" i="12"/>
  <c r="G116" i="12" s="1"/>
  <c r="L117" i="15" s="1"/>
  <c r="H116" i="13"/>
  <c r="F117" i="13"/>
  <c r="G117" i="13" s="1"/>
  <c r="O118" i="15" s="1"/>
  <c r="H117" i="12"/>
  <c r="F117" i="1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c r="L133" i="15" s="1"/>
  <c r="F133" i="13"/>
  <c r="G133" i="13"/>
  <c r="F133" i="11"/>
  <c r="G133" i="11" s="1"/>
  <c r="K134" i="15" s="1"/>
  <c r="F133" i="12"/>
  <c r="G133" i="12" s="1"/>
  <c r="L134" i="15" s="1"/>
  <c r="F75" i="13"/>
  <c r="G75" i="13" s="1"/>
  <c r="H75" i="12"/>
  <c r="F75" i="11"/>
  <c r="G75" i="11" s="1"/>
  <c r="H73" i="12"/>
  <c r="J76" i="12" s="1"/>
  <c r="F75" i="12"/>
  <c r="G75" i="12" s="1"/>
  <c r="L76" i="15" s="1"/>
  <c r="H75" i="13"/>
  <c r="H73" i="13"/>
  <c r="F76" i="13"/>
  <c r="G76" i="13" s="1"/>
  <c r="H76" i="12"/>
  <c r="F76" i="11"/>
  <c r="F76" i="12"/>
  <c r="G76" i="12" s="1"/>
  <c r="L77" i="15" s="1"/>
  <c r="H76" i="13"/>
  <c r="F77" i="13"/>
  <c r="G77" i="13"/>
  <c r="O78" i="15" s="1"/>
  <c r="H77" i="12"/>
  <c r="F77" i="11"/>
  <c r="G77" i="11" s="1"/>
  <c r="K78" i="15" s="1"/>
  <c r="F77" i="12"/>
  <c r="G77" i="12" s="1"/>
  <c r="L78" i="15" s="1"/>
  <c r="H77" i="13"/>
  <c r="F78" i="13"/>
  <c r="G78" i="13"/>
  <c r="O79" i="15" s="1"/>
  <c r="H78" i="12"/>
  <c r="F78" i="11"/>
  <c r="F78" i="12"/>
  <c r="G78" i="12" s="1"/>
  <c r="L79" i="15" s="1"/>
  <c r="H78" i="13"/>
  <c r="F79" i="13"/>
  <c r="G79" i="13" s="1"/>
  <c r="H79" i="12"/>
  <c r="F79" i="11"/>
  <c r="G79" i="11" s="1"/>
  <c r="K80" i="15" s="1"/>
  <c r="F79" i="12"/>
  <c r="G79" i="12" s="1"/>
  <c r="L80" i="15" s="1"/>
  <c r="H79" i="13"/>
  <c r="F80" i="13"/>
  <c r="G80" i="13" s="1"/>
  <c r="O81" i="15" s="1"/>
  <c r="H80" i="12"/>
  <c r="F80" i="11"/>
  <c r="G80" i="11" s="1"/>
  <c r="K81" i="15" s="1"/>
  <c r="F80" i="12"/>
  <c r="G80" i="12" s="1"/>
  <c r="L81" i="15" s="1"/>
  <c r="H80" i="13"/>
  <c r="F81" i="13"/>
  <c r="G81" i="13" s="1"/>
  <c r="O82" i="15" s="1"/>
  <c r="H81" i="12"/>
  <c r="F81" i="11"/>
  <c r="G81" i="11" s="1"/>
  <c r="K82" i="15" s="1"/>
  <c r="F81" i="12"/>
  <c r="G81" i="12" s="1"/>
  <c r="L82" i="15" s="1"/>
  <c r="H81" i="13"/>
  <c r="J83" i="13" s="1"/>
  <c r="F82" i="13"/>
  <c r="G82" i="13" s="1"/>
  <c r="O83" i="15" s="1"/>
  <c r="H82" i="12"/>
  <c r="F82" i="11"/>
  <c r="G82" i="11" s="1"/>
  <c r="K83" i="15" s="1"/>
  <c r="F82" i="12"/>
  <c r="G82" i="12" s="1"/>
  <c r="L83" i="15" s="1"/>
  <c r="H82" i="13"/>
  <c r="F83" i="13"/>
  <c r="G83" i="13" s="1"/>
  <c r="H83" i="12"/>
  <c r="F83" i="11"/>
  <c r="G83" i="11" s="1"/>
  <c r="K84" i="15" s="1"/>
  <c r="F83" i="12"/>
  <c r="G83" i="12" s="1"/>
  <c r="L84" i="15" s="1"/>
  <c r="H83" i="13"/>
  <c r="F84" i="13"/>
  <c r="G84" i="13" s="1"/>
  <c r="H84" i="12"/>
  <c r="F84" i="11"/>
  <c r="G84" i="11" s="1"/>
  <c r="K85" i="15" s="1"/>
  <c r="F84" i="12"/>
  <c r="G84" i="12" s="1"/>
  <c r="L85" i="15" s="1"/>
  <c r="H84" i="13"/>
  <c r="F85" i="13"/>
  <c r="G85" i="13" s="1"/>
  <c r="H85" i="12"/>
  <c r="F85" i="11"/>
  <c r="F85" i="12"/>
  <c r="G85" i="12" s="1"/>
  <c r="L86" i="15" s="1"/>
  <c r="H85" i="13"/>
  <c r="F86" i="13"/>
  <c r="G86" i="13" s="1"/>
  <c r="O87" i="15" s="1"/>
  <c r="H86" i="12"/>
  <c r="F86" i="11"/>
  <c r="G86" i="11" s="1"/>
  <c r="K87" i="15" s="1"/>
  <c r="F86" i="12"/>
  <c r="G86" i="12" s="1"/>
  <c r="L87" i="15" s="1"/>
  <c r="H86" i="13"/>
  <c r="F87" i="13"/>
  <c r="G87" i="13" s="1"/>
  <c r="O88" i="15" s="1"/>
  <c r="H87" i="12"/>
  <c r="F87" i="11"/>
  <c r="G87" i="11" s="1"/>
  <c r="K88" i="15" s="1"/>
  <c r="F87" i="12"/>
  <c r="G87" i="12" s="1"/>
  <c r="L88" i="15" s="1"/>
  <c r="H87" i="13"/>
  <c r="F88" i="13"/>
  <c r="G88" i="13" s="1"/>
  <c r="H88" i="12"/>
  <c r="J88" i="12" s="1"/>
  <c r="F88" i="11"/>
  <c r="F88" i="12"/>
  <c r="G88" i="12" s="1"/>
  <c r="L89" i="15" s="1"/>
  <c r="H88" i="13"/>
  <c r="F89" i="13"/>
  <c r="G89" i="13" s="1"/>
  <c r="H89" i="12"/>
  <c r="F89" i="11"/>
  <c r="G89" i="11" s="1"/>
  <c r="K90" i="15" s="1"/>
  <c r="F89" i="12"/>
  <c r="G89" i="12" s="1"/>
  <c r="L90" i="15" s="1"/>
  <c r="H89" i="13"/>
  <c r="F90" i="13"/>
  <c r="G90" i="13" s="1"/>
  <c r="O91" i="15" s="1"/>
  <c r="H90" i="12"/>
  <c r="F90" i="11"/>
  <c r="G90" i="11" s="1"/>
  <c r="F90" i="12"/>
  <c r="G90" i="12" s="1"/>
  <c r="L91" i="15" s="1"/>
  <c r="H90" i="13"/>
  <c r="F91" i="13"/>
  <c r="G91" i="13" s="1"/>
  <c r="H91" i="12"/>
  <c r="F91" i="11"/>
  <c r="G91" i="11" s="1"/>
  <c r="K92" i="15" s="1"/>
  <c r="F91" i="12"/>
  <c r="G91" i="12" s="1"/>
  <c r="L92" i="15" s="1"/>
  <c r="H91" i="13"/>
  <c r="F92" i="13"/>
  <c r="G92" i="13" s="1"/>
  <c r="O93" i="15" s="1"/>
  <c r="H92" i="12"/>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F98" i="11"/>
  <c r="G98" i="11" s="1"/>
  <c r="K99" i="15" s="1"/>
  <c r="F98" i="12"/>
  <c r="G98" i="12" s="1"/>
  <c r="L99" i="15" s="1"/>
  <c r="H98" i="13"/>
  <c r="J98" i="13" s="1"/>
  <c r="F99" i="13"/>
  <c r="G99" i="13" s="1"/>
  <c r="H99" i="12"/>
  <c r="J99" i="12" s="1"/>
  <c r="F99" i="11"/>
  <c r="G99" i="11" s="1"/>
  <c r="K100" i="15" s="1"/>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F103" i="12"/>
  <c r="G103" i="12" s="1"/>
  <c r="L104" i="15" s="1"/>
  <c r="H103" i="13"/>
  <c r="F104" i="13"/>
  <c r="G104" i="13" s="1"/>
  <c r="H104" i="12"/>
  <c r="F104" i="11"/>
  <c r="G104" i="11" s="1"/>
  <c r="K105" i="15" s="1"/>
  <c r="F104" i="12"/>
  <c r="G104" i="12" s="1"/>
  <c r="L105" i="15" s="1"/>
  <c r="H104" i="13"/>
  <c r="F105" i="13"/>
  <c r="G105" i="13" s="1"/>
  <c r="F105" i="11"/>
  <c r="G105" i="1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F43" i="11"/>
  <c r="G43" i="11" s="1"/>
  <c r="K44" i="15" s="1"/>
  <c r="F43" i="12"/>
  <c r="G43" i="12" s="1"/>
  <c r="L44" i="15" s="1"/>
  <c r="F44" i="13"/>
  <c r="G44" i="13" s="1"/>
  <c r="O45" i="15" s="1"/>
  <c r="F44" i="1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G48" i="11" s="1"/>
  <c r="K49" i="15" s="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H54" i="12"/>
  <c r="F54" i="11"/>
  <c r="G54" i="11" s="1"/>
  <c r="K55" i="15" s="1"/>
  <c r="F54" i="12"/>
  <c r="G54" i="12" s="1"/>
  <c r="L55" i="15" s="1"/>
  <c r="H54" i="13"/>
  <c r="F55" i="13"/>
  <c r="G55" i="13" s="1"/>
  <c r="O56" i="15"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F59" i="12"/>
  <c r="G59" i="12" s="1"/>
  <c r="L60" i="15" s="1"/>
  <c r="F60" i="13"/>
  <c r="G60" i="13" s="1"/>
  <c r="O61" i="15" s="1"/>
  <c r="F60" i="11"/>
  <c r="G60" i="11" s="1"/>
  <c r="K61" i="15" s="1"/>
  <c r="F60" i="12"/>
  <c r="G60" i="12" s="1"/>
  <c r="L61" i="15" s="1"/>
  <c r="F61" i="13"/>
  <c r="G61" i="13" s="1"/>
  <c r="F61" i="11"/>
  <c r="G61" i="11" s="1"/>
  <c r="K62" i="15" s="1"/>
  <c r="F61" i="12"/>
  <c r="G61" i="12" s="1"/>
  <c r="L62" i="15" s="1"/>
  <c r="F62" i="13"/>
  <c r="G62" i="13" s="1"/>
  <c r="H62" i="12"/>
  <c r="J62" i="12" s="1"/>
  <c r="F62" i="11"/>
  <c r="G62" i="11" s="1"/>
  <c r="K63" i="15" s="1"/>
  <c r="F62" i="12"/>
  <c r="G62" i="12" s="1"/>
  <c r="L63" i="15" s="1"/>
  <c r="H62" i="13"/>
  <c r="F63" i="13"/>
  <c r="G63" i="13" s="1"/>
  <c r="O64" i="15" s="1"/>
  <c r="H63" i="12"/>
  <c r="J63" i="12" s="1"/>
  <c r="F63" i="11"/>
  <c r="F63" i="12"/>
  <c r="G63" i="12" s="1"/>
  <c r="L64" i="15" s="1"/>
  <c r="H63" i="13"/>
  <c r="F64" i="13"/>
  <c r="G64" i="13" s="1"/>
  <c r="H64" i="12"/>
  <c r="J64" i="12" s="1"/>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G66" i="11" s="1"/>
  <c r="K67" i="15" s="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F74" i="12"/>
  <c r="G74" i="12" s="1"/>
  <c r="L75" i="15" s="1"/>
  <c r="H74" i="13"/>
  <c r="L4" i="15"/>
  <c r="O4" i="15"/>
  <c r="L5" i="15"/>
  <c r="O5" i="15"/>
  <c r="L6" i="15"/>
  <c r="O6" i="15"/>
  <c r="O7" i="15"/>
  <c r="L8" i="15"/>
  <c r="O8" i="15"/>
  <c r="F8" i="12"/>
  <c r="G8" i="12" s="1"/>
  <c r="L9" i="15" s="1"/>
  <c r="F9" i="12"/>
  <c r="G9" i="12" s="1"/>
  <c r="L10" i="15" s="1"/>
  <c r="F10" i="12"/>
  <c r="G10" i="12" s="1"/>
  <c r="L11" i="15" s="1"/>
  <c r="F11" i="12"/>
  <c r="G11" i="12" s="1"/>
  <c r="L12" i="15" s="1"/>
  <c r="F12" i="13"/>
  <c r="G12" i="13" s="1"/>
  <c r="F12" i="1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F21" i="12"/>
  <c r="G21" i="12" s="1"/>
  <c r="L22" i="15" s="1"/>
  <c r="F22" i="13"/>
  <c r="G22" i="13"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G12" i="11"/>
  <c r="K13" i="15" s="1"/>
  <c r="H14" i="15"/>
  <c r="I14" i="15"/>
  <c r="H15" i="15"/>
  <c r="I15" i="15"/>
  <c r="H16" i="15"/>
  <c r="I16" i="15"/>
  <c r="H17" i="15"/>
  <c r="I17" i="15"/>
  <c r="H18" i="15"/>
  <c r="I18" i="15"/>
  <c r="H19" i="15"/>
  <c r="I19" i="15"/>
  <c r="H20" i="15"/>
  <c r="I20" i="15"/>
  <c r="H21" i="15"/>
  <c r="I21" i="15"/>
  <c r="H22" i="15"/>
  <c r="I22" i="15"/>
  <c r="G21" i="11"/>
  <c r="K22" i="15" s="1"/>
  <c r="H23" i="15"/>
  <c r="I23" i="15"/>
  <c r="H24" i="15"/>
  <c r="I24" i="15"/>
  <c r="H25" i="15"/>
  <c r="I25" i="15"/>
  <c r="H26" i="15"/>
  <c r="I26" i="15"/>
  <c r="H27" i="15"/>
  <c r="I27" i="15"/>
  <c r="H28" i="15"/>
  <c r="I28" i="15"/>
  <c r="H29" i="15"/>
  <c r="I29" i="15"/>
  <c r="G28" i="11"/>
  <c r="K29" i="15" s="1"/>
  <c r="H30" i="15"/>
  <c r="I30" i="15"/>
  <c r="H31" i="15"/>
  <c r="I31" i="15"/>
  <c r="H32" i="15"/>
  <c r="I32" i="15"/>
  <c r="H33" i="15"/>
  <c r="I33" i="15"/>
  <c r="H34" i="15"/>
  <c r="I34" i="15"/>
  <c r="H35" i="15"/>
  <c r="I35" i="15"/>
  <c r="G34" i="11"/>
  <c r="K35" i="15" s="1"/>
  <c r="H36" i="15"/>
  <c r="I36" i="15"/>
  <c r="H37" i="15"/>
  <c r="I37" i="15"/>
  <c r="H38" i="15"/>
  <c r="I38" i="15"/>
  <c r="H39" i="15"/>
  <c r="I39" i="15"/>
  <c r="H40" i="15"/>
  <c r="I40" i="15"/>
  <c r="H41" i="15"/>
  <c r="I41" i="15"/>
  <c r="H42" i="15"/>
  <c r="I42" i="15"/>
  <c r="H43" i="15"/>
  <c r="I43" i="15"/>
  <c r="H44" i="15"/>
  <c r="I44" i="15"/>
  <c r="H45" i="15"/>
  <c r="I45" i="15"/>
  <c r="G44" i="11"/>
  <c r="K45" i="15" s="1"/>
  <c r="H46" i="15"/>
  <c r="I46" i="15"/>
  <c r="G45" i="11"/>
  <c r="K46" i="15" s="1"/>
  <c r="H47" i="15"/>
  <c r="I47" i="15"/>
  <c r="H48" i="15"/>
  <c r="I48" i="15"/>
  <c r="H49" i="15"/>
  <c r="I49" i="15"/>
  <c r="H50" i="15"/>
  <c r="I50" i="15"/>
  <c r="H51" i="15"/>
  <c r="I51" i="15"/>
  <c r="H52" i="15"/>
  <c r="I52" i="15"/>
  <c r="G51" i="11"/>
  <c r="K52" i="15" s="1"/>
  <c r="H53" i="15"/>
  <c r="I53" i="15"/>
  <c r="H54" i="15"/>
  <c r="I54" i="15"/>
  <c r="H55" i="15"/>
  <c r="I55" i="15"/>
  <c r="H56" i="15"/>
  <c r="I56" i="15"/>
  <c r="H57" i="15"/>
  <c r="I57" i="15"/>
  <c r="H58" i="15"/>
  <c r="I58" i="15"/>
  <c r="H59" i="15"/>
  <c r="I59" i="15"/>
  <c r="G58" i="11"/>
  <c r="K59" i="15" s="1"/>
  <c r="H60" i="15"/>
  <c r="I60" i="15"/>
  <c r="K60" i="15"/>
  <c r="H61" i="15"/>
  <c r="I61" i="15"/>
  <c r="H62" i="15"/>
  <c r="I62" i="15"/>
  <c r="H63" i="15"/>
  <c r="I63" i="15"/>
  <c r="H64" i="15"/>
  <c r="I64" i="15"/>
  <c r="G63" i="11"/>
  <c r="K64" i="15" s="1"/>
  <c r="H65" i="15"/>
  <c r="I65" i="15"/>
  <c r="H66" i="15"/>
  <c r="I66" i="15"/>
  <c r="H67" i="15"/>
  <c r="I67" i="15"/>
  <c r="H68" i="15"/>
  <c r="I68" i="15"/>
  <c r="H69" i="15"/>
  <c r="I69" i="15"/>
  <c r="H70" i="15"/>
  <c r="I70" i="15"/>
  <c r="H71" i="15"/>
  <c r="I71" i="15"/>
  <c r="H72" i="15"/>
  <c r="I72" i="15"/>
  <c r="H73" i="15"/>
  <c r="I73" i="15"/>
  <c r="H74" i="15"/>
  <c r="I74" i="15"/>
  <c r="G73" i="11"/>
  <c r="K74" i="15" s="1"/>
  <c r="H75" i="15"/>
  <c r="I75" i="15"/>
  <c r="G74" i="11"/>
  <c r="K75" i="15" s="1"/>
  <c r="H76" i="15"/>
  <c r="I76" i="15"/>
  <c r="K76" i="15"/>
  <c r="H77" i="15"/>
  <c r="I77" i="15"/>
  <c r="G76" i="11"/>
  <c r="K77" i="15" s="1"/>
  <c r="H78" i="15"/>
  <c r="I78" i="15"/>
  <c r="H79" i="15"/>
  <c r="I79" i="15"/>
  <c r="G78" i="11"/>
  <c r="K79" i="15" s="1"/>
  <c r="H80" i="15"/>
  <c r="I80" i="15"/>
  <c r="H81" i="15"/>
  <c r="I81" i="15"/>
  <c r="H82" i="15"/>
  <c r="I82" i="15"/>
  <c r="H83" i="15"/>
  <c r="I83" i="15"/>
  <c r="H84" i="15"/>
  <c r="I84" i="15"/>
  <c r="H85" i="15"/>
  <c r="I85" i="15"/>
  <c r="H86" i="15"/>
  <c r="I86" i="15"/>
  <c r="G85" i="11"/>
  <c r="K86" i="15" s="1"/>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G103" i="11"/>
  <c r="K104" i="15" s="1"/>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G117" i="11"/>
  <c r="K118" i="15" s="1"/>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I11" i="13"/>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26" i="12"/>
  <c r="J96" i="13"/>
  <c r="L96" i="13" s="1"/>
  <c r="J128" i="13"/>
  <c r="O37" i="15"/>
  <c r="O23" i="15"/>
  <c r="O42" i="15"/>
  <c r="O92" i="15"/>
  <c r="O106" i="15"/>
  <c r="J52" i="12"/>
  <c r="J80" i="13"/>
  <c r="J45" i="13"/>
  <c r="J28" i="12"/>
  <c r="O89" i="15"/>
  <c r="J55" i="13"/>
  <c r="O44" i="15"/>
  <c r="O55" i="15"/>
  <c r="J50" i="13"/>
  <c r="O76" i="15"/>
  <c r="O134" i="15"/>
  <c r="O113" i="15"/>
  <c r="O84" i="15"/>
  <c r="J79" i="13"/>
  <c r="J115" i="13"/>
  <c r="J127" i="13"/>
  <c r="J75" i="12" l="1"/>
  <c r="J115" i="12"/>
  <c r="J109" i="12"/>
  <c r="J74" i="13"/>
  <c r="J94" i="12"/>
  <c r="L94" i="12" s="1"/>
  <c r="J53" i="12"/>
  <c r="J92" i="13"/>
  <c r="J120" i="13"/>
  <c r="J35" i="13"/>
  <c r="J108" i="12"/>
  <c r="J19" i="12"/>
  <c r="J46" i="12"/>
  <c r="J26" i="12"/>
  <c r="I129" i="13"/>
  <c r="J40" i="13"/>
  <c r="J32" i="13"/>
  <c r="J58" i="12"/>
  <c r="L58" i="12" s="1"/>
  <c r="J126" i="13"/>
  <c r="I113" i="12"/>
  <c r="J56" i="12"/>
  <c r="J86" i="12"/>
  <c r="J124" i="12"/>
  <c r="J43" i="12"/>
  <c r="J61" i="12"/>
  <c r="L61" i="12" s="1"/>
  <c r="J54" i="12"/>
  <c r="J92" i="12"/>
  <c r="J129" i="12"/>
  <c r="K129" i="12" s="1"/>
  <c r="J31" i="13"/>
  <c r="J100" i="12"/>
  <c r="J122" i="12"/>
  <c r="J81" i="13"/>
  <c r="J90" i="12"/>
  <c r="J37" i="12"/>
  <c r="J70" i="13"/>
  <c r="J98" i="12"/>
  <c r="J123" i="12"/>
  <c r="J116" i="13"/>
  <c r="P18" i="13"/>
  <c r="P12" i="13"/>
  <c r="P17" i="13"/>
  <c r="P16" i="13"/>
  <c r="P15" i="13"/>
  <c r="P14" i="13"/>
  <c r="O71" i="15"/>
  <c r="O95" i="15"/>
  <c r="O128" i="15"/>
  <c r="J24" i="13"/>
  <c r="J96" i="12"/>
  <c r="L96" i="12" s="1"/>
  <c r="J84" i="13"/>
  <c r="J83" i="12"/>
  <c r="J111" i="12"/>
  <c r="J24" i="12"/>
  <c r="J130" i="12"/>
  <c r="L130" i="12" s="1"/>
  <c r="J97" i="12"/>
  <c r="L97" i="12" s="1"/>
  <c r="I129" i="12"/>
  <c r="J93" i="12"/>
  <c r="J23" i="12"/>
  <c r="J22" i="13"/>
  <c r="J130" i="13"/>
  <c r="L130" i="13" s="1"/>
  <c r="O123" i="15"/>
  <c r="O108" i="15"/>
  <c r="J133" i="12"/>
  <c r="L133" i="12" s="1"/>
  <c r="J84" i="12"/>
  <c r="I73" i="12"/>
  <c r="I69" i="13"/>
  <c r="J105" i="13"/>
  <c r="O130" i="15"/>
  <c r="J103" i="13"/>
  <c r="J113" i="12"/>
  <c r="J110" i="12"/>
  <c r="J35" i="12"/>
  <c r="J27" i="12"/>
  <c r="J131" i="13"/>
  <c r="L131" i="13" s="1"/>
  <c r="J59" i="13"/>
  <c r="L59" i="13" s="1"/>
  <c r="J23" i="13"/>
  <c r="J76" i="13"/>
  <c r="J131" i="12"/>
  <c r="L131" i="12" s="1"/>
  <c r="J25" i="12"/>
  <c r="O90" i="15"/>
  <c r="J12" i="13"/>
  <c r="O75" i="15"/>
  <c r="B4" i="11"/>
  <c r="B5" i="11" s="1"/>
  <c r="B6" i="11" s="1"/>
  <c r="D6" i="11" s="1"/>
  <c r="J7" i="15"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K65" i="12" s="1"/>
  <c r="J67" i="12"/>
  <c r="I49" i="12"/>
  <c r="J106" i="12"/>
  <c r="I109" i="12"/>
  <c r="J89" i="12"/>
  <c r="J78" i="13"/>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D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J80" i="12"/>
  <c r="J79" i="12"/>
  <c r="J78" i="12"/>
  <c r="J51" i="12"/>
  <c r="I117" i="12"/>
  <c r="J47" i="12"/>
  <c r="J20" i="13"/>
  <c r="J82" i="12"/>
  <c r="J124" i="13"/>
  <c r="J132" i="12"/>
  <c r="L132" i="12" s="1"/>
  <c r="L8" i="12"/>
  <c r="J101" i="12"/>
  <c r="J105" i="12"/>
  <c r="J102"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J60"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K129" i="13" s="1"/>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3" i="13"/>
  <c r="D8" i="13"/>
  <c r="D2" i="11"/>
  <c r="J3" i="15" s="1"/>
  <c r="D6" i="13"/>
  <c r="D63" i="11"/>
  <c r="J64" i="15" s="1"/>
  <c r="D67" i="11"/>
  <c r="J68" i="15" s="1"/>
  <c r="D65" i="11"/>
  <c r="J66" i="15" s="1"/>
  <c r="K81" i="13" l="1"/>
  <c r="K109" i="12"/>
  <c r="K117" i="12"/>
  <c r="K125" i="12"/>
  <c r="D5" i="12"/>
  <c r="D4" i="12"/>
  <c r="B8" i="12"/>
  <c r="D6" i="12"/>
  <c r="K101" i="12"/>
  <c r="K105" i="13"/>
  <c r="K69" i="13"/>
  <c r="K53" i="13"/>
  <c r="K133" i="13"/>
  <c r="K117" i="13"/>
  <c r="K93" i="12"/>
  <c r="K49" i="12"/>
  <c r="K89" i="12"/>
  <c r="K53" i="12"/>
  <c r="K113" i="12"/>
  <c r="K97" i="12"/>
  <c r="B79" i="11"/>
  <c r="D79" i="11" s="1"/>
  <c r="J80" i="15" s="1"/>
  <c r="D78" i="11"/>
  <c r="J79" i="15" s="1"/>
  <c r="K21" i="13"/>
  <c r="K85" i="12"/>
  <c r="D64" i="11"/>
  <c r="J65" i="15" s="1"/>
  <c r="K73" i="13"/>
  <c r="D77" i="11"/>
  <c r="J78" i="15" s="1"/>
  <c r="D75" i="11"/>
  <c r="J76" i="15" s="1"/>
  <c r="D4" i="11"/>
  <c r="J5" i="15" s="1"/>
  <c r="D76" i="11"/>
  <c r="J77" i="15" s="1"/>
  <c r="D72" i="11"/>
  <c r="J73" i="15" s="1"/>
  <c r="D73" i="11"/>
  <c r="J74" i="15" s="1"/>
  <c r="B7" i="11"/>
  <c r="D74" i="11"/>
  <c r="J75" i="15" s="1"/>
  <c r="D70" i="11"/>
  <c r="J71" i="15" s="1"/>
  <c r="D71" i="11"/>
  <c r="J72" i="15" s="1"/>
  <c r="D66" i="11"/>
  <c r="J67" i="15" s="1"/>
  <c r="D69" i="11"/>
  <c r="J70" i="15" s="1"/>
  <c r="D5" i="11"/>
  <c r="J6" i="15" s="1"/>
  <c r="K81" i="12"/>
  <c r="K57" i="12"/>
  <c r="D68" i="11"/>
  <c r="J69" i="15" s="1"/>
  <c r="K93" i="13"/>
  <c r="B10" i="13"/>
  <c r="D9" i="13"/>
  <c r="D7" i="13"/>
  <c r="K97" i="13"/>
  <c r="D4" i="13"/>
  <c r="D5" i="13"/>
  <c r="K11" i="13"/>
  <c r="K89" i="13"/>
  <c r="K45" i="13"/>
  <c r="K133" i="12"/>
  <c r="K31" i="12"/>
  <c r="K73" i="12"/>
  <c r="K121" i="12"/>
  <c r="K77" i="12"/>
  <c r="K41" i="12"/>
  <c r="K105" i="12"/>
  <c r="L60" i="12"/>
  <c r="K61" i="12"/>
  <c r="K45" i="12"/>
  <c r="K21" i="12"/>
  <c r="K69" i="12"/>
  <c r="L11" i="12"/>
  <c r="K49" i="13"/>
  <c r="K125" i="13"/>
  <c r="K121" i="13"/>
  <c r="K57" i="13"/>
  <c r="K41" i="13"/>
  <c r="K31" i="13"/>
  <c r="K113" i="13"/>
  <c r="K85" i="13"/>
  <c r="L132" i="13"/>
  <c r="K65" i="13"/>
  <c r="K77" i="13"/>
  <c r="K109" i="13"/>
  <c r="L58" i="13"/>
  <c r="K61" i="13"/>
  <c r="L61" i="13"/>
  <c r="B80" i="11" l="1"/>
  <c r="D80" i="11" s="1"/>
  <c r="J81" i="15" s="1"/>
  <c r="B9" i="12"/>
  <c r="D8" i="12"/>
  <c r="B8" i="11"/>
  <c r="D7" i="11"/>
  <c r="J8" i="15" s="1"/>
  <c r="T19" i="12"/>
  <c r="B11" i="13"/>
  <c r="D10" i="13"/>
  <c r="T19" i="13"/>
  <c r="T3" i="13"/>
  <c r="B81" i="11"/>
  <c r="T3" i="12"/>
  <c r="T18" i="12"/>
  <c r="T18" i="13"/>
  <c r="N58" i="13" s="1"/>
  <c r="B10" i="12" l="1"/>
  <c r="D9" i="12"/>
  <c r="B9" i="11"/>
  <c r="D8" i="11"/>
  <c r="J9" i="15" s="1"/>
  <c r="B12" i="13"/>
  <c r="D11" i="13"/>
  <c r="B82" i="11"/>
  <c r="D81" i="11"/>
  <c r="J82" i="15" s="1"/>
  <c r="M10" i="12"/>
  <c r="M130" i="12"/>
  <c r="M126" i="12"/>
  <c r="M115" i="12"/>
  <c r="M99" i="12"/>
  <c r="M53" i="12"/>
  <c r="M46" i="12"/>
  <c r="M92" i="12"/>
  <c r="M112" i="12"/>
  <c r="M25" i="12"/>
  <c r="M24" i="12"/>
  <c r="M106" i="12"/>
  <c r="M109" i="12"/>
  <c r="M27" i="12"/>
  <c r="N61" i="12"/>
  <c r="M44" i="12"/>
  <c r="M22" i="12"/>
  <c r="M54" i="12"/>
  <c r="M88" i="12"/>
  <c r="M124" i="12"/>
  <c r="M68" i="12"/>
  <c r="M90" i="12"/>
  <c r="M86" i="12"/>
  <c r="M58" i="12"/>
  <c r="M95" i="12"/>
  <c r="N133" i="12"/>
  <c r="M132" i="12"/>
  <c r="N130" i="12"/>
  <c r="N131" i="12"/>
  <c r="M83" i="12"/>
  <c r="M65" i="12"/>
  <c r="M93" i="12"/>
  <c r="M30" i="12"/>
  <c r="M118" i="12"/>
  <c r="M121" i="12"/>
  <c r="M12" i="12"/>
  <c r="M107" i="12"/>
  <c r="M56" i="12"/>
  <c r="M77" i="12"/>
  <c r="M116" i="12"/>
  <c r="M84" i="12"/>
  <c r="M125" i="12"/>
  <c r="M75" i="12"/>
  <c r="M97" i="12"/>
  <c r="M59"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61" i="12"/>
  <c r="M52" i="12"/>
  <c r="M45" i="12"/>
  <c r="M50" i="12"/>
  <c r="M133" i="12"/>
  <c r="N59" i="12"/>
  <c r="M51" i="12"/>
  <c r="M120" i="12"/>
  <c r="M29" i="12"/>
  <c r="M127" i="12"/>
  <c r="M114" i="12"/>
  <c r="M17" i="12"/>
  <c r="M94" i="12"/>
  <c r="M123" i="12"/>
  <c r="M57" i="12"/>
  <c r="M117" i="12"/>
  <c r="M39" i="12"/>
  <c r="M100" i="12"/>
  <c r="M23" i="12"/>
  <c r="M113" i="12"/>
  <c r="M110" i="12"/>
  <c r="M72" i="12"/>
  <c r="M104" i="12"/>
  <c r="M78" i="12"/>
  <c r="N9" i="12"/>
  <c r="M64" i="12"/>
  <c r="N58" i="12"/>
  <c r="M82" i="12"/>
  <c r="M80" i="12"/>
  <c r="N97" i="12"/>
  <c r="M8" i="12"/>
  <c r="M96" i="12"/>
  <c r="M79" i="12"/>
  <c r="N132" i="12"/>
  <c r="N10" i="12"/>
  <c r="M20" i="12"/>
  <c r="M42" i="12"/>
  <c r="M105" i="12"/>
  <c r="N8" i="12"/>
  <c r="M103" i="12"/>
  <c r="M18" i="12"/>
  <c r="M33" i="12"/>
  <c r="M31" i="12"/>
  <c r="M70" i="12"/>
  <c r="M32" i="12"/>
  <c r="M13" i="12"/>
  <c r="M60" i="12"/>
  <c r="M38" i="12"/>
  <c r="N96" i="12"/>
  <c r="M55" i="12"/>
  <c r="M41" i="12"/>
  <c r="M74" i="12"/>
  <c r="M14" i="12"/>
  <c r="M69" i="12"/>
  <c r="M71" i="12"/>
  <c r="M101" i="12"/>
  <c r="M66" i="12"/>
  <c r="M11" i="12"/>
  <c r="M34" i="12"/>
  <c r="M16" i="12"/>
  <c r="M119" i="12"/>
  <c r="M40" i="12"/>
  <c r="M102" i="12"/>
  <c r="M21" i="12"/>
  <c r="M36" i="12"/>
  <c r="M73" i="12"/>
  <c r="N94" i="12"/>
  <c r="N60"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B11" i="12" l="1"/>
  <c r="D10" i="12"/>
  <c r="T20" i="13"/>
  <c r="T20" i="12"/>
  <c r="B10" i="11"/>
  <c r="D9" i="11"/>
  <c r="J10" i="15" s="1"/>
  <c r="B13" i="13"/>
  <c r="D12" i="13"/>
  <c r="D82" i="11"/>
  <c r="J83" i="15" s="1"/>
  <c r="B83" i="11"/>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2" l="1"/>
  <c r="D11" i="12"/>
  <c r="B11" i="11"/>
  <c r="D10" i="11"/>
  <c r="J11" i="15" s="1"/>
  <c r="B14" i="13"/>
  <c r="D13" i="13"/>
  <c r="B84" i="11"/>
  <c r="D83" i="11"/>
  <c r="J84" i="15" s="1"/>
  <c r="T23" i="12"/>
  <c r="T24" i="12"/>
  <c r="T24" i="13"/>
  <c r="T23" i="13"/>
  <c r="D12" i="12" l="1"/>
  <c r="B13" i="12"/>
  <c r="B12" i="11"/>
  <c r="D11" i="11"/>
  <c r="J12" i="15" s="1"/>
  <c r="B15" i="13"/>
  <c r="D14" i="13"/>
  <c r="B85" i="11"/>
  <c r="D84" i="11"/>
  <c r="J85" i="15" s="1"/>
  <c r="Q34" i="12"/>
  <c r="M35" i="15" s="1"/>
  <c r="Q8" i="12"/>
  <c r="Q57" i="12"/>
  <c r="M58" i="15" s="1"/>
  <c r="Q108" i="12"/>
  <c r="M109" i="15" s="1"/>
  <c r="Q62" i="12"/>
  <c r="M63" i="15" s="1"/>
  <c r="Q116" i="12"/>
  <c r="M117" i="15" s="1"/>
  <c r="Q58" i="12"/>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59" i="12"/>
  <c r="M60" i="15" s="1"/>
  <c r="Q30" i="12"/>
  <c r="M31" i="15" s="1"/>
  <c r="Q22" i="12"/>
  <c r="M23" i="15" s="1"/>
  <c r="Q10" i="12"/>
  <c r="M11" i="15" s="1"/>
  <c r="Q60" i="12"/>
  <c r="M6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61" i="12"/>
  <c r="M62" i="15" s="1"/>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B14" i="12" l="1"/>
  <c r="D13" i="12"/>
  <c r="E26" i="15"/>
  <c r="F24" i="15"/>
  <c r="D24" i="15"/>
  <c r="E22" i="15"/>
  <c r="E28" i="15"/>
  <c r="D17" i="15"/>
  <c r="C21" i="15"/>
  <c r="D19" i="15"/>
  <c r="D28" i="15"/>
  <c r="C18" i="15"/>
  <c r="F29" i="15"/>
  <c r="E29" i="15"/>
  <c r="T36" i="13"/>
  <c r="U36" i="13" s="1"/>
  <c r="N131" i="15"/>
  <c r="E21" i="15"/>
  <c r="F21" i="15"/>
  <c r="E20" i="15"/>
  <c r="F20" i="15"/>
  <c r="F15" i="15"/>
  <c r="E15" i="15"/>
  <c r="C26" i="15"/>
  <c r="D26" i="15"/>
  <c r="D23" i="15"/>
  <c r="C23" i="15"/>
  <c r="C9" i="15"/>
  <c r="D9" i="15"/>
  <c r="C15" i="15"/>
  <c r="F13" i="15"/>
  <c r="E13" i="15"/>
  <c r="E24" i="15"/>
  <c r="F28" i="15"/>
  <c r="T28" i="13"/>
  <c r="U28" i="13" s="1"/>
  <c r="N43" i="15"/>
  <c r="F30" i="15"/>
  <c r="F22" i="15"/>
  <c r="D14" i="15"/>
  <c r="C14" i="15"/>
  <c r="D30" i="15"/>
  <c r="C30" i="15"/>
  <c r="C32" i="15"/>
  <c r="D32" i="15"/>
  <c r="C17" i="15"/>
  <c r="E32" i="15"/>
  <c r="F32" i="15"/>
  <c r="E31" i="15"/>
  <c r="F31" i="15"/>
  <c r="T32" i="13"/>
  <c r="U32" i="13" s="1"/>
  <c r="N9" i="15"/>
  <c r="E8" i="15" s="1"/>
  <c r="C29" i="15"/>
  <c r="D29" i="15"/>
  <c r="C22" i="15"/>
  <c r="D22" i="15"/>
  <c r="F14" i="15"/>
  <c r="E14" i="15"/>
  <c r="F26" i="15"/>
  <c r="C19" i="15"/>
  <c r="C20" i="15"/>
  <c r="D20" i="15"/>
  <c r="T28" i="12"/>
  <c r="U28" i="12" s="1"/>
  <c r="M43" i="15"/>
  <c r="T32" i="12"/>
  <c r="U32" i="12" s="1"/>
  <c r="M9" i="15"/>
  <c r="E23" i="15"/>
  <c r="F23" i="15"/>
  <c r="T35" i="13"/>
  <c r="U35" i="13" s="1"/>
  <c r="N95" i="15"/>
  <c r="E25" i="15" s="1"/>
  <c r="E18" i="15"/>
  <c r="F18" i="15"/>
  <c r="F10" i="15"/>
  <c r="E10" i="15"/>
  <c r="E30" i="15"/>
  <c r="C13" i="15"/>
  <c r="C27" i="15"/>
  <c r="D27" i="15"/>
  <c r="T33" i="12"/>
  <c r="U33" i="12" s="1"/>
  <c r="M39" i="15"/>
  <c r="C11" i="15" s="1"/>
  <c r="T35" i="12"/>
  <c r="U35" i="12" s="1"/>
  <c r="M95" i="15"/>
  <c r="D25" i="15" s="1"/>
  <c r="D18" i="15"/>
  <c r="C28" i="15"/>
  <c r="D31" i="15"/>
  <c r="C10" i="15"/>
  <c r="D10" i="15"/>
  <c r="C31" i="15"/>
  <c r="F27" i="15"/>
  <c r="E27" i="15"/>
  <c r="E19" i="15"/>
  <c r="F19" i="15"/>
  <c r="T29" i="13"/>
  <c r="U29" i="13" s="1"/>
  <c r="N127" i="15"/>
  <c r="F17" i="15"/>
  <c r="E17" i="15"/>
  <c r="T29" i="12"/>
  <c r="U29" i="12" s="1"/>
  <c r="M127" i="15"/>
  <c r="D21" i="15"/>
  <c r="T33" i="13"/>
  <c r="U33" i="13" s="1"/>
  <c r="N39" i="15"/>
  <c r="E11" i="15" s="1"/>
  <c r="T34" i="13"/>
  <c r="U34" i="13" s="1"/>
  <c r="N59" i="15"/>
  <c r="F9" i="15"/>
  <c r="E9" i="15"/>
  <c r="C24" i="15"/>
  <c r="T36" i="12"/>
  <c r="U36" i="12" s="1"/>
  <c r="M131" i="15"/>
  <c r="D13" i="15"/>
  <c r="D15" i="15"/>
  <c r="T34" i="12"/>
  <c r="U34" i="12" s="1"/>
  <c r="M59" i="15"/>
  <c r="B13" i="11"/>
  <c r="D12" i="11"/>
  <c r="J13" i="15" s="1"/>
  <c r="B16" i="13"/>
  <c r="D15" i="13"/>
  <c r="D85" i="11"/>
  <c r="J86" i="15" s="1"/>
  <c r="B86" i="11"/>
  <c r="B15" i="12" l="1"/>
  <c r="D14" i="12"/>
  <c r="F8" i="15"/>
  <c r="C25" i="15"/>
  <c r="D12" i="15"/>
  <c r="C12" i="15"/>
  <c r="F33" i="15"/>
  <c r="E33" i="15"/>
  <c r="C34" i="15"/>
  <c r="D34" i="15"/>
  <c r="D11" i="15"/>
  <c r="F25" i="15"/>
  <c r="E34" i="15"/>
  <c r="F34" i="15"/>
  <c r="F16" i="15"/>
  <c r="E16" i="15"/>
  <c r="B14" i="11"/>
  <c r="D13" i="11"/>
  <c r="J14" i="15" s="1"/>
  <c r="D33" i="15"/>
  <c r="C33" i="15"/>
  <c r="F11" i="15"/>
  <c r="C16" i="15"/>
  <c r="D16" i="15"/>
  <c r="D8" i="15"/>
  <c r="C8" i="15"/>
  <c r="E12" i="15"/>
  <c r="F12" i="15"/>
  <c r="B17" i="13"/>
  <c r="D16" i="13"/>
  <c r="B87" i="11"/>
  <c r="D86" i="11"/>
  <c r="J87" i="15" s="1"/>
  <c r="B16" i="12" l="1"/>
  <c r="D15" i="12"/>
  <c r="B15" i="11"/>
  <c r="D14" i="11"/>
  <c r="J15" i="15" s="1"/>
  <c r="B18" i="13"/>
  <c r="D17" i="13"/>
  <c r="B88" i="11"/>
  <c r="D87" i="11"/>
  <c r="J88" i="15" s="1"/>
  <c r="B17" i="12" l="1"/>
  <c r="D16" i="12"/>
  <c r="B16" i="11"/>
  <c r="D15" i="11"/>
  <c r="J16" i="15" s="1"/>
  <c r="B19" i="13"/>
  <c r="D18" i="13"/>
  <c r="B89" i="11"/>
  <c r="D88" i="11"/>
  <c r="J89" i="15" s="1"/>
  <c r="B18" i="12" l="1"/>
  <c r="D17" i="12"/>
  <c r="B17" i="11"/>
  <c r="D16" i="11"/>
  <c r="J17" i="15" s="1"/>
  <c r="B20" i="13"/>
  <c r="D19" i="13"/>
  <c r="B90" i="11"/>
  <c r="D89" i="11"/>
  <c r="J90" i="15" s="1"/>
  <c r="D18" i="12" l="1"/>
  <c r="B19" i="12"/>
  <c r="B18" i="11"/>
  <c r="D17" i="11"/>
  <c r="J18" i="15" s="1"/>
  <c r="B21" i="13"/>
  <c r="D20" i="13"/>
  <c r="B91" i="11"/>
  <c r="D90" i="11"/>
  <c r="J91" i="15" s="1"/>
  <c r="B20" i="12" l="1"/>
  <c r="D19" i="12"/>
  <c r="B19" i="11"/>
  <c r="D18" i="11"/>
  <c r="J19" i="15" s="1"/>
  <c r="B22" i="13"/>
  <c r="D21" i="13"/>
  <c r="B92" i="11"/>
  <c r="D91" i="11"/>
  <c r="J92" i="15" s="1"/>
  <c r="B21" i="12" l="1"/>
  <c r="D20" i="12"/>
  <c r="B20" i="11"/>
  <c r="D19" i="11"/>
  <c r="J20" i="15" s="1"/>
  <c r="B23" i="13"/>
  <c r="D22" i="13"/>
  <c r="B93" i="11"/>
  <c r="D92" i="11"/>
  <c r="J93" i="15" s="1"/>
  <c r="B22" i="12" l="1"/>
  <c r="D21" i="12"/>
  <c r="B21" i="11"/>
  <c r="D20" i="11"/>
  <c r="J21" i="15" s="1"/>
  <c r="B24" i="13"/>
  <c r="D23" i="13"/>
  <c r="D93" i="11"/>
  <c r="J94" i="15" s="1"/>
  <c r="B94" i="11"/>
  <c r="B23" i="12" l="1"/>
  <c r="D22" i="12"/>
  <c r="B22" i="11"/>
  <c r="D21" i="11"/>
  <c r="J22" i="15" s="1"/>
  <c r="B25" i="13"/>
  <c r="D24" i="13"/>
  <c r="D94" i="11"/>
  <c r="J95" i="15" s="1"/>
  <c r="B95" i="11"/>
  <c r="B24" i="12" l="1"/>
  <c r="D23" i="12"/>
  <c r="B23" i="11"/>
  <c r="D22" i="11"/>
  <c r="J23" i="15" s="1"/>
  <c r="B26" i="13"/>
  <c r="D25" i="13"/>
  <c r="D95" i="11"/>
  <c r="J96" i="15" s="1"/>
  <c r="B96" i="11"/>
  <c r="B25" i="12" l="1"/>
  <c r="D24" i="12"/>
  <c r="B24" i="11"/>
  <c r="D23" i="11"/>
  <c r="J24" i="15" s="1"/>
  <c r="B27" i="13"/>
  <c r="D26" i="13"/>
  <c r="B97" i="11"/>
  <c r="D96" i="11"/>
  <c r="J97" i="15" s="1"/>
  <c r="D25" i="12" l="1"/>
  <c r="B26" i="12"/>
  <c r="B25" i="11"/>
  <c r="D24" i="11"/>
  <c r="J25" i="15" s="1"/>
  <c r="B28" i="13"/>
  <c r="D27" i="13"/>
  <c r="D97" i="11"/>
  <c r="J98" i="15" s="1"/>
  <c r="B98" i="11"/>
  <c r="D26" i="12" l="1"/>
  <c r="B27" i="12"/>
  <c r="B26" i="11"/>
  <c r="D25" i="11"/>
  <c r="J26" i="15" s="1"/>
  <c r="B29" i="13"/>
  <c r="D28" i="13"/>
  <c r="B99" i="11"/>
  <c r="D98" i="11"/>
  <c r="J99" i="15" s="1"/>
  <c r="B28" i="12" l="1"/>
  <c r="D27" i="12"/>
  <c r="B27" i="11"/>
  <c r="D26" i="11"/>
  <c r="J27" i="15" s="1"/>
  <c r="B30" i="13"/>
  <c r="D29" i="13"/>
  <c r="D99" i="11"/>
  <c r="J100" i="15" s="1"/>
  <c r="B100" i="11"/>
  <c r="D28" i="12" l="1"/>
  <c r="B29" i="12"/>
  <c r="B28" i="11"/>
  <c r="D27" i="11"/>
  <c r="J28" i="15" s="1"/>
  <c r="B31" i="13"/>
  <c r="D30" i="13"/>
  <c r="B101" i="11"/>
  <c r="D100" i="11"/>
  <c r="J101" i="15" s="1"/>
  <c r="B30" i="12" l="1"/>
  <c r="D29" i="12"/>
  <c r="B29" i="11"/>
  <c r="D28" i="11"/>
  <c r="J29" i="15" s="1"/>
  <c r="B32" i="13"/>
  <c r="D31" i="13"/>
  <c r="B102" i="11"/>
  <c r="D101" i="11"/>
  <c r="J102" i="15" s="1"/>
  <c r="D30" i="12" l="1"/>
  <c r="B31" i="12"/>
  <c r="B30" i="11"/>
  <c r="D29" i="11"/>
  <c r="J30" i="15" s="1"/>
  <c r="B33" i="13"/>
  <c r="D32" i="13"/>
  <c r="B103" i="11"/>
  <c r="D102" i="11"/>
  <c r="J103" i="15" s="1"/>
  <c r="B32" i="12" l="1"/>
  <c r="D31" i="12"/>
  <c r="B31" i="11"/>
  <c r="D30" i="11"/>
  <c r="J31" i="15" s="1"/>
  <c r="D33" i="13"/>
  <c r="B34" i="13"/>
  <c r="B104" i="11"/>
  <c r="D103" i="11"/>
  <c r="J104" i="15" s="1"/>
  <c r="D32" i="12" l="1"/>
  <c r="B33" i="12"/>
  <c r="B32" i="11"/>
  <c r="D31" i="11"/>
  <c r="J32" i="15" s="1"/>
  <c r="B35" i="13"/>
  <c r="D34" i="13"/>
  <c r="B105" i="11"/>
  <c r="D104" i="11"/>
  <c r="J105" i="15" s="1"/>
  <c r="B34" i="12" l="1"/>
  <c r="D33" i="12"/>
  <c r="B33" i="11"/>
  <c r="D32" i="11"/>
  <c r="J33" i="15" s="1"/>
  <c r="B36" i="13"/>
  <c r="D35" i="13"/>
  <c r="B106" i="11"/>
  <c r="D105" i="11"/>
  <c r="J106" i="15" s="1"/>
  <c r="D34" i="12" l="1"/>
  <c r="B35" i="12"/>
  <c r="B34" i="11"/>
  <c r="D33" i="11"/>
  <c r="J34" i="15" s="1"/>
  <c r="B37" i="13"/>
  <c r="D36" i="13"/>
  <c r="D106" i="11"/>
  <c r="J107" i="15" s="1"/>
  <c r="B107" i="11"/>
  <c r="D35" i="12" l="1"/>
  <c r="B36" i="12"/>
  <c r="B35" i="11"/>
  <c r="D34" i="11"/>
  <c r="J35" i="15" s="1"/>
  <c r="B38" i="13"/>
  <c r="D37" i="13"/>
  <c r="B108" i="11"/>
  <c r="D107" i="11"/>
  <c r="J108" i="15" s="1"/>
  <c r="B37" i="12" l="1"/>
  <c r="D36" i="12"/>
  <c r="B36" i="11"/>
  <c r="D35" i="11"/>
  <c r="J36" i="15" s="1"/>
  <c r="B39" i="13"/>
  <c r="D38" i="13"/>
  <c r="D108" i="11"/>
  <c r="J109" i="15" s="1"/>
  <c r="B109" i="11"/>
  <c r="D37" i="12" l="1"/>
  <c r="B38" i="12"/>
  <c r="B37" i="11"/>
  <c r="D36" i="11"/>
  <c r="J37" i="15" s="1"/>
  <c r="B40" i="13"/>
  <c r="D39" i="13"/>
  <c r="B110" i="11"/>
  <c r="D109" i="11"/>
  <c r="J110" i="15" s="1"/>
  <c r="D38" i="12" l="1"/>
  <c r="B39" i="12"/>
  <c r="B38" i="11"/>
  <c r="D37" i="11"/>
  <c r="J38" i="15" s="1"/>
  <c r="B41" i="13"/>
  <c r="D40" i="13"/>
  <c r="B111" i="11"/>
  <c r="D110" i="11"/>
  <c r="J111" i="15" s="1"/>
  <c r="D39" i="12" l="1"/>
  <c r="B40" i="12"/>
  <c r="B39" i="11"/>
  <c r="D38" i="11"/>
  <c r="J39" i="15" s="1"/>
  <c r="B42" i="13"/>
  <c r="D41" i="13"/>
  <c r="D111" i="11"/>
  <c r="J112" i="15" s="1"/>
  <c r="B112" i="11"/>
  <c r="B41" i="12" l="1"/>
  <c r="D40" i="12"/>
  <c r="B40" i="11"/>
  <c r="D39" i="11"/>
  <c r="J40" i="15" s="1"/>
  <c r="B43" i="13"/>
  <c r="D42" i="13"/>
  <c r="D112" i="11"/>
  <c r="J113" i="15" s="1"/>
  <c r="B113" i="11"/>
  <c r="D41" i="12" l="1"/>
  <c r="B42" i="12"/>
  <c r="B41" i="11"/>
  <c r="D40" i="11"/>
  <c r="J41" i="15" s="1"/>
  <c r="B44" i="13"/>
  <c r="D43" i="13"/>
  <c r="B114" i="11"/>
  <c r="D113" i="11"/>
  <c r="J114" i="15" s="1"/>
  <c r="B43" i="12" l="1"/>
  <c r="D42" i="12"/>
  <c r="B42" i="11"/>
  <c r="D41" i="11"/>
  <c r="J42" i="15" s="1"/>
  <c r="B45" i="13"/>
  <c r="D44" i="13"/>
  <c r="B115" i="11"/>
  <c r="D114" i="11"/>
  <c r="J115" i="15" s="1"/>
  <c r="B44" i="12" l="1"/>
  <c r="D43" i="12"/>
  <c r="B43" i="11"/>
  <c r="D42" i="11"/>
  <c r="J43" i="15" s="1"/>
  <c r="B46" i="13"/>
  <c r="D45" i="13"/>
  <c r="D115" i="11"/>
  <c r="J116" i="15" s="1"/>
  <c r="B116" i="11"/>
  <c r="B45" i="12" l="1"/>
  <c r="D44" i="12"/>
  <c r="D43" i="11"/>
  <c r="J44" i="15" s="1"/>
  <c r="B44" i="11"/>
  <c r="B47" i="13"/>
  <c r="D46" i="13"/>
  <c r="D116" i="11"/>
  <c r="J117" i="15" s="1"/>
  <c r="B117" i="11"/>
  <c r="B46" i="12" l="1"/>
  <c r="D45" i="12"/>
  <c r="B45" i="11"/>
  <c r="D44" i="11"/>
  <c r="J45" i="15" s="1"/>
  <c r="B48" i="13"/>
  <c r="D47" i="13"/>
  <c r="B118" i="11"/>
  <c r="D117" i="11"/>
  <c r="J118" i="15" s="1"/>
  <c r="B47" i="12" l="1"/>
  <c r="D46" i="12"/>
  <c r="B46" i="11"/>
  <c r="D45" i="11"/>
  <c r="J46" i="15" s="1"/>
  <c r="B49" i="13"/>
  <c r="D48" i="13"/>
  <c r="D118" i="11"/>
  <c r="J119" i="15" s="1"/>
  <c r="B119" i="11"/>
  <c r="D47" i="12" l="1"/>
  <c r="B48" i="12"/>
  <c r="B47" i="11"/>
  <c r="D46" i="11"/>
  <c r="J47" i="15" s="1"/>
  <c r="B50" i="13"/>
  <c r="D49" i="13"/>
  <c r="D119" i="11"/>
  <c r="J120" i="15" s="1"/>
  <c r="B120" i="11"/>
  <c r="B49" i="12" l="1"/>
  <c r="D48" i="12"/>
  <c r="B48" i="11"/>
  <c r="D47" i="11"/>
  <c r="J48" i="15" s="1"/>
  <c r="B51" i="13"/>
  <c r="D50" i="13"/>
  <c r="D120" i="11"/>
  <c r="J121" i="15" s="1"/>
  <c r="B121" i="11"/>
  <c r="B50" i="12" l="1"/>
  <c r="D49" i="12"/>
  <c r="B49" i="11"/>
  <c r="D48" i="11"/>
  <c r="J49" i="15" s="1"/>
  <c r="B52" i="13"/>
  <c r="D51" i="13"/>
  <c r="D121" i="11"/>
  <c r="J122" i="15" s="1"/>
  <c r="B122" i="11"/>
  <c r="B51" i="12" l="1"/>
  <c r="D50" i="12"/>
  <c r="B50" i="11"/>
  <c r="D49" i="11"/>
  <c r="J50" i="15" s="1"/>
  <c r="B53" i="13"/>
  <c r="D52" i="13"/>
  <c r="D122" i="11"/>
  <c r="J123" i="15" s="1"/>
  <c r="B123" i="11"/>
  <c r="B52" i="12" l="1"/>
  <c r="D51" i="12"/>
  <c r="B51" i="11"/>
  <c r="D50" i="11"/>
  <c r="J51" i="15" s="1"/>
  <c r="B54" i="13"/>
  <c r="D53" i="13"/>
  <c r="D123" i="11"/>
  <c r="J124" i="15" s="1"/>
  <c r="B124" i="11"/>
  <c r="B53" i="12" l="1"/>
  <c r="D52" i="12"/>
  <c r="B52" i="11"/>
  <c r="D51" i="11"/>
  <c r="J52" i="15" s="1"/>
  <c r="B55" i="13"/>
  <c r="D54" i="13"/>
  <c r="D124" i="11"/>
  <c r="J125" i="15" s="1"/>
  <c r="B125" i="11"/>
  <c r="D53" i="12" l="1"/>
  <c r="B54" i="12"/>
  <c r="B53" i="11"/>
  <c r="D52" i="11"/>
  <c r="J53" i="15" s="1"/>
  <c r="B56" i="13"/>
  <c r="D55" i="13"/>
  <c r="D125" i="11"/>
  <c r="J126" i="15" s="1"/>
  <c r="B126" i="11"/>
  <c r="B55" i="12" l="1"/>
  <c r="D54" i="12"/>
  <c r="B54" i="11"/>
  <c r="D53" i="11"/>
  <c r="J54" i="15" s="1"/>
  <c r="B57" i="13"/>
  <c r="D56" i="13"/>
  <c r="B127" i="11"/>
  <c r="D126" i="11"/>
  <c r="J127" i="15" s="1"/>
  <c r="B56" i="12" l="1"/>
  <c r="D55" i="12"/>
  <c r="B55" i="11"/>
  <c r="D54" i="11"/>
  <c r="J55" i="15" s="1"/>
  <c r="B58" i="13"/>
  <c r="D57" i="13"/>
  <c r="D127" i="11"/>
  <c r="J128" i="15" s="1"/>
  <c r="B128" i="11"/>
  <c r="B57" i="12" l="1"/>
  <c r="D56" i="12"/>
  <c r="D55" i="11"/>
  <c r="J56" i="15" s="1"/>
  <c r="B56" i="11"/>
  <c r="B59" i="13"/>
  <c r="D58" i="13"/>
  <c r="B129" i="11"/>
  <c r="D128" i="11"/>
  <c r="J129" i="15" s="1"/>
  <c r="D57" i="12" l="1"/>
  <c r="B58" i="12"/>
  <c r="D56" i="11"/>
  <c r="J57" i="15" s="1"/>
  <c r="B57" i="11"/>
  <c r="B60" i="13"/>
  <c r="D59" i="13"/>
  <c r="B130" i="11"/>
  <c r="D129" i="11"/>
  <c r="J130" i="15" s="1"/>
  <c r="B59" i="12" l="1"/>
  <c r="D58" i="12"/>
  <c r="D57" i="11"/>
  <c r="J58" i="15" s="1"/>
  <c r="B58" i="11"/>
  <c r="B61" i="13"/>
  <c r="D60" i="13"/>
  <c r="D130" i="11"/>
  <c r="J131" i="15" s="1"/>
  <c r="B131" i="11"/>
  <c r="B60" i="12" l="1"/>
  <c r="D59" i="12"/>
  <c r="B59" i="11"/>
  <c r="D58" i="11"/>
  <c r="J59" i="15" s="1"/>
  <c r="B62" i="13"/>
  <c r="D61" i="13"/>
  <c r="D131" i="11"/>
  <c r="J132" i="15" s="1"/>
  <c r="B132" i="11"/>
  <c r="B61" i="12" l="1"/>
  <c r="D60" i="12"/>
  <c r="B60" i="11"/>
  <c r="D59" i="11"/>
  <c r="J60" i="15" s="1"/>
  <c r="B63" i="13"/>
  <c r="D62" i="13"/>
  <c r="D132" i="11"/>
  <c r="J133" i="15" s="1"/>
  <c r="B133" i="11"/>
  <c r="D133" i="11" s="1"/>
  <c r="J134" i="15" s="1"/>
  <c r="B62" i="12" l="1"/>
  <c r="D61" i="12"/>
  <c r="B61" i="11"/>
  <c r="D61" i="11" s="1"/>
  <c r="J62" i="15" s="1"/>
  <c r="D60" i="11"/>
  <c r="J61" i="15" s="1"/>
  <c r="B64" i="13"/>
  <c r="D63" i="13"/>
  <c r="B63" i="12" l="1"/>
  <c r="D62" i="12"/>
  <c r="B65" i="13"/>
  <c r="D64" i="13"/>
  <c r="D63" i="12" l="1"/>
  <c r="B64" i="12"/>
  <c r="B66" i="13"/>
  <c r="D65" i="13"/>
  <c r="B65" i="12" l="1"/>
  <c r="D64" i="12"/>
  <c r="B67" i="13"/>
  <c r="D66" i="13"/>
  <c r="D65" i="12" l="1"/>
  <c r="B66" i="12"/>
  <c r="B68" i="13"/>
  <c r="D67" i="13"/>
  <c r="B67" i="12" l="1"/>
  <c r="D66" i="12"/>
  <c r="B69" i="13"/>
  <c r="D68" i="13"/>
  <c r="D67" i="12" l="1"/>
  <c r="B68" i="12"/>
  <c r="B70" i="13"/>
  <c r="D69" i="13"/>
  <c r="B69" i="12" l="1"/>
  <c r="D68" i="12"/>
  <c r="B71" i="13"/>
  <c r="D70" i="13"/>
  <c r="B70" i="12" l="1"/>
  <c r="D69" i="12"/>
  <c r="B72" i="13"/>
  <c r="D71" i="13"/>
  <c r="B71" i="12" l="1"/>
  <c r="D70" i="12"/>
  <c r="B73" i="13"/>
  <c r="D72" i="13"/>
  <c r="B72" i="12" l="1"/>
  <c r="D71" i="12"/>
  <c r="B74" i="13"/>
  <c r="D73" i="13"/>
  <c r="B73" i="12" l="1"/>
  <c r="D72" i="12"/>
  <c r="B75" i="13"/>
  <c r="D74" i="13"/>
  <c r="D73" i="12" l="1"/>
  <c r="B74" i="12"/>
  <c r="B76" i="13"/>
  <c r="D75" i="13"/>
  <c r="B75" i="12" l="1"/>
  <c r="D74" i="12"/>
  <c r="B77" i="13"/>
  <c r="D76" i="13"/>
  <c r="B76" i="12" l="1"/>
  <c r="D75" i="12"/>
  <c r="B78" i="13"/>
  <c r="D77" i="13"/>
  <c r="B77" i="12" l="1"/>
  <c r="D76" i="12"/>
  <c r="B79" i="13"/>
  <c r="D78" i="13"/>
  <c r="B78" i="12" l="1"/>
  <c r="D77" i="12"/>
  <c r="B80" i="13"/>
  <c r="D79" i="13"/>
  <c r="B79" i="12" l="1"/>
  <c r="D78" i="12"/>
  <c r="B81" i="13"/>
  <c r="D80" i="13"/>
  <c r="B80" i="12" l="1"/>
  <c r="D79" i="12"/>
  <c r="B82" i="13"/>
  <c r="D81" i="13"/>
  <c r="B81" i="12" l="1"/>
  <c r="D80" i="12"/>
  <c r="B83" i="13"/>
  <c r="D82" i="13"/>
  <c r="B82" i="12" l="1"/>
  <c r="D81" i="12"/>
  <c r="B84" i="13"/>
  <c r="D83" i="13"/>
  <c r="B83" i="12" l="1"/>
  <c r="D82" i="12"/>
  <c r="B85" i="13"/>
  <c r="D84" i="13"/>
  <c r="D83" i="12" l="1"/>
  <c r="B84" i="12"/>
  <c r="B86" i="13"/>
  <c r="D85" i="13"/>
  <c r="D84" i="12" l="1"/>
  <c r="B85" i="12"/>
  <c r="B87" i="13"/>
  <c r="D86" i="13"/>
  <c r="B86" i="12" l="1"/>
  <c r="D85" i="12"/>
  <c r="B88" i="13"/>
  <c r="D87" i="13"/>
  <c r="D86" i="12" l="1"/>
  <c r="B87" i="12"/>
  <c r="B89" i="13"/>
  <c r="D88" i="13"/>
  <c r="B88" i="12" l="1"/>
  <c r="D87" i="12"/>
  <c r="B90" i="13"/>
  <c r="D89" i="13"/>
  <c r="B89" i="12" l="1"/>
  <c r="D88" i="12"/>
  <c r="B91" i="13"/>
  <c r="D90" i="13"/>
  <c r="D89" i="12" l="1"/>
  <c r="B90" i="12"/>
  <c r="B92" i="13"/>
  <c r="D91" i="13"/>
  <c r="D90" i="12" l="1"/>
  <c r="B91" i="12"/>
  <c r="B93" i="13"/>
  <c r="D92" i="13"/>
  <c r="D91" i="12" l="1"/>
  <c r="B92" i="12"/>
  <c r="B94" i="13"/>
  <c r="D93" i="13"/>
  <c r="B93" i="12" l="1"/>
  <c r="D92" i="12"/>
  <c r="B95" i="13"/>
  <c r="D94" i="13"/>
  <c r="B94" i="12" l="1"/>
  <c r="D93" i="12"/>
  <c r="B96" i="13"/>
  <c r="D95" i="13"/>
  <c r="B95" i="12" l="1"/>
  <c r="D94" i="12"/>
  <c r="B97" i="13"/>
  <c r="D96" i="13"/>
  <c r="B96" i="12" l="1"/>
  <c r="D95" i="12"/>
  <c r="B98" i="13"/>
  <c r="D97" i="13"/>
  <c r="B97" i="12" l="1"/>
  <c r="D96" i="12"/>
  <c r="B99" i="13"/>
  <c r="D98" i="13"/>
  <c r="D97" i="12" l="1"/>
  <c r="B98" i="12"/>
  <c r="B100" i="13"/>
  <c r="D99" i="13"/>
  <c r="B99" i="12" l="1"/>
  <c r="D98" i="12"/>
  <c r="B101" i="13"/>
  <c r="D100" i="13"/>
  <c r="B100" i="12" l="1"/>
  <c r="D99" i="12"/>
  <c r="B102" i="13"/>
  <c r="D101" i="13"/>
  <c r="B101" i="12" l="1"/>
  <c r="D100" i="12"/>
  <c r="B103" i="13"/>
  <c r="D102" i="13"/>
  <c r="D101" i="12" l="1"/>
  <c r="B102" i="12"/>
  <c r="B104" i="13"/>
  <c r="D103" i="13"/>
  <c r="D102" i="12" l="1"/>
  <c r="B103" i="12"/>
  <c r="B105" i="13"/>
  <c r="D104" i="13"/>
  <c r="D103" i="12" l="1"/>
  <c r="B104" i="12"/>
  <c r="B106" i="13"/>
  <c r="D105" i="13"/>
  <c r="D104" i="12" l="1"/>
  <c r="B105" i="12"/>
  <c r="B107" i="13"/>
  <c r="D106" i="13"/>
  <c r="D105" i="12" l="1"/>
  <c r="B106" i="12"/>
  <c r="D107" i="13"/>
  <c r="B108" i="13"/>
  <c r="B107" i="12" l="1"/>
  <c r="D106" i="12"/>
  <c r="B109" i="13"/>
  <c r="D108" i="13"/>
  <c r="D107" i="12" l="1"/>
  <c r="B108" i="12"/>
  <c r="B110" i="13"/>
  <c r="D109" i="13"/>
  <c r="D108" i="12" l="1"/>
  <c r="B109" i="12"/>
  <c r="B111" i="13"/>
  <c r="D110" i="13"/>
  <c r="B110" i="12" l="1"/>
  <c r="D109" i="12"/>
  <c r="B112" i="13"/>
  <c r="D111" i="13"/>
  <c r="B111" i="12" l="1"/>
  <c r="D110" i="12"/>
  <c r="B113" i="13"/>
  <c r="D112" i="13"/>
  <c r="B112" i="12" l="1"/>
  <c r="D111" i="12"/>
  <c r="B114" i="13"/>
  <c r="D113" i="13"/>
  <c r="B113" i="12" l="1"/>
  <c r="D112" i="12"/>
  <c r="B115" i="13"/>
  <c r="D114" i="13"/>
  <c r="D113" i="12" l="1"/>
  <c r="B114" i="12"/>
  <c r="B116" i="13"/>
  <c r="D115" i="13"/>
  <c r="B115" i="12" l="1"/>
  <c r="D114" i="12"/>
  <c r="B117" i="13"/>
  <c r="D116" i="13"/>
  <c r="B116" i="12" l="1"/>
  <c r="D115" i="12"/>
  <c r="B118" i="13"/>
  <c r="D117" i="13"/>
  <c r="D116" i="12" l="1"/>
  <c r="B117" i="12"/>
  <c r="B119" i="13"/>
  <c r="D118" i="13"/>
  <c r="D117" i="12" l="1"/>
  <c r="B118" i="12"/>
  <c r="B120" i="13"/>
  <c r="D119" i="13"/>
  <c r="D118" i="12" l="1"/>
  <c r="B119" i="12"/>
  <c r="D120" i="13"/>
  <c r="B121" i="13"/>
  <c r="D119" i="12" l="1"/>
  <c r="B120" i="12"/>
  <c r="B122" i="13"/>
  <c r="D121" i="13"/>
  <c r="D120" i="12" l="1"/>
  <c r="B121" i="12"/>
  <c r="B123" i="13"/>
  <c r="D122" i="13"/>
  <c r="D121" i="12" l="1"/>
  <c r="B122" i="12"/>
  <c r="B124" i="13"/>
  <c r="D123" i="13"/>
  <c r="B123" i="12" l="1"/>
  <c r="D122" i="12"/>
  <c r="B125" i="13"/>
  <c r="D124" i="13"/>
  <c r="D123" i="12" l="1"/>
  <c r="B124" i="12"/>
  <c r="B126" i="13"/>
  <c r="D125" i="13"/>
  <c r="D124" i="12" l="1"/>
  <c r="B125" i="12"/>
  <c r="B127" i="13"/>
  <c r="D126" i="13"/>
  <c r="B126" i="12" l="1"/>
  <c r="D125" i="12"/>
  <c r="B128" i="13"/>
  <c r="D127" i="13"/>
  <c r="D126" i="12" l="1"/>
  <c r="B127" i="12"/>
  <c r="D128" i="13"/>
  <c r="B129" i="13"/>
  <c r="D127" i="12" l="1"/>
  <c r="B128" i="12"/>
  <c r="B130" i="13"/>
  <c r="D129" i="13"/>
  <c r="B129" i="12" l="1"/>
  <c r="D128" i="12"/>
  <c r="D130" i="13"/>
  <c r="B131" i="13"/>
  <c r="D129" i="12" l="1"/>
  <c r="B130" i="12"/>
  <c r="B132" i="13"/>
  <c r="D131" i="13"/>
  <c r="B131" i="12" l="1"/>
  <c r="D130" i="12"/>
  <c r="D132" i="13"/>
  <c r="B133" i="13"/>
  <c r="D133" i="13" s="1"/>
  <c r="B132" i="12" l="1"/>
  <c r="D131" i="12"/>
  <c r="B133" i="12" l="1"/>
  <c r="D133" i="12" s="1"/>
  <c r="D13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<sst xmlns="http://schemas.openxmlformats.org/spreadsheetml/2006/main" count="1522" uniqueCount="410">
  <si>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</si>
  <si>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</si>
  <si>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</si>
  <si>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</si>
  <si>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</si>
  <si>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</si>
  <si>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</si>
  <si>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</si>
  <si>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</si>
  <si>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</si>
  <si>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</si>
  <si>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</si>
  <si>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</si>
  <si>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</si>
  <si>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</si>
  <si>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</si>
  <si>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</si>
  <si>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</si>
  <si>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</si>
  <si>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</si>
  <si>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</si>
  <si>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</si>
  <si>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</si>
  <si>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</si>
  <si>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</si>
  <si>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</si>
  <si>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</si>
  <si>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</si>
  <si>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</si>
  <si>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</si>
  <si>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</si>
  <si>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</si>
  <si>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</si>
  <si>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</si>
  <si>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</si>
  <si>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</si>
  <si>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</si>
  <si>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</si>
  <si>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</si>
  <si>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</si>
  <si>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</si>
  <si>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</si>
  <si>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</si>
  <si>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Comments:</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</si>
  <si>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</si>
  <si>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</si>
  <si>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</si>
  <si>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</si>
  <si>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</si>
  <si>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</si>
  <si>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</si>
  <si>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</si>
  <si>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</si>
  <si>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</si>
  <si>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</si>
  <si>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</si>
  <si>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</si>
  <si>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</si>
  <si>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</si>
  <si>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</si>
  <si>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</si>
  <si>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</si>
  <si>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</si>
  <si>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</si>
  <si>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</si>
  <si>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</si>
  <si>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</si>
  <si>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</si>
  <si>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</si>
  <si>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</si>
  <si>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</si>
  <si>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</si>
  <si>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</si>
  <si>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</si>
  <si>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</si>
  <si>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</si>
  <si>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</si>
  <si>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</si>
  <si>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</si>
  <si>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</si>
  <si>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</si>
  <si>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</si>
  <si>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</si>
  <si>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</si>
  <si>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</si>
  <si>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</si>
  <si>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</si>
  <si>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</si>
  <si>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</si>
  <si>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</si>
  <si>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</si>
  <si>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</si>
  <si>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</si>
  <si>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</si>
  <si>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</si>
  <si>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</si>
  <si>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</si>
  <si>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</si>
  <si>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</si>
  <si>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</si>
  <si>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</si>
  <si>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</si>
  <si>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</si>
  <si>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</si>
  <si>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</si>
  <si>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</si>
  <si>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</si>
  <si>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</si>
  <si>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</si>
  <si>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</si>
  <si>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</si>
  <si>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</si>
  <si>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</si>
  <si>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</si>
  <si>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</si>
  <si>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</si>
  <si>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</si>
  <si>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</si>
  <si>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</si>
  <si>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</si>
  <si>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</si>
  <si>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</si>
  <si>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</si>
  <si>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</si>
  <si>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</si>
  <si>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</si>
  <si>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</si>
  <si>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</si>
  <si>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</si>
  <si>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</si>
  <si>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</si>
  <si>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</si>
  <si>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</si>
  <si>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</si>
  <si>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</si>
  <si>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</si>
  <si>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</si>
  <si>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</si>
  <si>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</si>
  <si>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</si>
  <si>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</si>
  <si>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</si>
  <si>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</si>
  <si>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</si>
  <si>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</si>
  <si>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</si>
  <si>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</si>
  <si>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</si>
  <si>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</si>
  <si>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</si>
  <si>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</si>
  <si>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</si>
  <si>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</si>
  <si>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</si>
  <si>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</si>
  <si>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</si>
  <si>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</si>
  <si>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</si>
  <si>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</si>
  <si>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</si>
  <si>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</si>
  <si>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</si>
  <si>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</si>
  <si>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</si>
  <si>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Durelle Scott</t>
  </si>
  <si>
    <t>DWH</t>
  </si>
  <si>
    <t>CCR</t>
  </si>
  <si>
    <t>2024 - 2025</t>
  </si>
  <si>
    <t xml:space="preserve">Carvins Cove Reservoir </t>
  </si>
  <si>
    <t>Myrtle</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</si>
  <si>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</si>
  <si>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</si>
  <si>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</si>
  <si>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</si>
  <si>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</si>
  <si>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</si>
  <si>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</si>
  <si>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</si>
  <si>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</si>
  <si>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</si>
  <si>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</si>
  <si>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</si>
  <si>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</si>
  <si>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</si>
  <si>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</si>
  <si>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</si>
  <si>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</si>
  <si>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</si>
  <si>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</si>
  <si>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</si>
  <si>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</si>
  <si>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</si>
  <si>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</si>
  <si>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</si>
  <si>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</si>
  <si>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</si>
  <si>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</si>
  <si>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</si>
  <si>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</si>
  <si>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</si>
  <si>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</si>
  <si>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</si>
  <si>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</si>
  <si>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</si>
  <si>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</si>
  <si>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</si>
  <si>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</si>
  <si>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</si>
  <si>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</si>
  <si>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</si>
  <si>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</si>
  <si>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</si>
  <si>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</si>
  <si>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</si>
  <si>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</si>
  <si>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</si>
  <si>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</si>
  <si>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</si>
  <si>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</si>
  <si>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</si>
  <si>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</si>
  <si>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</si>
  <si>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</si>
  <si>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</si>
  <si>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</si>
  <si>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</si>
  <si>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</si>
  <si>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</si>
  <si>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CC4 17feb25 0.1m</t>
  </si>
  <si>
    <t>CC4 16sep24 BOT</t>
  </si>
  <si>
    <t>CC4 17feb25 6m</t>
  </si>
  <si>
    <t>CC3 17feb25 1.5m</t>
  </si>
  <si>
    <t>CC2 16sep24 0.1m</t>
  </si>
  <si>
    <t>CS1 30sep24 0.1m</t>
  </si>
  <si>
    <t>CC2 15aug24 BOT</t>
  </si>
  <si>
    <t>CC4 16sep24 6m</t>
  </si>
  <si>
    <t>CS2 15aug24 0.1m</t>
  </si>
  <si>
    <t>CC4 16sep24 9m</t>
  </si>
  <si>
    <t>CC4 16sep24 9m - DUP</t>
  </si>
  <si>
    <t>CS1 16sep24 0.1m</t>
  </si>
  <si>
    <t>CCR rain 19aug24 R1</t>
  </si>
  <si>
    <t>CP1 15aug24 0.1m</t>
  </si>
  <si>
    <t>CC2 22may24 0.1m</t>
  </si>
  <si>
    <t>CS2 28oct24 0.1m</t>
  </si>
  <si>
    <t>CC2 30sep24 0.1m</t>
  </si>
  <si>
    <t>CS2 30sep24 0.1m</t>
  </si>
  <si>
    <t xml:space="preserve">   P-11593</t>
  </si>
  <si>
    <t xml:space="preserve">   2025/03/17 10:09:21</t>
  </si>
  <si>
    <t xml:space="preserve">              </t>
  </si>
  <si>
    <t xml:space="preserve">        </t>
  </si>
  <si>
    <t xml:space="preserve">     </t>
  </si>
  <si>
    <t xml:space="preserve">   2025/03/17 10:19:40</t>
  </si>
  <si>
    <t xml:space="preserve">   2025/03/17 10:28:26</t>
  </si>
  <si>
    <t xml:space="preserve">   2025/03/17 10:37:13</t>
  </si>
  <si>
    <t xml:space="preserve">   2025/03/17 10:45:59</t>
  </si>
  <si>
    <t xml:space="preserve">   2025/03/17 10:54:46</t>
  </si>
  <si>
    <t xml:space="preserve">   2025/03/17 11:03:33</t>
  </si>
  <si>
    <t xml:space="preserve">   2025/03/17 11:12:19</t>
  </si>
  <si>
    <t xml:space="preserve">   2025/03/17 11:21:06</t>
  </si>
  <si>
    <t xml:space="preserve">   2025/03/17 11:29:52</t>
  </si>
  <si>
    <t xml:space="preserve">   P-11594</t>
  </si>
  <si>
    <t xml:space="preserve">   2025/03/17 11:38:38</t>
  </si>
  <si>
    <t xml:space="preserve">   2025/03/17 11:47:24</t>
  </si>
  <si>
    <t xml:space="preserve">   2025/03/17 11:56:11</t>
  </si>
  <si>
    <t xml:space="preserve">   2025/03/17 12:04:58</t>
  </si>
  <si>
    <t xml:space="preserve">   2025/03/17 12:13:45</t>
  </si>
  <si>
    <t xml:space="preserve">   2025/03/17 12:22:32</t>
  </si>
  <si>
    <t xml:space="preserve">   2025/03/17 12:31:19</t>
  </si>
  <si>
    <t xml:space="preserve">   2025/03/17 12:40:06</t>
  </si>
  <si>
    <t xml:space="preserve">   2025/03/17 12:48:52</t>
  </si>
  <si>
    <t xml:space="preserve">   2025/03/17 12:57:39</t>
  </si>
  <si>
    <t xml:space="preserve">   P-11595</t>
  </si>
  <si>
    <t xml:space="preserve">   2025/03/17 13:06:26</t>
  </si>
  <si>
    <t xml:space="preserve">   2025/03/17 13:15:13</t>
  </si>
  <si>
    <t xml:space="preserve">   2025/03/17 13:24:00</t>
  </si>
  <si>
    <t xml:space="preserve">   2025/03/17 13:32:48</t>
  </si>
  <si>
    <t xml:space="preserve">   2025/03/17 13:41:35</t>
  </si>
  <si>
    <t xml:space="preserve">   2025/03/17 13:50:22</t>
  </si>
  <si>
    <t xml:space="preserve">   2025/03/17 13:59:08</t>
  </si>
  <si>
    <t xml:space="preserve">   2025/03/17 14:07:56</t>
  </si>
  <si>
    <t xml:space="preserve">   2025/03/17 14:16:43</t>
  </si>
  <si>
    <t xml:space="preserve">   2025/03/17 14:25:30</t>
  </si>
  <si>
    <t xml:space="preserve">   P-11596</t>
  </si>
  <si>
    <t xml:space="preserve">   2025/03/17 14:34:17</t>
  </si>
  <si>
    <t xml:space="preserve">   2025/03/17 14:43:05</t>
  </si>
  <si>
    <t xml:space="preserve">   2025/03/17 14:51:52</t>
  </si>
  <si>
    <t xml:space="preserve">   2025/03/17 15:00:40</t>
  </si>
  <si>
    <t xml:space="preserve">   2025/03/17 15:09:28</t>
  </si>
  <si>
    <t xml:space="preserve">   2025/03/17 15:18:16</t>
  </si>
  <si>
    <t xml:space="preserve">   2025/03/17 15:27:04</t>
  </si>
  <si>
    <t xml:space="preserve">   2025/03/17 15:35:52</t>
  </si>
  <si>
    <t xml:space="preserve">   2025/03/17 15:44:40</t>
  </si>
  <si>
    <t xml:space="preserve">   2025/03/17 15:53:28</t>
  </si>
  <si>
    <t xml:space="preserve">   P-11597</t>
  </si>
  <si>
    <t xml:space="preserve">   2025/03/17 16:02:15</t>
  </si>
  <si>
    <t xml:space="preserve">   2025/03/17 16:11:03</t>
  </si>
  <si>
    <t xml:space="preserve">   2025/03/17 16:19:51</t>
  </si>
  <si>
    <t xml:space="preserve">   2025/03/17 16:28:39</t>
  </si>
  <si>
    <t xml:space="preserve">   P-11598</t>
  </si>
  <si>
    <t xml:space="preserve">   2025/03/17 16:37:27</t>
  </si>
  <si>
    <t xml:space="preserve">   2025/03/17 16:46:15</t>
  </si>
  <si>
    <t xml:space="preserve">   2025/03/17 16:55:03</t>
  </si>
  <si>
    <t xml:space="preserve">   2025/03/17 17:03:51</t>
  </si>
  <si>
    <t xml:space="preserve">   P-11599</t>
  </si>
  <si>
    <t xml:space="preserve">   2025/03/17 17:12:40</t>
  </si>
  <si>
    <t xml:space="preserve">   2025/03/17 17:21:29</t>
  </si>
  <si>
    <t xml:space="preserve">   2025/03/17 17:30:16</t>
  </si>
  <si>
    <t xml:space="preserve">   2025/03/17 17:39:04</t>
  </si>
  <si>
    <t xml:space="preserve">   P-11600</t>
  </si>
  <si>
    <t xml:space="preserve">   2025/03/17 17:47:53</t>
  </si>
  <si>
    <t xml:space="preserve">   2025/03/17 17:56:41</t>
  </si>
  <si>
    <t xml:space="preserve">   2025/03/17 18:05:30</t>
  </si>
  <si>
    <t xml:space="preserve">   2025/03/17 18:14:18</t>
  </si>
  <si>
    <t xml:space="preserve">   P-11601</t>
  </si>
  <si>
    <t xml:space="preserve">   2025/03/17 18:23:07</t>
  </si>
  <si>
    <t xml:space="preserve">   2025/03/17 18:31:55</t>
  </si>
  <si>
    <t xml:space="preserve">   2025/03/17 18:40:43</t>
  </si>
  <si>
    <t xml:space="preserve">   2025/03/17 18:49:31</t>
  </si>
  <si>
    <t xml:space="preserve">   P-11602</t>
  </si>
  <si>
    <t xml:space="preserve">   2025/03/17 18:58:20</t>
  </si>
  <si>
    <t xml:space="preserve">   2025/03/17 19:07:09</t>
  </si>
  <si>
    <t xml:space="preserve">   2025/03/17 19:15:58</t>
  </si>
  <si>
    <t xml:space="preserve">   2025/03/17 19:24:47</t>
  </si>
  <si>
    <t xml:space="preserve">   P-11603</t>
  </si>
  <si>
    <t xml:space="preserve">   2025/03/17 19:33:36</t>
  </si>
  <si>
    <t xml:space="preserve">   2025/03/17 19:42:25</t>
  </si>
  <si>
    <t xml:space="preserve">   2025/03/17 19:51:15</t>
  </si>
  <si>
    <t xml:space="preserve">   2025/03/17 20:00:04</t>
  </si>
  <si>
    <t xml:space="preserve">   P-11604</t>
  </si>
  <si>
    <t xml:space="preserve">   2025/03/17 20:08:54</t>
  </si>
  <si>
    <t xml:space="preserve">   2025/03/17 20:17:43</t>
  </si>
  <si>
    <t xml:space="preserve">   2025/03/17 20:26:33</t>
  </si>
  <si>
    <t xml:space="preserve">   2025/03/17 20:35:22</t>
  </si>
  <si>
    <t xml:space="preserve">   P-11605</t>
  </si>
  <si>
    <t xml:space="preserve">   2025/03/17 20:44:11</t>
  </si>
  <si>
    <t xml:space="preserve">   2025/03/17 20:53:00</t>
  </si>
  <si>
    <t xml:space="preserve">   2025/03/17 21:01:50</t>
  </si>
  <si>
    <t xml:space="preserve">   2025/03/17 21:10:40</t>
  </si>
  <si>
    <t xml:space="preserve">   P-11606</t>
  </si>
  <si>
    <t xml:space="preserve">   2025/03/17 21:19:29</t>
  </si>
  <si>
    <t xml:space="preserve">   2025/03/17 21:28:20</t>
  </si>
  <si>
    <t xml:space="preserve">   2025/03/17 21:37:10</t>
  </si>
  <si>
    <t xml:space="preserve">   2025/03/17 21:46:00</t>
  </si>
  <si>
    <t xml:space="preserve">   P-11607</t>
  </si>
  <si>
    <t xml:space="preserve">   2025/03/17 21:54:51</t>
  </si>
  <si>
    <t xml:space="preserve">   2025/03/17 22:03:41</t>
  </si>
  <si>
    <t xml:space="preserve">   2025/03/17 22:12:30</t>
  </si>
  <si>
    <t xml:space="preserve">   2025/03/17 22:21:20</t>
  </si>
  <si>
    <t xml:space="preserve">   P-11608</t>
  </si>
  <si>
    <t xml:space="preserve">   2025/03/17 22:30:10</t>
  </si>
  <si>
    <t xml:space="preserve">   2025/03/17 22:39:00</t>
  </si>
  <si>
    <t xml:space="preserve">   2025/03/17 22:47:50</t>
  </si>
  <si>
    <t xml:space="preserve">   2025/03/17 22:56:40</t>
  </si>
  <si>
    <t xml:space="preserve">   P-11609</t>
  </si>
  <si>
    <t xml:space="preserve">   2025/03/17 23:05:30</t>
  </si>
  <si>
    <t xml:space="preserve">   2025/03/17 23:14:19</t>
  </si>
  <si>
    <t xml:space="preserve">   2025/03/17 23:23:10</t>
  </si>
  <si>
    <t xml:space="preserve">   2025/03/17 23:32:00</t>
  </si>
  <si>
    <t xml:space="preserve">   P-11610</t>
  </si>
  <si>
    <t xml:space="preserve">   2025/03/17 23:40:50</t>
  </si>
  <si>
    <t xml:space="preserve">   2025/03/17 23:49:40</t>
  </si>
  <si>
    <t xml:space="preserve">   2025/03/17 23:58:30</t>
  </si>
  <si>
    <t xml:space="preserve">   2025/03/18 00:07:21</t>
  </si>
  <si>
    <t xml:space="preserve">   P-11611</t>
  </si>
  <si>
    <t xml:space="preserve">   2025/03/18 00:16:11</t>
  </si>
  <si>
    <t xml:space="preserve">   2025/03/18 00:25:03</t>
  </si>
  <si>
    <t xml:space="preserve">   2025/03/18 00:33:53</t>
  </si>
  <si>
    <t xml:space="preserve">   2025/03/18 00:42:44</t>
  </si>
  <si>
    <t xml:space="preserve">   P-11612</t>
  </si>
  <si>
    <t xml:space="preserve">   2025/03/18 00:51:35</t>
  </si>
  <si>
    <t xml:space="preserve">   2025/03/18 01:00:25</t>
  </si>
  <si>
    <t xml:space="preserve">   2025/03/18 01:09:16</t>
  </si>
  <si>
    <t xml:space="preserve">   2025/03/18 01:18:07</t>
  </si>
  <si>
    <t xml:space="preserve">   P-11613</t>
  </si>
  <si>
    <t xml:space="preserve">   2025/03/18 01:26:59</t>
  </si>
  <si>
    <t xml:space="preserve">   2025/03/18 01:35:49</t>
  </si>
  <si>
    <t xml:space="preserve">   2025/03/18 01:44:40</t>
  </si>
  <si>
    <t xml:space="preserve">   2025/03/18 01:53:32</t>
  </si>
  <si>
    <t xml:space="preserve">   P-11614</t>
  </si>
  <si>
    <t xml:space="preserve">   2025/03/18 02:02:24</t>
  </si>
  <si>
    <t xml:space="preserve">   2025/03/18 02:11:15</t>
  </si>
  <si>
    <t xml:space="preserve">   2025/03/18 02:20:05</t>
  </si>
  <si>
    <t xml:space="preserve">   2025/03/18 02:28:56</t>
  </si>
  <si>
    <t xml:space="preserve">   P-11615</t>
  </si>
  <si>
    <t xml:space="preserve">   2025/03/18 02:37:48</t>
  </si>
  <si>
    <t xml:space="preserve">   2025/03/18 02:46:38</t>
  </si>
  <si>
    <t xml:space="preserve">   2025/03/18 02:55:31</t>
  </si>
  <si>
    <t xml:space="preserve">   2025/03/18 03:04:23</t>
  </si>
  <si>
    <t xml:space="preserve">   P-11616</t>
  </si>
  <si>
    <t xml:space="preserve">   2025/03/18 03:13:14</t>
  </si>
  <si>
    <t xml:space="preserve">   2025/03/18 03:22:06</t>
  </si>
  <si>
    <t xml:space="preserve">   2025/03/18 03:30:56</t>
  </si>
  <si>
    <t xml:space="preserve">   2025/03/18 03:39:48</t>
  </si>
  <si>
    <t xml:space="preserve">   P-11617</t>
  </si>
  <si>
    <t xml:space="preserve">   2025/03/18 03:48:39</t>
  </si>
  <si>
    <t xml:space="preserve">   2025/03/18 03:57:32</t>
  </si>
  <si>
    <t xml:space="preserve">   2025/03/18 04:06:23</t>
  </si>
  <si>
    <t xml:space="preserve">   2025/03/18 04:15:15</t>
  </si>
  <si>
    <t xml:space="preserve">   P-11618</t>
  </si>
  <si>
    <t xml:space="preserve">   2025/03/18 04:24:08</t>
  </si>
  <si>
    <t xml:space="preserve">   2025/03/18 04:33:00</t>
  </si>
  <si>
    <t xml:space="preserve">   2025/03/18 04:41:52</t>
  </si>
  <si>
    <t xml:space="preserve">   2025/03/18 04:50:44</t>
  </si>
  <si>
    <t xml:space="preserve">   P-11619</t>
  </si>
  <si>
    <t xml:space="preserve">   2025/03/18 04:59:36</t>
  </si>
  <si>
    <t xml:space="preserve">   2025/03/18 05:08:28</t>
  </si>
  <si>
    <t xml:space="preserve">   2025/03/18 05:17:20</t>
  </si>
  <si>
    <t xml:space="preserve">   2025/03/18 05:26:12</t>
  </si>
  <si>
    <t>pass</t>
  </si>
  <si>
    <t>KAP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</si>
</sst>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6">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22" xfId="0" applyFont="1" applyBorder="1" applyAlignment="1">
      <alignment horizontal="center"/>
    </xf>
    <xf numFmtId="0" fontId="23" fillId="0" borderId="0" xfId="0" applyFont="1" applyAlignment="1">
      <alignment horizontal="center"/>
    </xf>
    <xf numFmtId="2" fontId="23" fillId="0" borderId="42" xfId="0" applyNumberFormat="1" applyFont="1" applyBorder="1" applyAlignment="1">
      <alignment horizontal="center"/>
    </xf>
    <xf numFmtId="2" fontId="23" fillId="0" borderId="0" xfId="0" applyNumberFormat="1" applyFont="1" applyAlignment="1">
      <alignment horizontal="center"/>
    </xf>
    <xf numFmtId="164" fontId="23" fillId="0" borderId="42" xfId="0" applyNumberFormat="1" applyFont="1" applyBorder="1" applyAlignment="1">
      <alignment horizontal="center"/>
    </xf>
    <xf numFmtId="2" fontId="23" fillId="0" borderId="23" xfId="0" applyNumberFormat="1" applyFont="1" applyBorder="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5" fillId="38" borderId="27" xfId="0" applyNumberFormat="1" applyFont="1" applyFill="1" applyBorder="1" applyAlignment="1">
      <alignment horizontal="left"/>
    </xf>
    <xf numFmtId="14" fontId="5" fillId="38" borderId="28" xfId="0" applyNumberFormat="1" applyFont="1" applyFill="1" applyBorder="1" applyAlignment="1">
      <alignment horizontal="left"/>
    </xf>
    <xf numFmtId="14" fontId="5" fillId="38" borderId="29" xfId="0" applyNumberFormat="1" applyFont="1" applyFill="1" applyBorder="1" applyAlignment="1">
      <alignment horizontal="left"/>
    </xf>
    <xf numFmtId="0" fontId="7"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5" fillId="38" borderId="28" xfId="0" applyFont="1" applyFill="1" applyBorder="1" applyAlignment="1">
      <alignment horizontal="left"/>
    </xf>
    <xf numFmtId="0" fontId="5" fillId="38" borderId="29" xfId="0" applyFont="1" applyFill="1" applyBorder="1" applyAlignment="1">
      <alignment horizontal="left"/>
    </xf>
    <xf numFmtId="14" fontId="1" fillId="38" borderId="27" xfId="0" applyNumberFormat="1"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0</c:v>
                </c:pt>
                <c:pt idx="2">
                  <c:v>20060</c:v>
                </c:pt>
                <c:pt idx="3">
                  <c:v>19960</c:v>
                </c:pt>
                <c:pt idx="4">
                  <c:v>19915</c:v>
                </c:pt>
                <c:pt idx="5">
                  <c:v>19926</c:v>
                </c:pt>
                <c:pt idx="6">
                  <c:v>19889</c:v>
                </c:pt>
                <c:pt idx="7">
                  <c:v>19751</c:v>
                </c:pt>
                <c:pt idx="8">
                  <c:v>19806</c:v>
                </c:pt>
                <c:pt idx="9">
                  <c:v>19735</c:v>
                </c:pt>
                <c:pt idx="10">
                  <c:v>19904</c:v>
                </c:pt>
                <c:pt idx="11">
                  <c:v>19879</c:v>
                </c:pt>
                <c:pt idx="12">
                  <c:v>19893</c:v>
                </c:pt>
                <c:pt idx="13">
                  <c:v>19900</c:v>
                </c:pt>
                <c:pt idx="14">
                  <c:v>19880</c:v>
                </c:pt>
                <c:pt idx="15">
                  <c:v>19695</c:v>
                </c:pt>
                <c:pt idx="16">
                  <c:v>19854</c:v>
                </c:pt>
                <c:pt idx="17">
                  <c:v>19612</c:v>
                </c:pt>
                <c:pt idx="18">
                  <c:v>19857</c:v>
                </c:pt>
                <c:pt idx="19">
                  <c:v>19584</c:v>
                </c:pt>
                <c:pt idx="20">
                  <c:v>19847</c:v>
                </c:pt>
                <c:pt idx="21">
                  <c:v>19918</c:v>
                </c:pt>
                <c:pt idx="22">
                  <c:v>19814</c:v>
                </c:pt>
                <c:pt idx="23">
                  <c:v>19888</c:v>
                </c:pt>
                <c:pt idx="24">
                  <c:v>19879</c:v>
                </c:pt>
                <c:pt idx="25">
                  <c:v>19864</c:v>
                </c:pt>
                <c:pt idx="26">
                  <c:v>19651</c:v>
                </c:pt>
                <c:pt idx="27">
                  <c:v>19738</c:v>
                </c:pt>
                <c:pt idx="28">
                  <c:v>19893</c:v>
                </c:pt>
                <c:pt idx="29">
                  <c:v>19627</c:v>
                </c:pt>
                <c:pt idx="30">
                  <c:v>19524</c:v>
                </c:pt>
                <c:pt idx="31">
                  <c:v>19939</c:v>
                </c:pt>
                <c:pt idx="32">
                  <c:v>19886</c:v>
                </c:pt>
                <c:pt idx="33">
                  <c:v>19840</c:v>
                </c:pt>
                <c:pt idx="34">
                  <c:v>19774</c:v>
                </c:pt>
                <c:pt idx="35">
                  <c:v>19880</c:v>
                </c:pt>
                <c:pt idx="36">
                  <c:v>19633</c:v>
                </c:pt>
                <c:pt idx="37">
                  <c:v>19515</c:v>
                </c:pt>
                <c:pt idx="38">
                  <c:v>19612</c:v>
                </c:pt>
                <c:pt idx="39">
                  <c:v>19630</c:v>
                </c:pt>
                <c:pt idx="40">
                  <c:v>19697</c:v>
                </c:pt>
                <c:pt idx="41">
                  <c:v>19861</c:v>
                </c:pt>
                <c:pt idx="42">
                  <c:v>19848</c:v>
                </c:pt>
                <c:pt idx="43">
                  <c:v>19853</c:v>
                </c:pt>
                <c:pt idx="44">
                  <c:v>19656</c:v>
                </c:pt>
                <c:pt idx="45">
                  <c:v>19826</c:v>
                </c:pt>
                <c:pt idx="46">
                  <c:v>19888</c:v>
                </c:pt>
                <c:pt idx="47">
                  <c:v>19864</c:v>
                </c:pt>
                <c:pt idx="48">
                  <c:v>19886</c:v>
                </c:pt>
                <c:pt idx="49">
                  <c:v>19859</c:v>
                </c:pt>
                <c:pt idx="50">
                  <c:v>19916</c:v>
                </c:pt>
                <c:pt idx="51">
                  <c:v>19895</c:v>
                </c:pt>
                <c:pt idx="52">
                  <c:v>19834</c:v>
                </c:pt>
                <c:pt idx="53">
                  <c:v>19669</c:v>
                </c:pt>
                <c:pt idx="54">
                  <c:v>19867</c:v>
                </c:pt>
                <c:pt idx="55">
                  <c:v>19770</c:v>
                </c:pt>
                <c:pt idx="56">
                  <c:v>19766</c:v>
                </c:pt>
                <c:pt idx="57">
                  <c:v>19825</c:v>
                </c:pt>
                <c:pt idx="58">
                  <c:v>19759</c:v>
                </c:pt>
                <c:pt idx="59">
                  <c:v>19804</c:v>
                </c:pt>
                <c:pt idx="60">
                  <c:v>19742</c:v>
                </c:pt>
                <c:pt idx="61">
                  <c:v>19836</c:v>
                </c:pt>
                <c:pt idx="62">
                  <c:v>19707</c:v>
                </c:pt>
                <c:pt idx="63">
                  <c:v>19828</c:v>
                </c:pt>
                <c:pt idx="64">
                  <c:v>19456</c:v>
                </c:pt>
                <c:pt idx="65">
                  <c:v>19822</c:v>
                </c:pt>
                <c:pt idx="66">
                  <c:v>19645</c:v>
                </c:pt>
                <c:pt idx="67">
                  <c:v>19652</c:v>
                </c:pt>
                <c:pt idx="68">
                  <c:v>19509</c:v>
                </c:pt>
                <c:pt idx="69">
                  <c:v>19768</c:v>
                </c:pt>
                <c:pt idx="70">
                  <c:v>19696</c:v>
                </c:pt>
                <c:pt idx="71">
                  <c:v>19820</c:v>
                </c:pt>
                <c:pt idx="72">
                  <c:v>19660</c:v>
                </c:pt>
                <c:pt idx="73">
                  <c:v>19714</c:v>
                </c:pt>
                <c:pt idx="74">
                  <c:v>19706</c:v>
                </c:pt>
                <c:pt idx="75">
                  <c:v>19505</c:v>
                </c:pt>
                <c:pt idx="76">
                  <c:v>19544</c:v>
                </c:pt>
                <c:pt idx="77">
                  <c:v>19679</c:v>
                </c:pt>
                <c:pt idx="78">
                  <c:v>19795</c:v>
                </c:pt>
                <c:pt idx="79">
                  <c:v>19680</c:v>
                </c:pt>
                <c:pt idx="80">
                  <c:v>19267</c:v>
                </c:pt>
                <c:pt idx="81">
                  <c:v>19734</c:v>
                </c:pt>
                <c:pt idx="82">
                  <c:v>19559</c:v>
                </c:pt>
                <c:pt idx="83">
                  <c:v>19770</c:v>
                </c:pt>
                <c:pt idx="84">
                  <c:v>19501</c:v>
                </c:pt>
                <c:pt idx="85">
                  <c:v>19704</c:v>
                </c:pt>
                <c:pt idx="86">
                  <c:v>19409</c:v>
                </c:pt>
                <c:pt idx="87">
                  <c:v>19628</c:v>
                </c:pt>
                <c:pt idx="88">
                  <c:v>19699</c:v>
                </c:pt>
                <c:pt idx="89">
                  <c:v>19658</c:v>
                </c:pt>
                <c:pt idx="90">
                  <c:v>19777</c:v>
                </c:pt>
                <c:pt idx="91">
                  <c:v>19756</c:v>
                </c:pt>
                <c:pt idx="92">
                  <c:v>19733</c:v>
                </c:pt>
                <c:pt idx="93">
                  <c:v>19716</c:v>
                </c:pt>
                <c:pt idx="94">
                  <c:v>19691</c:v>
                </c:pt>
                <c:pt idx="95">
                  <c:v>19574</c:v>
                </c:pt>
                <c:pt idx="96">
                  <c:v>19716</c:v>
                </c:pt>
                <c:pt idx="97">
                  <c:v>19851</c:v>
                </c:pt>
                <c:pt idx="98">
                  <c:v>19601</c:v>
                </c:pt>
                <c:pt idx="99">
                  <c:v>19659</c:v>
                </c:pt>
                <c:pt idx="100">
                  <c:v>19674</c:v>
                </c:pt>
                <c:pt idx="101">
                  <c:v>19685</c:v>
                </c:pt>
                <c:pt idx="102">
                  <c:v>19672</c:v>
                </c:pt>
                <c:pt idx="103">
                  <c:v>19764</c:v>
                </c:pt>
                <c:pt idx="104">
                  <c:v>19715</c:v>
                </c:pt>
                <c:pt idx="105">
                  <c:v>19727</c:v>
                </c:pt>
                <c:pt idx="106">
                  <c:v>19765</c:v>
                </c:pt>
                <c:pt idx="107">
                  <c:v>19596</c:v>
                </c:pt>
                <c:pt idx="108">
                  <c:v>19452</c:v>
                </c:pt>
                <c:pt idx="109">
                  <c:v>19746</c:v>
                </c:pt>
                <c:pt idx="110">
                  <c:v>19648</c:v>
                </c:pt>
                <c:pt idx="111">
                  <c:v>19662</c:v>
                </c:pt>
                <c:pt idx="112">
                  <c:v>19745</c:v>
                </c:pt>
                <c:pt idx="113">
                  <c:v>19510</c:v>
                </c:pt>
                <c:pt idx="114">
                  <c:v>19769</c:v>
                </c:pt>
                <c:pt idx="115">
                  <c:v>19672</c:v>
                </c:pt>
                <c:pt idx="116">
                  <c:v>19681</c:v>
                </c:pt>
                <c:pt idx="117">
                  <c:v>19728</c:v>
                </c:pt>
                <c:pt idx="118">
                  <c:v>19729</c:v>
                </c:pt>
                <c:pt idx="119">
                  <c:v>19483</c:v>
                </c:pt>
                <c:pt idx="120">
                  <c:v>19563</c:v>
                </c:pt>
                <c:pt idx="121">
                  <c:v>19685</c:v>
                </c:pt>
                <c:pt idx="122">
                  <c:v>19579</c:v>
                </c:pt>
                <c:pt idx="123">
                  <c:v>19563</c:v>
                </c:pt>
                <c:pt idx="124">
                  <c:v>19648</c:v>
                </c:pt>
                <c:pt idx="125">
                  <c:v>19685</c:v>
                </c:pt>
                <c:pt idx="126">
                  <c:v>19685</c:v>
                </c:pt>
                <c:pt idx="127">
                  <c:v>19688</c:v>
                </c:pt>
                <c:pt idx="128">
                  <c:v>19596</c:v>
                </c:pt>
                <c:pt idx="129">
                  <c:v>19706</c:v>
                </c:pt>
                <c:pt idx="130">
                  <c:v>19730</c:v>
                </c:pt>
                <c:pt idx="131">
                  <c:v>19724</c:v>
                </c:pt>
                <c:pt idx="132">
                  <c:v>19713</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1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-5.6980000000000004</c:v>
                </c:pt>
                <c:pt idx="1">
                  <c:v>-1.8540000000000001</c:v>
                </c:pt>
                <c:pt idx="2">
                  <c:v>-1.4019999999999999</c:v>
                </c:pt>
                <c:pt idx="3">
                  <c:v>-1.014</c:v>
                </c:pt>
                <c:pt idx="4">
                  <c:v>-0.63200000000000001</c:v>
                </c:pt>
                <c:pt idx="5">
                  <c:v>-0.6</c:v>
                </c:pt>
                <c:pt idx="6">
                  <c:v>-0.22700000000000001</c:v>
                </c:pt>
                <c:pt idx="7">
                  <c:v>-0.48899999999999999</c:v>
                </c:pt>
                <c:pt idx="8">
                  <c:v>-0.63700000000000001</c:v>
                </c:pt>
                <c:pt idx="9">
                  <c:v>-0.41399999999999998</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-0.73289051046147868</c:v>
                </c:pt>
                <c:pt idx="1">
                  <c:v>-0.44206199305560556</c:v>
                </c:pt>
                <c:pt idx="2">
                  <c:v>-0.80559628079775603</c:v>
                </c:pt>
                <c:pt idx="3">
                  <c:v>-0.63400568610556296</c:v>
                </c:pt>
                <c:pt idx="4">
                  <c:v>-0.43223082248440908</c:v>
                </c:pt>
                <c:pt idx="5">
                  <c:v>-0.5008294360846729</c:v>
                </c:pt>
                <c:pt idx="6">
                  <c:v>-0.15552246262463937</c:v>
                </c:pt>
                <c:pt idx="7">
                  <c:v>-0.48900000000000882</c:v>
                </c:pt>
                <c:pt idx="8">
                  <c:v>-0.63700000000000878</c:v>
                </c:pt>
                <c:pt idx="9">
                  <c:v>-0.41399999999999998</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-92.159000000000006</c:v>
                </c:pt>
                <c:pt idx="1">
                  <c:v>-101.492</c:v>
                </c:pt>
                <c:pt idx="2">
                  <c:v>-103.797</c:v>
                </c:pt>
                <c:pt idx="3">
                  <c:v>-104.596</c:v>
                </c:pt>
                <c:pt idx="4">
                  <c:v>-104.705</c:v>
                </c:pt>
                <c:pt idx="5">
                  <c:v>-105.259</c:v>
                </c:pt>
                <c:pt idx="6">
                  <c:v>-104.976</c:v>
                </c:pt>
                <c:pt idx="7">
                  <c:v>-105.249</c:v>
                </c:pt>
                <c:pt idx="8">
                  <c:v>-105.65900000000001</c:v>
                </c:pt>
                <c:pt idx="9">
                  <c:v>-105.31100000000001</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-105.3156868878408</c:v>
                </c:pt>
                <c:pt idx="1">
                  <c:v>-105.2020857843327</c:v>
                </c:pt>
                <c:pt idx="2">
                  <c:v>-105.38126490152074</c:v>
                </c:pt>
                <c:pt idx="3">
                  <c:v>-105.603163294328</c:v>
                </c:pt>
                <c:pt idx="4">
                  <c:v>-105.22993454842093</c:v>
                </c:pt>
                <c:pt idx="5">
                  <c:v>-105.52076424998621</c:v>
                </c:pt>
                <c:pt idx="6">
                  <c:v>-105.16240779825017</c:v>
                </c:pt>
                <c:pt idx="7">
                  <c:v>-105.24899999999997</c:v>
                </c:pt>
                <c:pt idx="8">
                  <c:v>-105.65899999999998</c:v>
                </c:pt>
                <c:pt idx="9">
                  <c:v>-105.31100000000001</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-47.688000000000002</c:v>
                </c:pt>
                <c:pt idx="1">
                  <c:v>-41.752000000000002</c:v>
                </c:pt>
                <c:pt idx="2">
                  <c:v>-40.478999999999999</c:v>
                </c:pt>
                <c:pt idx="3">
                  <c:v>-40.570999999999998</c:v>
                </c:pt>
                <c:pt idx="4">
                  <c:v>-39.798999999999999</c:v>
                </c:pt>
                <c:pt idx="5">
                  <c:v>-40.055999999999997</c:v>
                </c:pt>
                <c:pt idx="6">
                  <c:v>-39.648000000000003</c:v>
                </c:pt>
                <c:pt idx="7">
                  <c:v>-39.390999999999998</c:v>
                </c:pt>
                <c:pt idx="8">
                  <c:v>-39.950000000000003</c:v>
                </c:pt>
                <c:pt idx="9">
                  <c:v>-39.750999999999998</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-39.424576723112438</c:v>
                </c:pt>
                <c:pt idx="1">
                  <c:v>-39.419055715720525</c:v>
                </c:pt>
                <c:pt idx="2">
                  <c:v>-39.485499500929627</c:v>
                </c:pt>
                <c:pt idx="3">
                  <c:v>-39.945136111086427</c:v>
                </c:pt>
                <c:pt idx="4">
                  <c:v>-39.469254267998657</c:v>
                </c:pt>
                <c:pt idx="5">
                  <c:v>-39.893079249054786</c:v>
                </c:pt>
                <c:pt idx="6">
                  <c:v>-39.530939354100909</c:v>
                </c:pt>
                <c:pt idx="7">
                  <c:v>-39.391000000000012</c:v>
                </c:pt>
                <c:pt idx="8">
                  <c:v>-39.950000000000017</c:v>
                </c:pt>
                <c:pt idx="9">
                  <c:v>-39.750999999999998</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-39.975999999999999</c:v>
                </c:pt>
                <c:pt idx="7">
                  <c:v>-40.195999999999998</c:v>
                </c:pt>
                <c:pt idx="8">
                  <c:v>-40.003999999999998</c:v>
                </c:pt>
                <c:pt idx="9">
                  <c:v>-40.320999999999998</c:v>
                </c:pt>
                <c:pt idx="56">
                  <c:v>-38.734909320010594</c:v>
                </c:pt>
                <c:pt idx="57">
                  <c:v>-39.179810834574099</c:v>
                </c:pt>
                <c:pt idx="58">
                  <c:v>-39.130638434041053</c:v>
                </c:pt>
                <c:pt idx="59">
                  <c:v>-39.304375000435627</c:v>
                </c:pt>
                <c:pt idx="92">
                  <c:v>-38.615900812075388</c:v>
                </c:pt>
                <c:pt idx="93">
                  <c:v>-39.126611753292487</c:v>
                </c:pt>
                <c:pt idx="94">
                  <c:v>-38.771239462038757</c:v>
                </c:pt>
                <c:pt idx="95">
                  <c:v>-38.721781275792502</c:v>
                </c:pt>
                <c:pt idx="128">
                  <c:v>-38.737953690777154</c:v>
                </c:pt>
                <c:pt idx="129">
                  <c:v>-38.7836149831112</c:v>
                </c:pt>
                <c:pt idx="130">
                  <c:v>-38.519796012459182</c:v>
                </c:pt>
                <c:pt idx="131">
                  <c:v>-38.811230542740077</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-40.056866415422704</c:v>
                </c:pt>
                <c:pt idx="7">
                  <c:v>-40.288418760483083</c:v>
                </c:pt>
                <c:pt idx="8">
                  <c:v>-40.10797110554347</c:v>
                </c:pt>
                <c:pt idx="9">
                  <c:v>-40.436523450603858</c:v>
                </c:pt>
                <c:pt idx="56">
                  <c:v>-39.39339298845259</c:v>
                </c:pt>
                <c:pt idx="57">
                  <c:v>-39.849846848076481</c:v>
                </c:pt>
                <c:pt idx="58">
                  <c:v>-39.812226792603823</c:v>
                </c:pt>
                <c:pt idx="59">
                  <c:v>-39.997515704058785</c:v>
                </c:pt>
                <c:pt idx="92">
                  <c:v>-39.69026890269128</c:v>
                </c:pt>
                <c:pt idx="93">
                  <c:v>-40.212532188968765</c:v>
                </c:pt>
                <c:pt idx="94">
                  <c:v>-39.868712242775423</c:v>
                </c:pt>
                <c:pt idx="95">
                  <c:v>-39.830806401589548</c:v>
                </c:pt>
                <c:pt idx="128">
                  <c:v>-40.228206203566941</c:v>
                </c:pt>
                <c:pt idx="129">
                  <c:v>-40.285419840961374</c:v>
                </c:pt>
                <c:pt idx="130">
                  <c:v>-40.033153215369737</c:v>
                </c:pt>
                <c:pt idx="131">
                  <c:v>-40.336140090711019</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-0.859966306125724</c:v>
                </c:pt>
                <c:pt idx="11" formatCode="0.00">
                  <c:v>-0.58069013378023682</c:v>
                </c:pt>
                <c:pt idx="12" formatCode="0.00">
                  <c:v>-0.95577676658277322</c:v>
                </c:pt>
                <c:pt idx="13" formatCode="0.00">
                  <c:v>-0.79573851695096609</c:v>
                </c:pt>
                <c:pt idx="14" formatCode="0.00">
                  <c:v>-0.6055159983901981</c:v>
                </c:pt>
                <c:pt idx="15" formatCode="0.00">
                  <c:v>-0.68566695705084779</c:v>
                </c:pt>
                <c:pt idx="16" formatCode="0.00">
                  <c:v>-0.35191232865120026</c:v>
                </c:pt>
                <c:pt idx="17" formatCode="0.00">
                  <c:v>-0.69694221108695564</c:v>
                </c:pt>
                <c:pt idx="18" formatCode="0.00">
                  <c:v>-0.8564945561473416</c:v>
                </c:pt>
                <c:pt idx="19" formatCode="0.00">
                  <c:v>-0.64504690120771868</c:v>
                </c:pt>
                <c:pt idx="20" formatCode="0.00">
                  <c:v>-105.5582861341089</c:v>
                </c:pt>
                <c:pt idx="21" formatCode="0.00">
                  <c:v>-105.45623737566119</c:v>
                </c:pt>
                <c:pt idx="22" formatCode="0.00">
                  <c:v>-105.64696883790961</c:v>
                </c:pt>
                <c:pt idx="23" formatCode="0.00">
                  <c:v>-105.88041957577727</c:v>
                </c:pt>
                <c:pt idx="24" formatCode="0.00">
                  <c:v>-105.51874317493058</c:v>
                </c:pt>
                <c:pt idx="25" formatCode="0.00">
                  <c:v>-105.82112522155624</c:v>
                </c:pt>
                <c:pt idx="26" formatCode="0.00">
                  <c:v>-105.4743211148806</c:v>
                </c:pt>
                <c:pt idx="27" formatCode="0.00">
                  <c:v>-105.57246566169077</c:v>
                </c:pt>
                <c:pt idx="28" formatCode="0.00">
                  <c:v>-105.99401800675118</c:v>
                </c:pt>
                <c:pt idx="29" formatCode="0.00">
                  <c:v>-105.65757035181159</c:v>
                </c:pt>
                <c:pt idx="30" formatCode="0.00">
                  <c:v>-39.782699419984404</c:v>
                </c:pt>
                <c:pt idx="31" formatCode="0.00">
                  <c:v>-39.788730757652871</c:v>
                </c:pt>
                <c:pt idx="32" formatCode="0.00">
                  <c:v>-39.866726887922361</c:v>
                </c:pt>
                <c:pt idx="33" formatCode="0.00">
                  <c:v>-40.337915843139548</c:v>
                </c:pt>
                <c:pt idx="34" formatCode="0.00">
                  <c:v>-39.873586345112166</c:v>
                </c:pt>
                <c:pt idx="35" formatCode="0.00">
                  <c:v>-40.308963671228682</c:v>
                </c:pt>
                <c:pt idx="36" formatCode="0.00">
                  <c:v>-39.958376121335185</c:v>
                </c:pt>
                <c:pt idx="37" formatCode="0.00">
                  <c:v>-39.829989112294676</c:v>
                </c:pt>
                <c:pt idx="38" formatCode="0.00">
                  <c:v>-40.400541457355068</c:v>
                </c:pt>
                <c:pt idx="39" formatCode="0.00">
                  <c:v>-40.213093802415436</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-7.7930000000000001</c:v>
                </c:pt>
                <c:pt idx="1">
                  <c:v>-4.681</c:v>
                </c:pt>
                <c:pt idx="2">
                  <c:v>-3.4769999999999999</c:v>
                </c:pt>
                <c:pt idx="3">
                  <c:v>-3.2309999999999999</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-3.2100646949521394</c:v>
                </c:pt>
                <c:pt idx="1">
                  <c:v>-3.3937494760823586</c:v>
                </c:pt>
                <c:pt idx="2">
                  <c:v>-2.9211288699518949</c:v>
                </c:pt>
                <c:pt idx="3">
                  <c:v>-2.8779485754846501</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0</c:v>
                </c:pt>
                <c:pt idx="1">
                  <c:v>-10.996</c:v>
                </c:pt>
                <c:pt idx="2">
                  <c:v>-10.986000000000001</c:v>
                </c:pt>
                <c:pt idx="3">
                  <c:v>-11.026999999999999</c:v>
                </c:pt>
                <c:pt idx="4">
                  <c:v>-10.991</c:v>
                </c:pt>
                <c:pt idx="5">
                  <c:v>-11.036</c:v>
                </c:pt>
                <c:pt idx="6">
                  <c:v>-11.163</c:v>
                </c:pt>
                <c:pt idx="7">
                  <c:v>-11.051</c:v>
                </c:pt>
                <c:pt idx="8">
                  <c:v>-11.034000000000001</c:v>
                </c:pt>
                <c:pt idx="9">
                  <c:v>-11.077</c:v>
                </c:pt>
                <c:pt idx="10">
                  <c:v>-6.0540000000000003</c:v>
                </c:pt>
                <c:pt idx="11">
                  <c:v>-5.8179999999999996</c:v>
                </c:pt>
                <c:pt idx="12">
                  <c:v>-5.78</c:v>
                </c:pt>
                <c:pt idx="13">
                  <c:v>-5.8170000000000002</c:v>
                </c:pt>
                <c:pt idx="14">
                  <c:v>-5.7</c:v>
                </c:pt>
                <c:pt idx="15">
                  <c:v>-5.8029999999999999</c:v>
                </c:pt>
                <c:pt idx="16">
                  <c:v>-5.8470000000000004</c:v>
                </c:pt>
                <c:pt idx="17">
                  <c:v>-5.8230000000000004</c:v>
                </c:pt>
                <c:pt idx="18">
                  <c:v>-5.8070000000000004</c:v>
                </c:pt>
                <c:pt idx="19">
                  <c:v>-5.7309999999999999</c:v>
                </c:pt>
                <c:pt idx="20">
                  <c:v>-17.524999999999999</c:v>
                </c:pt>
                <c:pt idx="21">
                  <c:v>-18.271999999999998</c:v>
                </c:pt>
                <c:pt idx="22">
                  <c:v>-18.440999999999999</c:v>
                </c:pt>
                <c:pt idx="23">
                  <c:v>-18.452000000000002</c:v>
                </c:pt>
                <c:pt idx="24">
                  <c:v>-18.446999999999999</c:v>
                </c:pt>
                <c:pt idx="25">
                  <c:v>-18.518000000000001</c:v>
                </c:pt>
                <c:pt idx="26">
                  <c:v>-18.588999999999999</c:v>
                </c:pt>
                <c:pt idx="27">
                  <c:v>-18.622</c:v>
                </c:pt>
                <c:pt idx="28">
                  <c:v>-18.649999999999999</c:v>
                </c:pt>
                <c:pt idx="29">
                  <c:v>-18.661999999999999</c:v>
                </c:pt>
                <c:pt idx="30">
                  <c:v>-11.941000000000001</c:v>
                </c:pt>
                <c:pt idx="31">
                  <c:v>-11.579000000000001</c:v>
                </c:pt>
                <c:pt idx="32">
                  <c:v>-11.442</c:v>
                </c:pt>
                <c:pt idx="33">
                  <c:v>-11.481999999999999</c:v>
                </c:pt>
                <c:pt idx="34">
                  <c:v>-11.462</c:v>
                </c:pt>
                <c:pt idx="35">
                  <c:v>-11.425000000000001</c:v>
                </c:pt>
                <c:pt idx="36">
                  <c:v>-11.596</c:v>
                </c:pt>
                <c:pt idx="37">
                  <c:v>-11.583</c:v>
                </c:pt>
                <c:pt idx="38">
                  <c:v>-11.452999999999999</c:v>
                </c:pt>
                <c:pt idx="39">
                  <c:v>-11.454000000000001</c:v>
                </c:pt>
                <c:pt idx="40">
                  <c:v>-7.6429999999999998</c:v>
                </c:pt>
                <c:pt idx="41">
                  <c:v>-7.5579999999999998</c:v>
                </c:pt>
                <c:pt idx="42">
                  <c:v>-7.4740000000000002</c:v>
                </c:pt>
                <c:pt idx="43">
                  <c:v>-7.4960000000000004</c:v>
                </c:pt>
                <c:pt idx="44">
                  <c:v>-8.8949999999999996</c:v>
                </c:pt>
                <c:pt idx="45">
                  <c:v>-9.0020000000000007</c:v>
                </c:pt>
                <c:pt idx="46">
                  <c:v>-8.9990000000000006</c:v>
                </c:pt>
                <c:pt idx="47">
                  <c:v>-9.1210000000000004</c:v>
                </c:pt>
                <c:pt idx="48">
                  <c:v>-9.2710000000000008</c:v>
                </c:pt>
                <c:pt idx="49">
                  <c:v>-9.202</c:v>
                </c:pt>
                <c:pt idx="50">
                  <c:v>-9.2509999999999994</c:v>
                </c:pt>
                <c:pt idx="51">
                  <c:v>-9.1489999999999991</c:v>
                </c:pt>
                <c:pt idx="52">
                  <c:v>-9.0190000000000001</c:v>
                </c:pt>
                <c:pt idx="53">
                  <c:v>-9.0250000000000004</c:v>
                </c:pt>
                <c:pt idx="54">
                  <c:v>-9.0370000000000008</c:v>
                </c:pt>
                <c:pt idx="55">
                  <c:v>-9.1180000000000003</c:v>
                </c:pt>
                <c:pt idx="56">
                  <c:v>-11.244</c:v>
                </c:pt>
                <c:pt idx="57">
                  <c:v>-11.471</c:v>
                </c:pt>
                <c:pt idx="58">
                  <c:v>-11.444000000000001</c:v>
                </c:pt>
                <c:pt idx="59">
                  <c:v>-11.416</c:v>
                </c:pt>
                <c:pt idx="60">
                  <c:v>-9.2230000000000008</c:v>
                </c:pt>
                <c:pt idx="61">
                  <c:v>-9.06</c:v>
                </c:pt>
                <c:pt idx="62">
                  <c:v>-9.1150000000000002</c:v>
                </c:pt>
                <c:pt idx="63">
                  <c:v>-9.1739999999999995</c:v>
                </c:pt>
                <c:pt idx="64">
                  <c:v>-8.2899999999999991</c:v>
                </c:pt>
                <c:pt idx="65">
                  <c:v>-8.2279999999999998</c:v>
                </c:pt>
                <c:pt idx="66">
                  <c:v>-8.234</c:v>
                </c:pt>
                <c:pt idx="67">
                  <c:v>-8.2710000000000008</c:v>
                </c:pt>
                <c:pt idx="68">
                  <c:v>-9.9030000000000005</c:v>
                </c:pt>
                <c:pt idx="69">
                  <c:v>-9.9979999999999993</c:v>
                </c:pt>
                <c:pt idx="70">
                  <c:v>-10.045</c:v>
                </c:pt>
                <c:pt idx="71">
                  <c:v>-9.8840000000000003</c:v>
                </c:pt>
                <c:pt idx="72">
                  <c:v>-8.1470000000000002</c:v>
                </c:pt>
                <c:pt idx="73">
                  <c:v>-8.0239999999999991</c:v>
                </c:pt>
                <c:pt idx="74">
                  <c:v>-7.984</c:v>
                </c:pt>
                <c:pt idx="75">
                  <c:v>-8</c:v>
                </c:pt>
                <c:pt idx="76">
                  <c:v>-7.7389999999999999</c:v>
                </c:pt>
                <c:pt idx="77">
                  <c:v>-7.6820000000000004</c:v>
                </c:pt>
                <c:pt idx="78">
                  <c:v>-7.6440000000000001</c:v>
                </c:pt>
                <c:pt idx="79">
                  <c:v>-7.72</c:v>
                </c:pt>
                <c:pt idx="80">
                  <c:v>-10.198</c:v>
                </c:pt>
                <c:pt idx="81">
                  <c:v>-10.427</c:v>
                </c:pt>
                <c:pt idx="82">
                  <c:v>-10.461</c:v>
                </c:pt>
                <c:pt idx="83">
                  <c:v>-10.429</c:v>
                </c:pt>
                <c:pt idx="84">
                  <c:v>-9.2690000000000001</c:v>
                </c:pt>
                <c:pt idx="85">
                  <c:v>-9.1790000000000003</c:v>
                </c:pt>
                <c:pt idx="86">
                  <c:v>-9.1460000000000008</c:v>
                </c:pt>
                <c:pt idx="87">
                  <c:v>-9.2669999999999995</c:v>
                </c:pt>
                <c:pt idx="88">
                  <c:v>-9.7010000000000005</c:v>
                </c:pt>
                <c:pt idx="89">
                  <c:v>-9.7810000000000006</c:v>
                </c:pt>
                <c:pt idx="90">
                  <c:v>-9.8559999999999999</c:v>
                </c:pt>
                <c:pt idx="91">
                  <c:v>-9.7390000000000008</c:v>
                </c:pt>
                <c:pt idx="92">
                  <c:v>-11.51</c:v>
                </c:pt>
                <c:pt idx="93">
                  <c:v>-11.69</c:v>
                </c:pt>
                <c:pt idx="94">
                  <c:v>-11.728999999999999</c:v>
                </c:pt>
                <c:pt idx="95">
                  <c:v>-11.666</c:v>
                </c:pt>
                <c:pt idx="96">
                  <c:v>-9.4009999999999998</c:v>
                </c:pt>
                <c:pt idx="97">
                  <c:v>-9.2940000000000005</c:v>
                </c:pt>
                <c:pt idx="98">
                  <c:v>-9.3000000000000007</c:v>
                </c:pt>
                <c:pt idx="99">
                  <c:v>-9.3160000000000007</c:v>
                </c:pt>
                <c:pt idx="100">
                  <c:v>-9.5039999999999996</c:v>
                </c:pt>
                <c:pt idx="101">
                  <c:v>-9.5679999999999996</c:v>
                </c:pt>
                <c:pt idx="102">
                  <c:v>-9.6050000000000004</c:v>
                </c:pt>
                <c:pt idx="103">
                  <c:v>-9.5969999999999995</c:v>
                </c:pt>
                <c:pt idx="104">
                  <c:v>-9.2070000000000007</c:v>
                </c:pt>
                <c:pt idx="105">
                  <c:v>-9.18</c:v>
                </c:pt>
                <c:pt idx="106">
                  <c:v>-9.2210000000000001</c:v>
                </c:pt>
                <c:pt idx="107">
                  <c:v>-9.266</c:v>
                </c:pt>
                <c:pt idx="108">
                  <c:v>-10.211</c:v>
                </c:pt>
                <c:pt idx="109">
                  <c:v>-10.246</c:v>
                </c:pt>
                <c:pt idx="110">
                  <c:v>-10.257</c:v>
                </c:pt>
                <c:pt idx="111">
                  <c:v>-10.265000000000001</c:v>
                </c:pt>
                <c:pt idx="112">
                  <c:v>-8.2929999999999993</c:v>
                </c:pt>
                <c:pt idx="113">
                  <c:v>-8.2110000000000003</c:v>
                </c:pt>
                <c:pt idx="114">
                  <c:v>-8.0410000000000004</c:v>
                </c:pt>
                <c:pt idx="115">
                  <c:v>-8.08</c:v>
                </c:pt>
                <c:pt idx="116">
                  <c:v>-10.045999999999999</c:v>
                </c:pt>
                <c:pt idx="117">
                  <c:v>-10.18</c:v>
                </c:pt>
                <c:pt idx="118">
                  <c:v>-10.178000000000001</c:v>
                </c:pt>
                <c:pt idx="119">
                  <c:v>-10.164999999999999</c:v>
                </c:pt>
                <c:pt idx="120">
                  <c:v>-9.3930000000000007</c:v>
                </c:pt>
                <c:pt idx="121">
                  <c:v>-9.4120000000000008</c:v>
                </c:pt>
                <c:pt idx="122">
                  <c:v>-9.3789999999999996</c:v>
                </c:pt>
                <c:pt idx="123">
                  <c:v>-9.3460000000000001</c:v>
                </c:pt>
                <c:pt idx="124">
                  <c:v>-7.92</c:v>
                </c:pt>
                <c:pt idx="125">
                  <c:v>-7.85</c:v>
                </c:pt>
                <c:pt idx="126">
                  <c:v>-7.8380000000000001</c:v>
                </c:pt>
                <c:pt idx="127">
                  <c:v>-7.8079999999999998</c:v>
                </c:pt>
                <c:pt idx="128">
                  <c:v>-11.516</c:v>
                </c:pt>
                <c:pt idx="129">
                  <c:v>-11.750999999999999</c:v>
                </c:pt>
                <c:pt idx="130">
                  <c:v>-11.868</c:v>
                </c:pt>
                <c:pt idx="131">
                  <c:v>-11.816000000000001</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0</c:v>
                </c:pt>
                <c:pt idx="1">
                  <c:v>-41.57</c:v>
                </c:pt>
                <c:pt idx="2">
                  <c:v>-40.816000000000003</c:v>
                </c:pt>
                <c:pt idx="3">
                  <c:v>-40.68</c:v>
                </c:pt>
                <c:pt idx="4">
                  <c:v>-40.466000000000001</c:v>
                </c:pt>
                <c:pt idx="5">
                  <c:v>-40.433999999999997</c:v>
                </c:pt>
                <c:pt idx="6">
                  <c:v>-39.975999999999999</c:v>
                </c:pt>
                <c:pt idx="7">
                  <c:v>-40.195999999999998</c:v>
                </c:pt>
                <c:pt idx="8">
                  <c:v>-40.003999999999998</c:v>
                </c:pt>
                <c:pt idx="9">
                  <c:v>-40.320999999999998</c:v>
                </c:pt>
                <c:pt idx="10">
                  <c:v>-5.6980000000000004</c:v>
                </c:pt>
                <c:pt idx="11">
                  <c:v>-1.8540000000000001</c:v>
                </c:pt>
                <c:pt idx="12">
                  <c:v>-1.4019999999999999</c:v>
                </c:pt>
                <c:pt idx="13">
                  <c:v>-1.014</c:v>
                </c:pt>
                <c:pt idx="14">
                  <c:v>-0.63200000000000001</c:v>
                </c:pt>
                <c:pt idx="15">
                  <c:v>-0.6</c:v>
                </c:pt>
                <c:pt idx="16">
                  <c:v>-0.22700000000000001</c:v>
                </c:pt>
                <c:pt idx="17">
                  <c:v>-0.48899999999999999</c:v>
                </c:pt>
                <c:pt idx="18">
                  <c:v>-0.63700000000000001</c:v>
                </c:pt>
                <c:pt idx="19">
                  <c:v>-0.41399999999999998</c:v>
                </c:pt>
                <c:pt idx="20">
                  <c:v>-92.159000000000006</c:v>
                </c:pt>
                <c:pt idx="21">
                  <c:v>-101.492</c:v>
                </c:pt>
                <c:pt idx="22">
                  <c:v>-103.797</c:v>
                </c:pt>
                <c:pt idx="23">
                  <c:v>-104.596</c:v>
                </c:pt>
                <c:pt idx="24">
                  <c:v>-104.705</c:v>
                </c:pt>
                <c:pt idx="25">
                  <c:v>-105.259</c:v>
                </c:pt>
                <c:pt idx="26">
                  <c:v>-104.976</c:v>
                </c:pt>
                <c:pt idx="27">
                  <c:v>-105.249</c:v>
                </c:pt>
                <c:pt idx="28">
                  <c:v>-105.65900000000001</c:v>
                </c:pt>
                <c:pt idx="29">
                  <c:v>-105.31100000000001</c:v>
                </c:pt>
                <c:pt idx="30">
                  <c:v>-47.688000000000002</c:v>
                </c:pt>
                <c:pt idx="31">
                  <c:v>-41.752000000000002</c:v>
                </c:pt>
                <c:pt idx="32">
                  <c:v>-40.478999999999999</c:v>
                </c:pt>
                <c:pt idx="33">
                  <c:v>-40.570999999999998</c:v>
                </c:pt>
                <c:pt idx="34">
                  <c:v>-39.798999999999999</c:v>
                </c:pt>
                <c:pt idx="35">
                  <c:v>-40.055999999999997</c:v>
                </c:pt>
                <c:pt idx="36">
                  <c:v>-39.648000000000003</c:v>
                </c:pt>
                <c:pt idx="37">
                  <c:v>-39.390999999999998</c:v>
                </c:pt>
                <c:pt idx="38">
                  <c:v>-39.950000000000003</c:v>
                </c:pt>
                <c:pt idx="39">
                  <c:v>-39.750999999999998</c:v>
                </c:pt>
                <c:pt idx="40">
                  <c:v>-7.7930000000000001</c:v>
                </c:pt>
                <c:pt idx="41">
                  <c:v>-4.681</c:v>
                </c:pt>
                <c:pt idx="42">
                  <c:v>-3.4769999999999999</c:v>
                </c:pt>
                <c:pt idx="43">
                  <c:v>-3.2309999999999999</c:v>
                </c:pt>
                <c:pt idx="44">
                  <c:v>-19.765999999999998</c:v>
                </c:pt>
                <c:pt idx="45">
                  <c:v>-21.422000000000001</c:v>
                </c:pt>
                <c:pt idx="46">
                  <c:v>-21.847999999999999</c:v>
                </c:pt>
                <c:pt idx="47">
                  <c:v>-21.771999999999998</c:v>
                </c:pt>
                <c:pt idx="48">
                  <c:v>-22.760999999999999</c:v>
                </c:pt>
                <c:pt idx="49">
                  <c:v>-22.887</c:v>
                </c:pt>
                <c:pt idx="50">
                  <c:v>-22.645</c:v>
                </c:pt>
                <c:pt idx="51">
                  <c:v>-22.876999999999999</c:v>
                </c:pt>
                <c:pt idx="52">
                  <c:v>-22.084</c:v>
                </c:pt>
                <c:pt idx="53">
                  <c:v>-21.997</c:v>
                </c:pt>
                <c:pt idx="54">
                  <c:v>-21.901</c:v>
                </c:pt>
                <c:pt idx="55">
                  <c:v>-21.928000000000001</c:v>
                </c:pt>
                <c:pt idx="56">
                  <c:v>-36.627000000000002</c:v>
                </c:pt>
                <c:pt idx="57">
                  <c:v>-38.569000000000003</c:v>
                </c:pt>
                <c:pt idx="58">
                  <c:v>-38.871000000000002</c:v>
                </c:pt>
                <c:pt idx="59">
                  <c:v>-39.137999999999998</c:v>
                </c:pt>
                <c:pt idx="60">
                  <c:v>-23.593</c:v>
                </c:pt>
                <c:pt idx="61">
                  <c:v>-22.329000000000001</c:v>
                </c:pt>
                <c:pt idx="62">
                  <c:v>-21.617999999999999</c:v>
                </c:pt>
                <c:pt idx="63">
                  <c:v>-22.146000000000001</c:v>
                </c:pt>
                <c:pt idx="64">
                  <c:v>-17.792000000000002</c:v>
                </c:pt>
                <c:pt idx="65">
                  <c:v>-17.573</c:v>
                </c:pt>
                <c:pt idx="66">
                  <c:v>-17.297000000000001</c:v>
                </c:pt>
                <c:pt idx="67">
                  <c:v>-17.254000000000001</c:v>
                </c:pt>
                <c:pt idx="68">
                  <c:v>-21.417000000000002</c:v>
                </c:pt>
                <c:pt idx="69">
                  <c:v>-22.178999999999998</c:v>
                </c:pt>
                <c:pt idx="70">
                  <c:v>-21.95</c:v>
                </c:pt>
                <c:pt idx="71">
                  <c:v>-22.254999999999999</c:v>
                </c:pt>
                <c:pt idx="72">
                  <c:v>-16.786000000000001</c:v>
                </c:pt>
                <c:pt idx="73">
                  <c:v>-16.652000000000001</c:v>
                </c:pt>
                <c:pt idx="74">
                  <c:v>-16.719000000000001</c:v>
                </c:pt>
                <c:pt idx="75">
                  <c:v>-16.981000000000002</c:v>
                </c:pt>
                <c:pt idx="76">
                  <c:v>-15.481999999999999</c:v>
                </c:pt>
                <c:pt idx="77">
                  <c:v>-15.348000000000001</c:v>
                </c:pt>
                <c:pt idx="78">
                  <c:v>-15.569000000000001</c:v>
                </c:pt>
                <c:pt idx="79">
                  <c:v>-15.782999999999999</c:v>
                </c:pt>
                <c:pt idx="80">
                  <c:v>-26.931000000000001</c:v>
                </c:pt>
                <c:pt idx="81">
                  <c:v>-27.937999999999999</c:v>
                </c:pt>
                <c:pt idx="82">
                  <c:v>-28.068000000000001</c:v>
                </c:pt>
                <c:pt idx="83">
                  <c:v>-28.844999999999999</c:v>
                </c:pt>
                <c:pt idx="84">
                  <c:v>-22.597000000000001</c:v>
                </c:pt>
                <c:pt idx="85">
                  <c:v>-22.102</c:v>
                </c:pt>
                <c:pt idx="86">
                  <c:v>-21.907</c:v>
                </c:pt>
                <c:pt idx="87">
                  <c:v>-22.062000000000001</c:v>
                </c:pt>
                <c:pt idx="88">
                  <c:v>-23.635999999999999</c:v>
                </c:pt>
                <c:pt idx="89">
                  <c:v>-23.602</c:v>
                </c:pt>
                <c:pt idx="90">
                  <c:v>-23.335000000000001</c:v>
                </c:pt>
                <c:pt idx="91">
                  <c:v>-23.914000000000001</c:v>
                </c:pt>
                <c:pt idx="92">
                  <c:v>-36.771999999999998</c:v>
                </c:pt>
                <c:pt idx="93">
                  <c:v>-38.588000000000001</c:v>
                </c:pt>
                <c:pt idx="94">
                  <c:v>-38.546999999999997</c:v>
                </c:pt>
                <c:pt idx="95">
                  <c:v>-38.58</c:v>
                </c:pt>
                <c:pt idx="96">
                  <c:v>-23.402999999999999</c:v>
                </c:pt>
                <c:pt idx="97">
                  <c:v>-21.887</c:v>
                </c:pt>
                <c:pt idx="98">
                  <c:v>-21.823</c:v>
                </c:pt>
                <c:pt idx="99">
                  <c:v>-21.353999999999999</c:v>
                </c:pt>
                <c:pt idx="100">
                  <c:v>-23.292999999999999</c:v>
                </c:pt>
                <c:pt idx="101">
                  <c:v>-23.99</c:v>
                </c:pt>
                <c:pt idx="102">
                  <c:v>-23.626000000000001</c:v>
                </c:pt>
                <c:pt idx="103">
                  <c:v>-23.736000000000001</c:v>
                </c:pt>
                <c:pt idx="104">
                  <c:v>-21.39</c:v>
                </c:pt>
                <c:pt idx="105">
                  <c:v>-21.404</c:v>
                </c:pt>
                <c:pt idx="106">
                  <c:v>-21.17</c:v>
                </c:pt>
                <c:pt idx="107">
                  <c:v>-21.27</c:v>
                </c:pt>
                <c:pt idx="108">
                  <c:v>-24.893000000000001</c:v>
                </c:pt>
                <c:pt idx="109">
                  <c:v>-25.209</c:v>
                </c:pt>
                <c:pt idx="110">
                  <c:v>-25.11</c:v>
                </c:pt>
                <c:pt idx="111">
                  <c:v>-25.533000000000001</c:v>
                </c:pt>
                <c:pt idx="112">
                  <c:v>-16.71</c:v>
                </c:pt>
                <c:pt idx="113">
                  <c:v>-15.677</c:v>
                </c:pt>
                <c:pt idx="114">
                  <c:v>-15.315</c:v>
                </c:pt>
                <c:pt idx="115">
                  <c:v>-15.521000000000001</c:v>
                </c:pt>
                <c:pt idx="116">
                  <c:v>-20.952000000000002</c:v>
                </c:pt>
                <c:pt idx="117">
                  <c:v>-21.829000000000001</c:v>
                </c:pt>
                <c:pt idx="118">
                  <c:v>-21.85</c:v>
                </c:pt>
                <c:pt idx="119">
                  <c:v>-22.018999999999998</c:v>
                </c:pt>
                <c:pt idx="120">
                  <c:v>-21.7</c:v>
                </c:pt>
                <c:pt idx="121">
                  <c:v>-21.603999999999999</c:v>
                </c:pt>
                <c:pt idx="122">
                  <c:v>-21.765999999999998</c:v>
                </c:pt>
                <c:pt idx="123">
                  <c:v>-21.564</c:v>
                </c:pt>
                <c:pt idx="124">
                  <c:v>-5.1159999999999997</c:v>
                </c:pt>
                <c:pt idx="125">
                  <c:v>-3.048</c:v>
                </c:pt>
                <c:pt idx="126">
                  <c:v>-2.71</c:v>
                </c:pt>
                <c:pt idx="127">
                  <c:v>-2.7549999999999999</c:v>
                </c:pt>
                <c:pt idx="128">
                  <c:v>-34.225000000000001</c:v>
                </c:pt>
                <c:pt idx="129">
                  <c:v>-37.508000000000003</c:v>
                </c:pt>
                <c:pt idx="130">
                  <c:v>-37.979999999999997</c:v>
                </c:pt>
                <c:pt idx="131">
                  <c:v>-38.466000000000001</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-6.0540000000000003</c:v>
                </c:pt>
                <c:pt idx="1">
                  <c:v>-5.8179999999999996</c:v>
                </c:pt>
                <c:pt idx="2">
                  <c:v>-5.78</c:v>
                </c:pt>
                <c:pt idx="3">
                  <c:v>-5.8170000000000002</c:v>
                </c:pt>
                <c:pt idx="4">
                  <c:v>-5.7</c:v>
                </c:pt>
                <c:pt idx="5">
                  <c:v>-5.8029999999999999</c:v>
                </c:pt>
                <c:pt idx="6">
                  <c:v>-5.8470000000000004</c:v>
                </c:pt>
                <c:pt idx="7">
                  <c:v>-5.8230000000000004</c:v>
                </c:pt>
                <c:pt idx="8">
                  <c:v>-5.8070000000000004</c:v>
                </c:pt>
                <c:pt idx="9">
                  <c:v>-5.7309999999999999</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-5.6172623676686326</c:v>
                </c:pt>
                <c:pt idx="1">
                  <c:v>-5.6807510372273811</c:v>
                </c:pt>
                <c:pt idx="2">
                  <c:v>-5.712974010845123</c:v>
                </c:pt>
                <c:pt idx="3">
                  <c:v>-5.7504421931367453</c:v>
                </c:pt>
                <c:pt idx="4">
                  <c:v>-5.6439724755205338</c:v>
                </c:pt>
                <c:pt idx="5">
                  <c:v>-5.7557981106721412</c:v>
                </c:pt>
                <c:pt idx="6">
                  <c:v>-5.8001919072459813</c:v>
                </c:pt>
                <c:pt idx="7">
                  <c:v>-5.7841377493367006</c:v>
                </c:pt>
                <c:pt idx="8">
                  <c:v>-5.7975120619136131</c:v>
                </c:pt>
                <c:pt idx="9">
                  <c:v>-5.7309999999999999</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-17.524999999999999</c:v>
                </c:pt>
                <c:pt idx="1">
                  <c:v>-18.271999999999998</c:v>
                </c:pt>
                <c:pt idx="2">
                  <c:v>-18.440999999999999</c:v>
                </c:pt>
                <c:pt idx="3">
                  <c:v>-18.452000000000002</c:v>
                </c:pt>
                <c:pt idx="4">
                  <c:v>-18.446999999999999</c:v>
                </c:pt>
                <c:pt idx="5">
                  <c:v>-18.518000000000001</c:v>
                </c:pt>
                <c:pt idx="6">
                  <c:v>-18.588999999999999</c:v>
                </c:pt>
                <c:pt idx="7">
                  <c:v>-18.622</c:v>
                </c:pt>
                <c:pt idx="8">
                  <c:v>-18.649999999999999</c:v>
                </c:pt>
                <c:pt idx="9">
                  <c:v>-18.661999999999999</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-18.550459612923778</c:v>
                </c:pt>
                <c:pt idx="1">
                  <c:v>-18.599294018279409</c:v>
                </c:pt>
                <c:pt idx="2">
                  <c:v>-18.601826943960447</c:v>
                </c:pt>
                <c:pt idx="3">
                  <c:v>-18.612966133290392</c:v>
                </c:pt>
                <c:pt idx="4">
                  <c:v>-18.579498791385696</c:v>
                </c:pt>
                <c:pt idx="5">
                  <c:v>-18.632442654310832</c:v>
                </c:pt>
                <c:pt idx="6">
                  <c:v>-18.704078098782251</c:v>
                </c:pt>
                <c:pt idx="7">
                  <c:v>-18.717350832375448</c:v>
                </c:pt>
                <c:pt idx="8">
                  <c:v>-18.673258951069833</c:v>
                </c:pt>
                <c:pt idx="9">
                  <c:v>-18.661999999999999</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-11.941000000000001</c:v>
                </c:pt>
                <c:pt idx="1">
                  <c:v>-11.579000000000001</c:v>
                </c:pt>
                <c:pt idx="2">
                  <c:v>-11.442</c:v>
                </c:pt>
                <c:pt idx="3">
                  <c:v>-11.481999999999999</c:v>
                </c:pt>
                <c:pt idx="4">
                  <c:v>-11.462</c:v>
                </c:pt>
                <c:pt idx="5">
                  <c:v>-11.425000000000001</c:v>
                </c:pt>
                <c:pt idx="6">
                  <c:v>-11.596</c:v>
                </c:pt>
                <c:pt idx="7">
                  <c:v>-11.583</c:v>
                </c:pt>
                <c:pt idx="8">
                  <c:v>-11.452999999999999</c:v>
                </c:pt>
                <c:pt idx="9">
                  <c:v>-11.454000000000001</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-11.356625397790342</c:v>
                </c:pt>
                <c:pt idx="1">
                  <c:v>-11.394148430629691</c:v>
                </c:pt>
                <c:pt idx="2">
                  <c:v>-11.350641185256142</c:v>
                </c:pt>
                <c:pt idx="3">
                  <c:v>-11.391147328274112</c:v>
                </c:pt>
                <c:pt idx="4">
                  <c:v>-11.386977092011874</c:v>
                </c:pt>
                <c:pt idx="5">
                  <c:v>-11.360229413525653</c:v>
                </c:pt>
                <c:pt idx="6">
                  <c:v>-11.532759850210345</c:v>
                </c:pt>
                <c:pt idx="7">
                  <c:v>-11.530638775705082</c:v>
                </c:pt>
                <c:pt idx="8">
                  <c:v>-11.440021148830215</c:v>
                </c:pt>
                <c:pt idx="9">
                  <c:v>-11.454000000000001</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-11.163</c:v>
                </c:pt>
                <c:pt idx="7" formatCode="0.00">
                  <c:v>-11.051</c:v>
                </c:pt>
                <c:pt idx="8" formatCode="0.00">
                  <c:v>-11.034000000000001</c:v>
                </c:pt>
                <c:pt idx="9" formatCode="0.00">
                  <c:v>-11.077</c:v>
                </c:pt>
                <c:pt idx="56" formatCode="0.00">
                  <c:v>-11.428850528834658</c:v>
                </c:pt>
                <c:pt idx="57" formatCode="0.00">
                  <c:v>-11.532408406427832</c:v>
                </c:pt>
                <c:pt idx="58" formatCode="0.00">
                  <c:v>-11.473432216495045</c:v>
                </c:pt>
                <c:pt idx="59" formatCode="0.00">
                  <c:v>-11.445077916382465</c:v>
                </c:pt>
                <c:pt idx="92" formatCode="0.00">
                  <c:v>-11.663984142317112</c:v>
                </c:pt>
                <c:pt idx="93" formatCode="0.00">
                  <c:v>-11.740917042473736</c:v>
                </c:pt>
                <c:pt idx="94" formatCode="0.00">
                  <c:v>-11.754180615144081</c:v>
                </c:pt>
                <c:pt idx="95" formatCode="0.00">
                  <c:v>-11.690383439890779</c:v>
                </c:pt>
                <c:pt idx="128" formatCode="0.00">
                  <c:v>-11.838401580864963</c:v>
                </c:pt>
                <c:pt idx="129" formatCode="0.00">
                  <c:v>-11.853904099679109</c:v>
                </c:pt>
                <c:pt idx="130" formatCode="0.00">
                  <c:v>-11.919373516324109</c:v>
                </c:pt>
                <c:pt idx="131" formatCode="0.00">
                  <c:v>-11.866715530400747</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-11.117223481662419</c:v>
                </c:pt>
                <c:pt idx="7" formatCode="0.00">
                  <c:v>-10.998683979042765</c:v>
                </c:pt>
                <c:pt idx="8" formatCode="0.00">
                  <c:v>-10.975144476423111</c:v>
                </c:pt>
                <c:pt idx="9" formatCode="0.00">
                  <c:v>-11.011604973803456</c:v>
                </c:pt>
                <c:pt idx="56" formatCode="0.00">
                  <c:v>-11.056098879514355</c:v>
                </c:pt>
                <c:pt idx="57" formatCode="0.00">
                  <c:v>-11.153117254487874</c:v>
                </c:pt>
                <c:pt idx="58" formatCode="0.00">
                  <c:v>-11.087601561935433</c:v>
                </c:pt>
                <c:pt idx="59" formatCode="0.00">
                  <c:v>-11.052707759203198</c:v>
                </c:pt>
                <c:pt idx="92" formatCode="0.00">
                  <c:v>-11.055810398689248</c:v>
                </c:pt>
                <c:pt idx="93" formatCode="0.00">
                  <c:v>-11.126203796226218</c:v>
                </c:pt>
                <c:pt idx="94" formatCode="0.00">
                  <c:v>-11.132927866276908</c:v>
                </c:pt>
                <c:pt idx="95" formatCode="0.00">
                  <c:v>-11.062591188403951</c:v>
                </c:pt>
                <c:pt idx="128" formatCode="0.00">
                  <c:v>-10.99480574292954</c:v>
                </c:pt>
                <c:pt idx="129" formatCode="0.00">
                  <c:v>-11.003768759124032</c:v>
                </c:pt>
                <c:pt idx="130" formatCode="0.00">
                  <c:v>-11.062698673149377</c:v>
                </c:pt>
                <c:pt idx="131" formatCode="0.00">
                  <c:v>-11.00350118460636</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-5.5453278388524341</c:v>
                </c:pt>
                <c:pt idx="11" formatCode="0.00">
                  <c:v>-5.6022770057915281</c:v>
                </c:pt>
                <c:pt idx="12" formatCode="0.00">
                  <c:v>-5.6279604767896156</c:v>
                </c:pt>
                <c:pt idx="13" formatCode="0.00">
                  <c:v>-5.6588891564615835</c:v>
                </c:pt>
                <c:pt idx="14" formatCode="0.00">
                  <c:v>-5.5458799362257167</c:v>
                </c:pt>
                <c:pt idx="15" formatCode="0.00">
                  <c:v>-5.6511660687576697</c:v>
                </c:pt>
                <c:pt idx="16" formatCode="0.00">
                  <c:v>-5.6890203627118554</c:v>
                </c:pt>
                <c:pt idx="17" formatCode="0.00">
                  <c:v>-5.6664267021829202</c:v>
                </c:pt>
                <c:pt idx="18" formatCode="0.00">
                  <c:v>-5.6732615121401784</c:v>
                </c:pt>
                <c:pt idx="19" formatCode="0.00">
                  <c:v>-5.6002099476069107</c:v>
                </c:pt>
                <c:pt idx="20" formatCode="0.00">
                  <c:v>-18.413130057911033</c:v>
                </c:pt>
                <c:pt idx="21" formatCode="0.00">
                  <c:v>-18.455424960647012</c:v>
                </c:pt>
                <c:pt idx="22" formatCode="0.00">
                  <c:v>-18.451418383708393</c:v>
                </c:pt>
                <c:pt idx="23" formatCode="0.00">
                  <c:v>-18.456018070418686</c:v>
                </c:pt>
                <c:pt idx="24" formatCode="0.00">
                  <c:v>-18.416011225894334</c:v>
                </c:pt>
                <c:pt idx="25" formatCode="0.00">
                  <c:v>-18.462415586199818</c:v>
                </c:pt>
                <c:pt idx="26" formatCode="0.00">
                  <c:v>-18.52751152805158</c:v>
                </c:pt>
                <c:pt idx="27" formatCode="0.00">
                  <c:v>-18.534244759025125</c:v>
                </c:pt>
                <c:pt idx="28" formatCode="0.00">
                  <c:v>-18.483613375099853</c:v>
                </c:pt>
                <c:pt idx="29" formatCode="0.00">
                  <c:v>-18.465814921410367</c:v>
                </c:pt>
                <c:pt idx="30" formatCode="0.00">
                  <c:v>-11.153900816581054</c:v>
                </c:pt>
                <c:pt idx="31" formatCode="0.00">
                  <c:v>-11.184884346800748</c:v>
                </c:pt>
                <c:pt idx="32" formatCode="0.00">
                  <c:v>-11.134837598807545</c:v>
                </c:pt>
                <c:pt idx="33" formatCode="0.00">
                  <c:v>-11.16880423920586</c:v>
                </c:pt>
                <c:pt idx="34" formatCode="0.00">
                  <c:v>-11.158094500323967</c:v>
                </c:pt>
                <c:pt idx="35" formatCode="0.00">
                  <c:v>-11.124807319218093</c:v>
                </c:pt>
                <c:pt idx="36" formatCode="0.00">
                  <c:v>-11.29079825328313</c:v>
                </c:pt>
                <c:pt idx="37" formatCode="0.00">
                  <c:v>-11.282137676158213</c:v>
                </c:pt>
                <c:pt idx="38" formatCode="0.00">
                  <c:v>-11.184980546663692</c:v>
                </c:pt>
                <c:pt idx="39" formatCode="0.00">
                  <c:v>-11.192419895213822</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-7.6429999999999998</c:v>
                </c:pt>
                <c:pt idx="1">
                  <c:v>-7.5579999999999998</c:v>
                </c:pt>
                <c:pt idx="2">
                  <c:v>-7.4740000000000002</c:v>
                </c:pt>
                <c:pt idx="3">
                  <c:v>-7.4960000000000004</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-7.3116428196665657</c:v>
                </c:pt>
                <c:pt idx="1">
                  <c:v>-7.4563225025742303</c:v>
                </c:pt>
                <c:pt idx="2">
                  <c:v>-7.4236387697118351</c:v>
                </c:pt>
                <c:pt idx="3">
                  <c:v>-7.445917148371719</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I6" sqref="I6"/>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203" t="s">
        <v>24</v>
      </c>
      <c r="C1" s="203"/>
      <c r="D1" s="223" t="s">
        <v>165</v>
      </c>
      <c r="E1" s="224"/>
      <c r="F1" s="225"/>
      <c r="O1" s="11"/>
      <c r="P1" s="165"/>
      <c r="Q1" s="168"/>
      <c r="R1" s="168"/>
      <c r="S1" s="143"/>
      <c r="T1" s="143"/>
      <c r="U1" s="143"/>
    </row>
    <row r="2" spans="1:21">
      <c r="B2" s="201" t="s">
        <v>23</v>
      </c>
      <c r="C2" s="202"/>
      <c r="D2" s="223" t="s">
        <v>164</v>
      </c>
      <c r="E2" s="224"/>
      <c r="F2" s="225"/>
      <c r="O2" s="11"/>
      <c r="P2" s="165"/>
      <c r="Q2" s="168"/>
      <c r="R2" s="168"/>
      <c r="S2" s="143"/>
      <c r="T2" s="143"/>
      <c r="U2" s="143"/>
    </row>
    <row r="3" spans="1:21">
      <c r="B3" s="203" t="s">
        <v>30</v>
      </c>
      <c r="C3" s="203"/>
      <c r="D3" s="223" t="s">
        <v>166</v>
      </c>
      <c r="E3" s="224"/>
      <c r="F3" s="225"/>
      <c r="O3" s="11"/>
      <c r="P3" s="165"/>
      <c r="Q3" s="168"/>
      <c r="R3" s="168"/>
      <c r="S3" s="143"/>
      <c r="T3" s="143"/>
      <c r="U3" s="143"/>
    </row>
    <row r="4" spans="1:21">
      <c r="B4" s="203" t="s">
        <v>3</v>
      </c>
      <c r="C4" s="203"/>
      <c r="D4" s="226" t="s">
        <v>167</v>
      </c>
      <c r="E4" s="212"/>
      <c r="F4" s="213"/>
      <c r="M4" s="12"/>
      <c r="N4" s="12"/>
      <c r="O4" s="11"/>
      <c r="P4" s="165"/>
      <c r="Q4" s="168"/>
      <c r="R4" s="168"/>
      <c r="S4" s="143"/>
      <c r="T4" s="143"/>
      <c r="U4" s="143"/>
    </row>
    <row r="5" spans="1:21">
      <c r="B5" s="13" t="s">
        <v>25</v>
      </c>
      <c r="C5" s="13"/>
      <c r="D5" s="223" t="s">
        <v>168</v>
      </c>
      <c r="E5" s="224"/>
      <c r="F5" s="225"/>
      <c r="M5" s="12"/>
      <c r="N5" s="12"/>
      <c r="O5" s="11"/>
      <c r="P5" s="165"/>
      <c r="Q5" s="168"/>
      <c r="R5" s="168"/>
      <c r="S5" s="143"/>
      <c r="T5" s="143"/>
      <c r="U5" s="143"/>
    </row>
    <row r="6" spans="1:21">
      <c r="B6" s="201" t="s">
        <v>22</v>
      </c>
      <c r="C6" s="202"/>
      <c r="D6" s="211">
        <v>45733</v>
      </c>
      <c r="E6" s="212"/>
      <c r="F6" s="213"/>
      <c r="M6" s="12"/>
      <c r="N6" s="12"/>
      <c r="O6" s="11"/>
      <c r="P6" s="165"/>
      <c r="Q6" s="168"/>
      <c r="R6" s="168"/>
      <c r="S6" s="143"/>
      <c r="T6" s="143"/>
      <c r="U6" s="143"/>
    </row>
    <row r="7" spans="1:21" ht="15" customHeight="1">
      <c r="B7" s="205" t="s">
        <v>4</v>
      </c>
      <c r="C7" s="206"/>
      <c r="D7" s="214"/>
      <c r="E7" s="215"/>
      <c r="F7" s="216"/>
      <c r="M7" s="12"/>
      <c r="N7" s="12"/>
      <c r="O7" s="11"/>
      <c r="P7" s="165"/>
      <c r="Q7" s="168"/>
      <c r="R7" s="168"/>
      <c r="S7" s="143"/>
      <c r="T7" s="143"/>
      <c r="U7" s="143"/>
    </row>
    <row r="8" spans="1:21">
      <c r="B8" s="207"/>
      <c r="C8" s="208"/>
      <c r="D8" s="217"/>
      <c r="E8" s="218"/>
      <c r="F8" s="219"/>
      <c r="M8" s="12"/>
      <c r="N8" s="12"/>
      <c r="O8" s="11"/>
      <c r="P8" s="165"/>
      <c r="Q8" s="168"/>
      <c r="R8" s="168"/>
      <c r="S8" s="143"/>
      <c r="T8" s="143"/>
      <c r="U8" s="143"/>
    </row>
    <row r="9" spans="1:21">
      <c r="B9" s="207"/>
      <c r="C9" s="208"/>
      <c r="D9" s="217"/>
      <c r="E9" s="218"/>
      <c r="F9" s="219"/>
      <c r="M9" s="12"/>
      <c r="N9" s="12"/>
      <c r="O9" s="11"/>
      <c r="P9" s="165"/>
      <c r="Q9" s="168"/>
      <c r="R9" s="168"/>
      <c r="S9" s="143"/>
      <c r="T9" s="143"/>
      <c r="U9" s="143"/>
    </row>
    <row r="10" spans="1:21">
      <c r="B10" s="209"/>
      <c r="C10" s="210"/>
      <c r="D10" s="220"/>
      <c r="E10" s="221"/>
      <c r="F10" s="222"/>
      <c r="M10" s="12"/>
      <c r="N10" s="12"/>
      <c r="O10" s="11"/>
      <c r="P10" s="165"/>
      <c r="Q10" s="168"/>
      <c r="R10" s="168"/>
      <c r="S10" s="143"/>
      <c r="T10" s="143"/>
      <c r="U10" s="143"/>
    </row>
    <row r="11" spans="1:21">
      <c r="B11" s="204"/>
      <c r="C11" s="204"/>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169</v>
      </c>
      <c r="D15" s="153" t="s">
        <v>113</v>
      </c>
      <c r="E15" s="152" t="s">
        <v>21</v>
      </c>
      <c r="F15" s="153" t="s">
        <v>28</v>
      </c>
      <c r="G15" s="153" t="s">
        <v>228</v>
      </c>
      <c r="H15" s="153" t="s">
        <v>229</v>
      </c>
      <c r="I15" s="153" t="s">
        <v>230</v>
      </c>
      <c r="J15" s="152" t="s">
        <v>21</v>
      </c>
      <c r="K15" s="16">
        <v>9</v>
      </c>
      <c r="O15" s="186"/>
      <c r="P15" s="188"/>
      <c r="Q15" s="189"/>
      <c r="R15" s="144"/>
      <c r="S15" s="144"/>
      <c r="T15" s="144"/>
      <c r="U15" s="144"/>
    </row>
    <row r="16" spans="1:21" ht="45" customHeight="1" thickTop="1" thickBot="1">
      <c r="A16" s="37">
        <v>10</v>
      </c>
      <c r="B16" s="154" t="s">
        <v>231</v>
      </c>
      <c r="C16" s="155" t="s">
        <v>232</v>
      </c>
      <c r="D16" s="155" t="s">
        <v>233</v>
      </c>
      <c r="E16" s="155" t="s">
        <v>234</v>
      </c>
      <c r="F16" s="155" t="s">
        <v>235</v>
      </c>
      <c r="G16" s="155" t="s">
        <v>236</v>
      </c>
      <c r="H16" s="193" t="s">
        <v>237</v>
      </c>
      <c r="I16" s="155" t="s">
        <v>239</v>
      </c>
      <c r="J16" s="152" t="s">
        <v>21</v>
      </c>
      <c r="K16" s="16">
        <v>18</v>
      </c>
      <c r="P16" s="180"/>
      <c r="Q16" s="180"/>
    </row>
    <row r="17" spans="1:18" ht="45" customHeight="1" thickTop="1">
      <c r="A17" s="37">
        <v>19</v>
      </c>
      <c r="B17" s="154" t="s">
        <v>240</v>
      </c>
      <c r="C17" s="155" t="s">
        <v>241</v>
      </c>
      <c r="D17" s="155" t="s">
        <v>242</v>
      </c>
      <c r="E17" s="155" t="s">
        <v>243</v>
      </c>
      <c r="F17" s="155" t="s">
        <v>244</v>
      </c>
      <c r="G17" s="155" t="s">
        <v>245</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142</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118</v>
      </c>
      <c r="C25" s="162" t="s">
        <v>143</v>
      </c>
      <c r="D25" s="162" t="s">
        <v>117</v>
      </c>
      <c r="E25" s="162" t="s">
        <v>118</v>
      </c>
      <c r="F25" s="162" t="s">
        <v>115</v>
      </c>
      <c r="G25" s="147" t="s">
        <v>57</v>
      </c>
      <c r="H25" s="147" t="s">
        <v>57</v>
      </c>
      <c r="I25" s="147" t="s">
        <v>57</v>
      </c>
      <c r="J25" s="163" t="s">
        <v>118</v>
      </c>
      <c r="K25" s="16">
        <v>9</v>
      </c>
    </row>
    <row r="26" spans="1:18" ht="45" customHeight="1" thickBot="1">
      <c r="A26" s="37">
        <v>10</v>
      </c>
      <c r="B26" s="148" t="s">
        <v>57</v>
      </c>
      <c r="C26" s="149" t="s">
        <v>57</v>
      </c>
      <c r="D26" s="149" t="s">
        <v>57</v>
      </c>
      <c r="E26" s="149" t="s">
        <v>57</v>
      </c>
      <c r="F26" s="149" t="s">
        <v>57</v>
      </c>
      <c r="G26" s="149" t="s">
        <v>57</v>
      </c>
      <c r="H26" s="149" t="s">
        <v>57</v>
      </c>
      <c r="I26" s="149" t="s">
        <v>57</v>
      </c>
      <c r="J26" s="164" t="s">
        <v>118</v>
      </c>
      <c r="K26" s="16">
        <v>18</v>
      </c>
    </row>
    <row r="27" spans="1:18" ht="45" customHeight="1" thickTop="1">
      <c r="A27" s="37">
        <v>19</v>
      </c>
      <c r="B27" s="148" t="s">
        <v>57</v>
      </c>
      <c r="C27" s="149" t="s">
        <v>57</v>
      </c>
      <c r="D27" s="149" t="s">
        <v>57</v>
      </c>
      <c r="E27" s="149" t="s">
        <v>57</v>
      </c>
      <c r="F27" s="149" t="s">
        <v>57</v>
      </c>
      <c r="G27" s="149" t="s">
        <v>57</v>
      </c>
      <c r="H27" s="149" t="s">
        <v>57</v>
      </c>
      <c r="I27" s="162" t="s">
        <v>115</v>
      </c>
      <c r="J27" s="164" t="s">
        <v>118</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45</v>
      </c>
      <c r="D35" s="190">
        <v>-19.9286927283644</v>
      </c>
      <c r="E35" s="169">
        <v>-153.71716081946607</v>
      </c>
      <c r="F35" s="175"/>
      <c r="L35" s="142">
        <v>-3.37</v>
      </c>
      <c r="O35" s="145"/>
      <c r="P35" s="97"/>
      <c r="Q35" s="146"/>
    </row>
    <row r="36" spans="1:17" ht="48" customHeight="1">
      <c r="A36" s="11"/>
      <c r="B36" s="16" t="s">
        <v>6</v>
      </c>
      <c r="C36" s="181" t="s">
        <v>112</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96</v>
      </c>
      <c r="D38" s="191">
        <v>-16.420445781749383</v>
      </c>
      <c r="E38" s="183">
        <v>-129.90281875297998</v>
      </c>
      <c r="F38" s="175"/>
      <c r="H38" s="177"/>
      <c r="I38" s="179"/>
      <c r="J38" s="179"/>
      <c r="L38" s="142">
        <v>-7.39</v>
      </c>
      <c r="O38" s="145"/>
      <c r="P38" s="97"/>
      <c r="Q38" s="146"/>
    </row>
    <row r="39" spans="1:17" ht="48" customHeight="1">
      <c r="A39" s="11"/>
      <c r="B39" s="16" t="s">
        <v>9</v>
      </c>
      <c r="C39" s="184" t="s">
        <v>113</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148</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120</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44</v>
      </c>
      <c r="D45" s="191">
        <v>-2.2908301858589355</v>
      </c>
      <c r="E45" s="183">
        <v>-10.452955719200807</v>
      </c>
      <c r="F45" s="175"/>
      <c r="H45" s="97"/>
      <c r="I45" s="7"/>
      <c r="J45" s="7"/>
      <c r="O45" s="165"/>
      <c r="P45" s="168"/>
      <c r="Q45" s="168"/>
    </row>
    <row r="46" spans="1:17" ht="48" customHeight="1">
      <c r="A46" s="11"/>
      <c r="B46" s="16" t="s">
        <v>16</v>
      </c>
      <c r="C46" s="181" t="s">
        <v>152</v>
      </c>
      <c r="D46" s="182">
        <v>3.1753194400160383</v>
      </c>
      <c r="E46" s="183">
        <v>-15.788097941940761</v>
      </c>
      <c r="F46" s="175"/>
      <c r="H46" s="97"/>
      <c r="I46" s="7"/>
      <c r="J46" s="7"/>
      <c r="O46" s="165"/>
      <c r="P46" s="168"/>
      <c r="Q46" s="168"/>
    </row>
    <row r="47" spans="1:17" ht="48" customHeight="1">
      <c r="A47" s="11"/>
      <c r="B47" s="16" t="s">
        <v>149</v>
      </c>
      <c r="C47" s="181" t="s">
        <v>153</v>
      </c>
      <c r="D47" s="182">
        <v>11.137167797600501</v>
      </c>
      <c r="E47" s="183">
        <v>4.0331828288466536</v>
      </c>
      <c r="F47" s="175"/>
      <c r="H47" s="97"/>
      <c r="I47" s="7"/>
      <c r="J47" s="7"/>
      <c r="O47" s="165"/>
      <c r="P47" s="168"/>
      <c r="Q47" s="168"/>
    </row>
    <row r="48" spans="1:17" ht="47.25">
      <c r="A48" s="11"/>
      <c r="B48" s="16" t="s">
        <v>150</v>
      </c>
      <c r="C48" s="181" t="s">
        <v>147</v>
      </c>
      <c r="D48" s="182">
        <v>17.566412965692827</v>
      </c>
      <c r="E48" s="183">
        <v>20.538245749611605</v>
      </c>
      <c r="F48" s="175"/>
      <c r="H48" s="97"/>
      <c r="I48" s="7"/>
      <c r="J48" s="7"/>
      <c r="O48" s="165"/>
      <c r="P48" s="168"/>
      <c r="Q48" s="168"/>
    </row>
    <row r="49" spans="1:18" ht="48" customHeight="1">
      <c r="B49" s="16" t="s">
        <v>151</v>
      </c>
      <c r="C49" s="176" t="s">
        <v>161</v>
      </c>
      <c r="D49" s="172">
        <v>0.3</v>
      </c>
      <c r="E49" s="173">
        <v>1.8</v>
      </c>
      <c r="F49" s="175"/>
      <c r="H49" s="97"/>
      <c r="I49" s="7"/>
      <c r="J49" s="7"/>
      <c r="O49" s="165"/>
      <c r="P49" s="168"/>
      <c r="Q49" s="168"/>
    </row>
    <row r="50" spans="1:18" ht="48" customHeight="1">
      <c r="B50" s="16" t="s">
        <v>154</v>
      </c>
      <c r="C50" s="176" t="s">
        <v>159</v>
      </c>
      <c r="D50" s="172">
        <v>-20.6</v>
      </c>
      <c r="E50" s="173">
        <v>-159</v>
      </c>
      <c r="F50" s="175"/>
      <c r="I50" s="180"/>
      <c r="J50" s="180"/>
      <c r="O50" s="165"/>
      <c r="P50" s="168"/>
      <c r="Q50" s="168"/>
      <c r="R50" s="18"/>
    </row>
    <row r="51" spans="1:18" ht="48" customHeight="1">
      <c r="B51" s="16" t="s">
        <v>155</v>
      </c>
      <c r="C51" s="176" t="s">
        <v>160</v>
      </c>
      <c r="D51" s="172">
        <v>-29.6</v>
      </c>
      <c r="E51" s="173">
        <v>-235</v>
      </c>
      <c r="F51" s="175"/>
      <c r="I51" s="180"/>
      <c r="J51" s="180"/>
      <c r="O51" s="165"/>
      <c r="P51" s="168"/>
      <c r="Q51" s="168"/>
      <c r="R51" s="18"/>
    </row>
    <row r="52" spans="1:18">
      <c r="B52" s="16" t="s">
        <v>156</v>
      </c>
      <c r="C52" s="171"/>
      <c r="D52" s="172"/>
      <c r="E52" s="173"/>
      <c r="F52" s="175"/>
      <c r="O52" s="160"/>
      <c r="P52" s="167"/>
      <c r="Q52" s="167"/>
      <c r="R52" s="18"/>
    </row>
    <row r="53" spans="1:18">
      <c r="B53" s="16" t="s">
        <v>157</v>
      </c>
      <c r="C53" s="171"/>
      <c r="D53" s="172"/>
      <c r="E53" s="173"/>
      <c r="F53" s="175"/>
      <c r="R53" s="18"/>
    </row>
    <row r="54" spans="1:18">
      <c r="A54" s="11"/>
      <c r="B54" s="16" t="s">
        <v>158</v>
      </c>
      <c r="C54" s="171"/>
      <c r="D54" s="172"/>
      <c r="E54" s="173"/>
      <c r="Q54" s="18"/>
    </row>
    <row r="55" spans="1:18">
      <c r="C55" s="12" t="s">
        <v>29</v>
      </c>
      <c r="D55" s="12">
        <v>-6</v>
      </c>
      <c r="E55" s="12">
        <v>-36</v>
      </c>
    </row>
  </sheetData>
  <protectedRanges>
    <protectedRange sqref="D1:F10 C35:E54 B25:J30 B15:J20" name="Range1"/>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60</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CC4 17feb25 0.1m</v>
      </c>
      <c r="C8" s="41">
        <f t="shared" ref="C8:C29" si="1">C7+"0:08:50"*4</f>
        <v>43475.69027777778</v>
      </c>
      <c r="D8" s="20">
        <v>4</v>
      </c>
    </row>
    <row r="9" spans="1:4">
      <c r="A9" s="3">
        <v>7</v>
      </c>
      <c r="B9" s="5" t="str">
        <f>INDEX('Tray Configuration'!$B$15:$J$20, MATCH(A9,'Tray Configuration'!$A$15:$A$20,1), MATCH(A9, 'Tray Configuration'!$B$14:$J$14, 1))</f>
        <v>CC4 16sep24 BOT</v>
      </c>
      <c r="C9" s="41">
        <f t="shared" si="1"/>
        <v>43475.714814814819</v>
      </c>
      <c r="D9" s="20">
        <v>4</v>
      </c>
    </row>
    <row r="10" spans="1:4">
      <c r="A10" s="3">
        <v>8</v>
      </c>
      <c r="B10" s="5" t="str">
        <f>INDEX('Tray Configuration'!$B$15:$J$20, MATCH(A10,'Tray Configuration'!$A$15:$A$20,1), MATCH(A10, 'Tray Configuration'!$B$14:$J$14, 1))</f>
        <v>CC4 17feb25 6m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CC3 17feb25 1.5m</v>
      </c>
      <c r="C12" s="41">
        <f t="shared" si="1"/>
        <v>43475.788425925937</v>
      </c>
      <c r="D12" s="20">
        <v>4</v>
      </c>
    </row>
    <row r="13" spans="1:4">
      <c r="A13" s="6">
        <v>11</v>
      </c>
      <c r="B13" s="5" t="str">
        <f>INDEX('Tray Configuration'!$B$15:$J$20, MATCH(A13,'Tray Configuration'!$A$15:$A$20,1), MATCH(A13-((MATCH(A13,'Tray Configuration'!$A$15:$A$20,1))-1)*9, 'Tray Configuration'!$B$14:$J$14, 1))</f>
        <v>CC2 16sep24 0.1m</v>
      </c>
      <c r="C13" s="41">
        <f t="shared" si="1"/>
        <v>43475.812962962977</v>
      </c>
      <c r="D13" s="20">
        <v>4</v>
      </c>
    </row>
    <row r="14" spans="1:4">
      <c r="A14" s="6">
        <v>12</v>
      </c>
      <c r="B14" s="5" t="str">
        <f>INDEX('Tray Configuration'!$B$15:$J$20, MATCH(A14,'Tray Configuration'!$A$15:$A$20,1), MATCH(A14-((MATCH(A14,'Tray Configuration'!$A$15:$A$20,1))-1)*9, 'Tray Configuration'!$B$14:$J$14, 1))</f>
        <v>CS1 30sep24 0.1m</v>
      </c>
      <c r="C14" s="41">
        <f t="shared" si="1"/>
        <v>43475.837500000016</v>
      </c>
      <c r="D14" s="20">
        <v>4</v>
      </c>
    </row>
    <row r="15" spans="1:4">
      <c r="A15" s="6">
        <v>13</v>
      </c>
      <c r="B15" s="5" t="str">
        <f>INDEX('Tray Configuration'!$B$15:$J$20, MATCH(A15,'Tray Configuration'!$A$15:$A$20,1), MATCH(A15-((MATCH(A15,'Tray Configuration'!$A$15:$A$20,1))-1)*9, 'Tray Configuration'!$B$14:$J$14, 1))</f>
        <v>CC2 15aug24 BOT</v>
      </c>
      <c r="C15" s="41">
        <f t="shared" si="1"/>
        <v>43475.862037037055</v>
      </c>
      <c r="D15" s="20">
        <v>4</v>
      </c>
    </row>
    <row r="16" spans="1:4">
      <c r="A16" s="6">
        <v>14</v>
      </c>
      <c r="B16" s="5" t="str">
        <f>INDEX('Tray Configuration'!$B$15:$J$20, MATCH(A16,'Tray Configuration'!$A$15:$A$20,1), MATCH(A16-((MATCH(A16,'Tray Configuration'!$A$15:$A$20,1))-1)*9, 'Tray Configuration'!$B$14:$J$14, 1))</f>
        <v>CC4 16sep24 6m</v>
      </c>
      <c r="C16" s="41">
        <f t="shared" si="1"/>
        <v>43475.886574074095</v>
      </c>
      <c r="D16" s="20">
        <v>4</v>
      </c>
    </row>
    <row r="17" spans="1:4">
      <c r="A17" s="6">
        <v>15</v>
      </c>
      <c r="B17" s="5" t="str">
        <f>INDEX('Tray Configuration'!$B$15:$J$20, MATCH(A17,'Tray Configuration'!$A$15:$A$20,1), MATCH(A17-((MATCH(A17,'Tray Configuration'!$A$15:$A$20,1))-1)*9, 'Tray Configuration'!$B$14:$J$14, 1))</f>
        <v>CS2 15aug24 0.1m</v>
      </c>
      <c r="C17" s="41">
        <f t="shared" si="1"/>
        <v>43475.911111111134</v>
      </c>
      <c r="D17" s="20">
        <v>4</v>
      </c>
    </row>
    <row r="18" spans="1:4">
      <c r="A18" s="6">
        <v>16</v>
      </c>
      <c r="B18" s="5" t="str">
        <f>INDEX('Tray Configuration'!$B$15:$J$20, MATCH(A18,'Tray Configuration'!$A$15:$A$20,1), MATCH(A18-((MATCH(A18,'Tray Configuration'!$A$15:$A$20,1))-1)*9, 'Tray Configuration'!$B$14:$J$14, 1))</f>
        <v>CC4 16sep24 9m</v>
      </c>
      <c r="C18" s="41">
        <f t="shared" si="1"/>
        <v>43475.935648148174</v>
      </c>
      <c r="D18" s="20">
        <v>4</v>
      </c>
    </row>
    <row r="19" spans="1:4">
      <c r="A19" s="6">
        <v>17</v>
      </c>
      <c r="B19" s="5" t="str">
        <f>INDEX('Tray Configuration'!$B$15:$J$20, MATCH(A19,'Tray Configuration'!$A$15:$A$20,1), MATCH(A19-((MATCH(A19,'Tray Configuration'!$A$15:$A$20,1))-1)*9, 'Tray Configuration'!$B$14:$J$14, 1))</f>
        <v>CS1 16sep24 0.1m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CCR rain 19aug24 R1</v>
      </c>
      <c r="C21" s="41">
        <f t="shared" si="1"/>
        <v>43476.009259259292</v>
      </c>
      <c r="D21" s="20">
        <v>4</v>
      </c>
    </row>
    <row r="22" spans="1:4">
      <c r="A22" s="6">
        <v>20</v>
      </c>
      <c r="B22" s="5" t="str">
        <f>INDEX('Tray Configuration'!$B$15:$J$20, MATCH(A22,'Tray Configuration'!$A$15:$A$20,1), MATCH(A22-((MATCH(A22,'Tray Configuration'!$A$15:$A$20,1))-1)*9, 'Tray Configuration'!$B$14:$J$14, 1))</f>
        <v>CP1 15aug24 0.1m</v>
      </c>
      <c r="C22" s="41">
        <f t="shared" si="1"/>
        <v>43476.033796296331</v>
      </c>
      <c r="D22" s="20">
        <v>4</v>
      </c>
    </row>
    <row r="23" spans="1:4">
      <c r="A23" s="6">
        <v>21</v>
      </c>
      <c r="B23" s="5" t="str">
        <f>INDEX('Tray Configuration'!$B$15:$J$20, MATCH(A23,'Tray Configuration'!$A$15:$A$20,1), MATCH(A23-((MATCH(A23,'Tray Configuration'!$A$15:$A$20,1))-1)*9, 'Tray Configuration'!$B$14:$J$14, 1))</f>
        <v>CC2 22may24 0.1m</v>
      </c>
      <c r="C23" s="41">
        <f t="shared" si="1"/>
        <v>43476.058333333371</v>
      </c>
      <c r="D23" s="20">
        <v>4</v>
      </c>
    </row>
    <row r="24" spans="1:4">
      <c r="A24" s="6">
        <v>22</v>
      </c>
      <c r="B24" s="5" t="str">
        <f>INDEX('Tray Configuration'!$B$15:$J$20, MATCH(A24,'Tray Configuration'!$A$15:$A$20,1), MATCH(A24-((MATCH(A24,'Tray Configuration'!$A$15:$A$20,1))-1)*9, 'Tray Configuration'!$B$14:$J$14, 1))</f>
        <v>CS2 28oct24 0.1m</v>
      </c>
      <c r="C24" s="41">
        <f t="shared" si="1"/>
        <v>43476.08287037041</v>
      </c>
      <c r="D24" s="20">
        <v>4</v>
      </c>
    </row>
    <row r="25" spans="1:4">
      <c r="A25" s="6">
        <v>23</v>
      </c>
      <c r="B25" s="5" t="str">
        <f>INDEX('Tray Configuration'!$B$15:$J$20, MATCH(A25,'Tray Configuration'!$A$15:$A$20,1), MATCH(A25-((MATCH(A25,'Tray Configuration'!$A$15:$A$20,1))-1)*9, 'Tray Configuration'!$B$14:$J$14, 1))</f>
        <v>CC2 30sep24 0.1m</v>
      </c>
      <c r="C25" s="41">
        <f t="shared" si="1"/>
        <v>43476.10740740745</v>
      </c>
      <c r="D25" s="20">
        <v>4</v>
      </c>
    </row>
    <row r="26" spans="1:4">
      <c r="A26" s="6">
        <v>24</v>
      </c>
      <c r="B26" s="5" t="str">
        <f>INDEX('Tray Configuration'!$B$15:$J$20, MATCH(A26,'Tray Configuration'!$A$15:$A$20,1), MATCH(A26-((MATCH(A26,'Tray Configuration'!$A$15:$A$20,1))-1)*9, 'Tray Configuration'!$B$14:$J$14, 1))</f>
        <v>CS2 30sep24 0.1m</v>
      </c>
      <c r="C26" s="41">
        <f t="shared" si="1"/>
        <v>43476.131944444489</v>
      </c>
      <c r="D26" s="20">
        <v>4</v>
      </c>
    </row>
    <row r="27" spans="1:4">
      <c r="A27" s="6">
        <v>25</v>
      </c>
      <c r="B27" s="5" t="str">
        <f>INDEX('Tray Configuration'!$B$15:$J$20, MATCH(A27,'Tray Configuration'!$A$15:$A$20,1), MATCH(A27-((MATCH(A27,'Tray Configuration'!$A$15:$A$20,1))-1)*9, 'Tray Configuration'!$B$14:$J$14, 1))</f>
        <v>CC4 16sep24 9m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L19" sqref="L19"/>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170</v>
      </c>
      <c r="B1" t="s">
        <v>171</v>
      </c>
      <c r="C1" t="s">
        <v>172</v>
      </c>
      <c r="D1" t="s">
        <v>173</v>
      </c>
      <c r="E1" t="s">
        <v>174</v>
      </c>
      <c r="F1" t="s">
        <v>175</v>
      </c>
      <c r="G1" t="s">
        <v>176</v>
      </c>
      <c r="H1" t="s">
        <v>177</v>
      </c>
      <c r="I1" t="s">
        <v>178</v>
      </c>
      <c r="J1" t="s">
        <v>179</v>
      </c>
      <c r="K1" t="s">
        <v>180</v>
      </c>
      <c r="L1" t="s">
        <v>181</v>
      </c>
      <c r="M1" t="s">
        <v>182</v>
      </c>
      <c r="N1" t="s">
        <v>183</v>
      </c>
      <c r="O1" t="s">
        <v>184</v>
      </c>
      <c r="P1" t="s">
        <v>185</v>
      </c>
      <c r="Q1" t="s">
        <v>186</v>
      </c>
      <c r="R1" t="s">
        <v>187</v>
      </c>
      <c r="S1" t="s">
        <v>188</v>
      </c>
      <c r="T1" t="s">
        <v>189</v>
      </c>
      <c r="U1" t="s">
        <v>190</v>
      </c>
      <c r="V1" t="s">
        <v>191</v>
      </c>
      <c r="W1" t="s">
        <v>192</v>
      </c>
      <c r="X1" t="s">
        <v>193</v>
      </c>
      <c r="Y1" t="s">
        <v>194</v>
      </c>
      <c r="Z1" t="s">
        <v>195</v>
      </c>
      <c r="AA1" t="s">
        <v>196</v>
      </c>
    </row>
    <row r="2" spans="1:27">
      <c r="A2">
        <v>1</v>
      </c>
      <c r="B2" t="s">
        <v>246</v>
      </c>
      <c r="C2" t="s">
        <v>247</v>
      </c>
      <c r="D2" t="s">
        <v>197</v>
      </c>
      <c r="E2">
        <v>1</v>
      </c>
      <c r="F2" t="s">
        <v>248</v>
      </c>
      <c r="G2" t="s">
        <v>248</v>
      </c>
      <c r="H2" t="s">
        <v>248</v>
      </c>
      <c r="I2" t="s">
        <v>249</v>
      </c>
      <c r="J2" t="s">
        <v>250</v>
      </c>
      <c r="K2" t="s">
        <v>198</v>
      </c>
      <c r="L2" t="s">
        <v>198</v>
      </c>
      <c r="M2" t="s">
        <v>199</v>
      </c>
      <c r="N2" t="s">
        <v>248</v>
      </c>
      <c r="O2" t="s">
        <v>248</v>
      </c>
      <c r="P2" t="s">
        <v>248</v>
      </c>
      <c r="Q2" t="s">
        <v>248</v>
      </c>
      <c r="R2" t="s">
        <v>248</v>
      </c>
      <c r="S2" t="s">
        <v>248</v>
      </c>
      <c r="T2" t="s">
        <v>248</v>
      </c>
      <c r="U2" t="s">
        <v>248</v>
      </c>
      <c r="V2" t="s">
        <v>248</v>
      </c>
      <c r="W2" t="s">
        <v>248</v>
      </c>
      <c r="X2" t="s">
        <v>200</v>
      </c>
      <c r="Y2">
        <v>1</v>
      </c>
      <c r="Z2">
        <v>66</v>
      </c>
      <c r="AA2" t="s">
        <v>201</v>
      </c>
    </row>
    <row r="3" spans="1:27">
      <c r="A3">
        <v>2</v>
      </c>
      <c r="B3" t="s">
        <v>246</v>
      </c>
      <c r="C3" t="s">
        <v>251</v>
      </c>
      <c r="D3" t="s">
        <v>197</v>
      </c>
      <c r="E3">
        <v>2</v>
      </c>
      <c r="F3">
        <v>-10.996</v>
      </c>
      <c r="G3">
        <v>-41.57</v>
      </c>
      <c r="H3">
        <v>20060</v>
      </c>
      <c r="I3">
        <v>-1</v>
      </c>
      <c r="J3">
        <v>1</v>
      </c>
      <c r="K3" t="s">
        <v>198</v>
      </c>
      <c r="L3" t="s">
        <v>198</v>
      </c>
      <c r="M3" t="s">
        <v>199</v>
      </c>
      <c r="N3">
        <v>66.448729999999998</v>
      </c>
      <c r="O3">
        <v>0.13600000000000001</v>
      </c>
      <c r="P3">
        <v>0.45300000000000001</v>
      </c>
      <c r="Q3">
        <v>84</v>
      </c>
      <c r="R3">
        <v>-8.9999999999999993E-3</v>
      </c>
      <c r="S3">
        <v>-2.8000000000000001E-2</v>
      </c>
      <c r="T3">
        <v>25.46</v>
      </c>
      <c r="U3">
        <v>844</v>
      </c>
      <c r="V3">
        <v>0</v>
      </c>
      <c r="W3">
        <v>30.5</v>
      </c>
      <c r="X3" t="s">
        <v>200</v>
      </c>
      <c r="Y3">
        <v>1</v>
      </c>
      <c r="Z3">
        <v>66</v>
      </c>
      <c r="AA3" t="s">
        <v>201</v>
      </c>
    </row>
    <row r="4" spans="1:27">
      <c r="A4">
        <v>3</v>
      </c>
      <c r="B4" t="s">
        <v>246</v>
      </c>
      <c r="C4" t="s">
        <v>252</v>
      </c>
      <c r="D4" t="s">
        <v>197</v>
      </c>
      <c r="E4">
        <v>3</v>
      </c>
      <c r="F4">
        <v>-10.986000000000001</v>
      </c>
      <c r="G4">
        <v>-40.816000000000003</v>
      </c>
      <c r="H4">
        <v>19960</v>
      </c>
      <c r="I4">
        <v>-1</v>
      </c>
      <c r="J4">
        <v>1</v>
      </c>
      <c r="K4" t="s">
        <v>198</v>
      </c>
      <c r="L4" t="s">
        <v>198</v>
      </c>
      <c r="M4" t="s">
        <v>199</v>
      </c>
      <c r="N4">
        <v>66.454840000000004</v>
      </c>
      <c r="O4">
        <v>0.11899999999999999</v>
      </c>
      <c r="P4">
        <v>0.39500000000000002</v>
      </c>
      <c r="Q4">
        <v>78</v>
      </c>
      <c r="R4">
        <v>-1.4999999999999999E-2</v>
      </c>
      <c r="S4">
        <v>-0.06</v>
      </c>
      <c r="T4">
        <v>25.61</v>
      </c>
      <c r="U4">
        <v>844</v>
      </c>
      <c r="V4">
        <v>0</v>
      </c>
      <c r="W4">
        <v>30.687999999999999</v>
      </c>
      <c r="X4" t="s">
        <v>200</v>
      </c>
      <c r="Y4">
        <v>1</v>
      </c>
      <c r="Z4">
        <v>66</v>
      </c>
      <c r="AA4" t="s">
        <v>201</v>
      </c>
    </row>
    <row r="5" spans="1:27">
      <c r="A5">
        <v>4</v>
      </c>
      <c r="B5" t="s">
        <v>246</v>
      </c>
      <c r="C5" t="s">
        <v>253</v>
      </c>
      <c r="D5" t="s">
        <v>197</v>
      </c>
      <c r="E5">
        <v>4</v>
      </c>
      <c r="F5">
        <v>-11.026999999999999</v>
      </c>
      <c r="G5">
        <v>-40.68</v>
      </c>
      <c r="H5">
        <v>19915</v>
      </c>
      <c r="I5">
        <v>0</v>
      </c>
      <c r="J5">
        <v>1</v>
      </c>
      <c r="K5" t="s">
        <v>198</v>
      </c>
      <c r="L5" t="s">
        <v>198</v>
      </c>
      <c r="M5" t="s">
        <v>199</v>
      </c>
      <c r="N5">
        <v>66.460949999999997</v>
      </c>
      <c r="O5">
        <v>0.155</v>
      </c>
      <c r="P5">
        <v>0.29399999999999998</v>
      </c>
      <c r="Q5">
        <v>85</v>
      </c>
      <c r="R5">
        <v>4.0000000000000001E-3</v>
      </c>
      <c r="S5">
        <v>0.01</v>
      </c>
      <c r="T5">
        <v>25.76</v>
      </c>
      <c r="U5">
        <v>844</v>
      </c>
      <c r="V5">
        <v>0</v>
      </c>
      <c r="W5">
        <v>30.437999999999999</v>
      </c>
      <c r="X5" t="s">
        <v>200</v>
      </c>
      <c r="Y5">
        <v>1</v>
      </c>
      <c r="Z5">
        <v>66</v>
      </c>
      <c r="AA5" t="s">
        <v>201</v>
      </c>
    </row>
    <row r="6" spans="1:27">
      <c r="A6">
        <v>5</v>
      </c>
      <c r="B6" t="s">
        <v>246</v>
      </c>
      <c r="C6" t="s">
        <v>254</v>
      </c>
      <c r="D6" t="s">
        <v>197</v>
      </c>
      <c r="E6">
        <v>5</v>
      </c>
      <c r="F6">
        <v>-10.991</v>
      </c>
      <c r="G6">
        <v>-40.466000000000001</v>
      </c>
      <c r="H6">
        <v>19926</v>
      </c>
      <c r="I6">
        <v>0</v>
      </c>
      <c r="J6">
        <v>1</v>
      </c>
      <c r="K6" t="s">
        <v>198</v>
      </c>
      <c r="L6" t="s">
        <v>198</v>
      </c>
      <c r="M6" t="s">
        <v>199</v>
      </c>
      <c r="N6">
        <v>66.467070000000007</v>
      </c>
      <c r="O6">
        <v>9.7000000000000003E-2</v>
      </c>
      <c r="P6">
        <v>0.33300000000000002</v>
      </c>
      <c r="Q6">
        <v>79</v>
      </c>
      <c r="R6">
        <v>-1.7000000000000001E-2</v>
      </c>
      <c r="S6">
        <v>-4.1000000000000002E-2</v>
      </c>
      <c r="T6">
        <v>26.19</v>
      </c>
      <c r="U6">
        <v>844</v>
      </c>
      <c r="V6">
        <v>0</v>
      </c>
      <c r="W6">
        <v>30.062999999999999</v>
      </c>
      <c r="X6" t="s">
        <v>200</v>
      </c>
      <c r="Y6">
        <v>1</v>
      </c>
      <c r="Z6">
        <v>66</v>
      </c>
      <c r="AA6" t="s">
        <v>201</v>
      </c>
    </row>
    <row r="7" spans="1:27">
      <c r="A7">
        <v>6</v>
      </c>
      <c r="B7" t="s">
        <v>246</v>
      </c>
      <c r="C7" t="s">
        <v>255</v>
      </c>
      <c r="D7" t="s">
        <v>197</v>
      </c>
      <c r="E7">
        <v>6</v>
      </c>
      <c r="F7">
        <v>-11.036</v>
      </c>
      <c r="G7">
        <v>-40.433999999999997</v>
      </c>
      <c r="H7">
        <v>19889</v>
      </c>
      <c r="I7">
        <v>0</v>
      </c>
      <c r="J7">
        <v>1</v>
      </c>
      <c r="K7" t="s">
        <v>198</v>
      </c>
      <c r="L7" t="s">
        <v>198</v>
      </c>
      <c r="M7" t="s">
        <v>199</v>
      </c>
      <c r="N7">
        <v>66.473100000000002</v>
      </c>
      <c r="O7">
        <v>0.14499999999999999</v>
      </c>
      <c r="P7">
        <v>0.49099999999999999</v>
      </c>
      <c r="Q7">
        <v>82</v>
      </c>
      <c r="R7">
        <v>2.9000000000000001E-2</v>
      </c>
      <c r="S7">
        <v>6.6000000000000003E-2</v>
      </c>
      <c r="T7">
        <v>27.07</v>
      </c>
      <c r="U7">
        <v>844</v>
      </c>
      <c r="V7">
        <v>0</v>
      </c>
      <c r="W7">
        <v>30.5</v>
      </c>
      <c r="X7" t="s">
        <v>200</v>
      </c>
      <c r="Y7">
        <v>1</v>
      </c>
      <c r="Z7">
        <v>66</v>
      </c>
      <c r="AA7" t="s">
        <v>201</v>
      </c>
    </row>
    <row r="8" spans="1:27">
      <c r="A8">
        <v>7</v>
      </c>
      <c r="B8" t="s">
        <v>246</v>
      </c>
      <c r="C8" t="s">
        <v>256</v>
      </c>
      <c r="D8" t="s">
        <v>197</v>
      </c>
      <c r="E8">
        <v>7</v>
      </c>
      <c r="F8">
        <v>-11.163</v>
      </c>
      <c r="G8">
        <v>-39.975999999999999</v>
      </c>
      <c r="H8">
        <v>19751</v>
      </c>
      <c r="I8">
        <v>0</v>
      </c>
      <c r="J8">
        <v>1</v>
      </c>
      <c r="K8" t="s">
        <v>198</v>
      </c>
      <c r="L8" t="s">
        <v>198</v>
      </c>
      <c r="M8" t="s">
        <v>199</v>
      </c>
      <c r="N8">
        <v>66.479209999999995</v>
      </c>
      <c r="O8">
        <v>0.157</v>
      </c>
      <c r="P8">
        <v>0.39300000000000002</v>
      </c>
      <c r="Q8">
        <v>86</v>
      </c>
      <c r="R8">
        <v>-1.7000000000000001E-2</v>
      </c>
      <c r="S8">
        <v>4.9000000000000002E-2</v>
      </c>
      <c r="T8">
        <v>25.99</v>
      </c>
      <c r="U8">
        <v>844</v>
      </c>
      <c r="V8">
        <v>0</v>
      </c>
      <c r="W8">
        <v>29.812999999999999</v>
      </c>
      <c r="X8" t="s">
        <v>200</v>
      </c>
      <c r="Y8">
        <v>1</v>
      </c>
      <c r="Z8">
        <v>66</v>
      </c>
      <c r="AA8" t="s">
        <v>201</v>
      </c>
    </row>
    <row r="9" spans="1:27">
      <c r="A9">
        <v>8</v>
      </c>
      <c r="B9" t="s">
        <v>246</v>
      </c>
      <c r="C9" t="s">
        <v>257</v>
      </c>
      <c r="D9" t="s">
        <v>197</v>
      </c>
      <c r="E9">
        <v>8</v>
      </c>
      <c r="F9">
        <v>-11.051</v>
      </c>
      <c r="G9">
        <v>-40.195999999999998</v>
      </c>
      <c r="H9">
        <v>19806</v>
      </c>
      <c r="I9">
        <v>0</v>
      </c>
      <c r="J9">
        <v>1</v>
      </c>
      <c r="K9" t="s">
        <v>198</v>
      </c>
      <c r="L9" t="s">
        <v>198</v>
      </c>
      <c r="M9" t="s">
        <v>199</v>
      </c>
      <c r="N9">
        <v>66.485330000000005</v>
      </c>
      <c r="O9">
        <v>0.186</v>
      </c>
      <c r="P9">
        <v>0.50800000000000001</v>
      </c>
      <c r="Q9">
        <v>80</v>
      </c>
      <c r="R9">
        <v>-3.5999999999999997E-2</v>
      </c>
      <c r="S9">
        <v>-1E-3</v>
      </c>
      <c r="T9">
        <v>26.28</v>
      </c>
      <c r="U9">
        <v>844</v>
      </c>
      <c r="V9">
        <v>0</v>
      </c>
      <c r="W9">
        <v>30.312999999999999</v>
      </c>
      <c r="X9" t="s">
        <v>200</v>
      </c>
      <c r="Y9">
        <v>1</v>
      </c>
      <c r="Z9">
        <v>66</v>
      </c>
      <c r="AA9" t="s">
        <v>201</v>
      </c>
    </row>
    <row r="10" spans="1:27">
      <c r="A10">
        <v>9</v>
      </c>
      <c r="B10" t="s">
        <v>246</v>
      </c>
      <c r="C10" t="s">
        <v>258</v>
      </c>
      <c r="D10" t="s">
        <v>197</v>
      </c>
      <c r="E10">
        <v>9</v>
      </c>
      <c r="F10">
        <v>-11.034000000000001</v>
      </c>
      <c r="G10">
        <v>-40.003999999999998</v>
      </c>
      <c r="H10">
        <v>19735</v>
      </c>
      <c r="I10">
        <v>0</v>
      </c>
      <c r="J10">
        <v>1</v>
      </c>
      <c r="K10" t="s">
        <v>198</v>
      </c>
      <c r="L10" t="s">
        <v>198</v>
      </c>
      <c r="M10" t="s">
        <v>199</v>
      </c>
      <c r="N10">
        <v>66.49145</v>
      </c>
      <c r="O10">
        <v>0.13100000000000001</v>
      </c>
      <c r="P10">
        <v>0.33500000000000002</v>
      </c>
      <c r="Q10">
        <v>89</v>
      </c>
      <c r="R10">
        <v>7.0000000000000001E-3</v>
      </c>
      <c r="S10">
        <v>3.1E-2</v>
      </c>
      <c r="T10">
        <v>26.92</v>
      </c>
      <c r="U10">
        <v>844</v>
      </c>
      <c r="V10">
        <v>0</v>
      </c>
      <c r="W10">
        <v>29.5</v>
      </c>
      <c r="X10" t="s">
        <v>200</v>
      </c>
      <c r="Y10">
        <v>1</v>
      </c>
      <c r="Z10">
        <v>66</v>
      </c>
      <c r="AA10" t="s">
        <v>201</v>
      </c>
    </row>
    <row r="11" spans="1:27">
      <c r="A11">
        <v>10</v>
      </c>
      <c r="B11" t="s">
        <v>246</v>
      </c>
      <c r="C11" t="s">
        <v>259</v>
      </c>
      <c r="D11" t="s">
        <v>197</v>
      </c>
      <c r="E11">
        <v>10</v>
      </c>
      <c r="F11">
        <v>-11.077</v>
      </c>
      <c r="G11">
        <v>-40.320999999999998</v>
      </c>
      <c r="H11">
        <v>19904</v>
      </c>
      <c r="I11">
        <v>0</v>
      </c>
      <c r="J11">
        <v>1</v>
      </c>
      <c r="K11" t="s">
        <v>198</v>
      </c>
      <c r="L11" t="s">
        <v>198</v>
      </c>
      <c r="M11" t="s">
        <v>199</v>
      </c>
      <c r="N11">
        <v>66.497489999999999</v>
      </c>
      <c r="O11">
        <v>0.16800000000000001</v>
      </c>
      <c r="P11">
        <v>0.17599999999999999</v>
      </c>
      <c r="Q11">
        <v>85</v>
      </c>
      <c r="R11">
        <v>-2E-3</v>
      </c>
      <c r="S11">
        <v>-1.2999999999999999E-2</v>
      </c>
      <c r="T11">
        <v>25.76</v>
      </c>
      <c r="U11">
        <v>844</v>
      </c>
      <c r="V11">
        <v>0</v>
      </c>
      <c r="W11">
        <v>29.437999999999999</v>
      </c>
      <c r="X11" t="s">
        <v>200</v>
      </c>
      <c r="Y11">
        <v>1</v>
      </c>
      <c r="Z11">
        <v>66</v>
      </c>
      <c r="AA11" t="s">
        <v>201</v>
      </c>
    </row>
    <row r="12" spans="1:27">
      <c r="A12">
        <v>11</v>
      </c>
      <c r="B12" t="s">
        <v>260</v>
      </c>
      <c r="C12" t="s">
        <v>261</v>
      </c>
      <c r="D12" t="s">
        <v>202</v>
      </c>
      <c r="E12">
        <v>1</v>
      </c>
      <c r="F12">
        <v>-6.0540000000000003</v>
      </c>
      <c r="G12">
        <v>-5.6980000000000004</v>
      </c>
      <c r="H12">
        <v>19879</v>
      </c>
      <c r="I12">
        <v>-1</v>
      </c>
      <c r="J12">
        <v>1</v>
      </c>
      <c r="K12" t="s">
        <v>198</v>
      </c>
      <c r="L12" t="s">
        <v>198</v>
      </c>
      <c r="M12" t="s">
        <v>199</v>
      </c>
      <c r="N12">
        <v>66.503609999999995</v>
      </c>
      <c r="O12">
        <v>6.9000000000000006E-2</v>
      </c>
      <c r="P12">
        <v>0.56699999999999995</v>
      </c>
      <c r="Q12">
        <v>79</v>
      </c>
      <c r="R12">
        <v>-8.0000000000000002E-3</v>
      </c>
      <c r="S12">
        <v>-6.8000000000000005E-2</v>
      </c>
      <c r="T12">
        <v>26.1</v>
      </c>
      <c r="U12">
        <v>844</v>
      </c>
      <c r="V12">
        <v>0</v>
      </c>
      <c r="W12">
        <v>30.937999999999999</v>
      </c>
      <c r="X12" t="s">
        <v>200</v>
      </c>
      <c r="Y12">
        <v>2</v>
      </c>
      <c r="Z12">
        <v>66</v>
      </c>
      <c r="AA12" t="s">
        <v>201</v>
      </c>
    </row>
    <row r="13" spans="1:27">
      <c r="A13">
        <v>12</v>
      </c>
      <c r="B13" t="s">
        <v>260</v>
      </c>
      <c r="C13" t="s">
        <v>262</v>
      </c>
      <c r="D13" t="s">
        <v>202</v>
      </c>
      <c r="E13">
        <v>2</v>
      </c>
      <c r="F13">
        <v>-5.8179999999999996</v>
      </c>
      <c r="G13">
        <v>-1.8540000000000001</v>
      </c>
      <c r="H13">
        <v>19893</v>
      </c>
      <c r="I13">
        <v>-1</v>
      </c>
      <c r="J13">
        <v>1</v>
      </c>
      <c r="K13" t="s">
        <v>198</v>
      </c>
      <c r="L13" t="s">
        <v>198</v>
      </c>
      <c r="M13" t="s">
        <v>199</v>
      </c>
      <c r="N13">
        <v>66.509730000000005</v>
      </c>
      <c r="O13">
        <v>0.20599999999999999</v>
      </c>
      <c r="P13">
        <v>0.42799999999999999</v>
      </c>
      <c r="Q13">
        <v>88</v>
      </c>
      <c r="R13">
        <v>-3.6999999999999998E-2</v>
      </c>
      <c r="S13">
        <v>-6.3E-2</v>
      </c>
      <c r="T13">
        <v>26.41</v>
      </c>
      <c r="U13">
        <v>844</v>
      </c>
      <c r="V13">
        <v>0</v>
      </c>
      <c r="W13">
        <v>30.25</v>
      </c>
      <c r="X13" t="s">
        <v>200</v>
      </c>
      <c r="Y13">
        <v>2</v>
      </c>
      <c r="Z13">
        <v>66</v>
      </c>
      <c r="AA13" t="s">
        <v>201</v>
      </c>
    </row>
    <row r="14" spans="1:27">
      <c r="A14">
        <v>13</v>
      </c>
      <c r="B14" t="s">
        <v>260</v>
      </c>
      <c r="C14" t="s">
        <v>263</v>
      </c>
      <c r="D14" t="s">
        <v>202</v>
      </c>
      <c r="E14">
        <v>3</v>
      </c>
      <c r="F14">
        <v>-5.78</v>
      </c>
      <c r="G14">
        <v>-1.4019999999999999</v>
      </c>
      <c r="H14">
        <v>19900</v>
      </c>
      <c r="I14">
        <v>-1</v>
      </c>
      <c r="J14">
        <v>1</v>
      </c>
      <c r="K14" t="s">
        <v>198</v>
      </c>
      <c r="L14" t="s">
        <v>198</v>
      </c>
      <c r="M14" t="s">
        <v>199</v>
      </c>
      <c r="N14">
        <v>66.515780000000007</v>
      </c>
      <c r="O14">
        <v>0.11899999999999999</v>
      </c>
      <c r="P14">
        <v>0.38600000000000001</v>
      </c>
      <c r="Q14">
        <v>89</v>
      </c>
      <c r="R14">
        <v>-1.0999999999999999E-2</v>
      </c>
      <c r="S14">
        <v>-4.8000000000000001E-2</v>
      </c>
      <c r="T14">
        <v>26.69</v>
      </c>
      <c r="U14">
        <v>844</v>
      </c>
      <c r="V14">
        <v>0</v>
      </c>
      <c r="W14">
        <v>29.812999999999999</v>
      </c>
      <c r="X14" t="s">
        <v>200</v>
      </c>
      <c r="Y14">
        <v>2</v>
      </c>
      <c r="Z14">
        <v>66</v>
      </c>
      <c r="AA14" t="s">
        <v>201</v>
      </c>
    </row>
    <row r="15" spans="1:27">
      <c r="A15">
        <v>14</v>
      </c>
      <c r="B15" t="s">
        <v>260</v>
      </c>
      <c r="C15" t="s">
        <v>264</v>
      </c>
      <c r="D15" t="s">
        <v>202</v>
      </c>
      <c r="E15">
        <v>4</v>
      </c>
      <c r="F15">
        <v>-5.8170000000000002</v>
      </c>
      <c r="G15">
        <v>-1.014</v>
      </c>
      <c r="H15">
        <v>19880</v>
      </c>
      <c r="I15">
        <v>0</v>
      </c>
      <c r="J15">
        <v>1</v>
      </c>
      <c r="K15" t="s">
        <v>198</v>
      </c>
      <c r="L15" t="s">
        <v>198</v>
      </c>
      <c r="M15" t="s">
        <v>199</v>
      </c>
      <c r="N15">
        <v>66.521900000000002</v>
      </c>
      <c r="O15">
        <v>0.105</v>
      </c>
      <c r="P15">
        <v>0.16400000000000001</v>
      </c>
      <c r="Q15">
        <v>80</v>
      </c>
      <c r="R15">
        <v>-8.0000000000000002E-3</v>
      </c>
      <c r="S15">
        <v>1.6E-2</v>
      </c>
      <c r="T15">
        <v>26.46</v>
      </c>
      <c r="U15">
        <v>844</v>
      </c>
      <c r="V15">
        <v>0</v>
      </c>
      <c r="W15">
        <v>29.937999999999999</v>
      </c>
      <c r="X15" t="s">
        <v>200</v>
      </c>
      <c r="Y15">
        <v>2</v>
      </c>
      <c r="Z15">
        <v>66</v>
      </c>
      <c r="AA15" t="s">
        <v>201</v>
      </c>
    </row>
    <row r="16" spans="1:27">
      <c r="A16">
        <v>15</v>
      </c>
      <c r="B16" t="s">
        <v>260</v>
      </c>
      <c r="C16" t="s">
        <v>265</v>
      </c>
      <c r="D16" t="s">
        <v>202</v>
      </c>
      <c r="E16">
        <v>5</v>
      </c>
      <c r="F16">
        <v>-5.7</v>
      </c>
      <c r="G16">
        <v>-0.63200000000000001</v>
      </c>
      <c r="H16">
        <v>19695</v>
      </c>
      <c r="I16">
        <v>0</v>
      </c>
      <c r="J16">
        <v>1</v>
      </c>
      <c r="K16" t="s">
        <v>198</v>
      </c>
      <c r="L16" t="s">
        <v>198</v>
      </c>
      <c r="M16" t="s">
        <v>199</v>
      </c>
      <c r="N16">
        <v>66.527950000000004</v>
      </c>
      <c r="O16">
        <v>0.13</v>
      </c>
      <c r="P16">
        <v>0.21</v>
      </c>
      <c r="Q16">
        <v>79</v>
      </c>
      <c r="R16">
        <v>-7.0000000000000001E-3</v>
      </c>
      <c r="S16">
        <v>-8.0000000000000002E-3</v>
      </c>
      <c r="T16">
        <v>26.21</v>
      </c>
      <c r="U16">
        <v>844</v>
      </c>
      <c r="V16">
        <v>0</v>
      </c>
      <c r="W16">
        <v>30.625</v>
      </c>
      <c r="X16" t="s">
        <v>200</v>
      </c>
      <c r="Y16">
        <v>2</v>
      </c>
      <c r="Z16">
        <v>66</v>
      </c>
      <c r="AA16" t="s">
        <v>201</v>
      </c>
    </row>
    <row r="17" spans="1:27">
      <c r="A17">
        <v>16</v>
      </c>
      <c r="B17" t="s">
        <v>260</v>
      </c>
      <c r="C17" t="s">
        <v>266</v>
      </c>
      <c r="D17" t="s">
        <v>202</v>
      </c>
      <c r="E17">
        <v>6</v>
      </c>
      <c r="F17">
        <v>-5.8029999999999999</v>
      </c>
      <c r="G17">
        <v>-0.6</v>
      </c>
      <c r="H17">
        <v>19854</v>
      </c>
      <c r="I17">
        <v>0</v>
      </c>
      <c r="J17">
        <v>1</v>
      </c>
      <c r="K17" t="s">
        <v>198</v>
      </c>
      <c r="L17" t="s">
        <v>198</v>
      </c>
      <c r="M17" t="s">
        <v>199</v>
      </c>
      <c r="N17">
        <v>66.534080000000003</v>
      </c>
      <c r="O17">
        <v>0.13800000000000001</v>
      </c>
      <c r="P17">
        <v>0.47499999999999998</v>
      </c>
      <c r="Q17">
        <v>88</v>
      </c>
      <c r="R17">
        <v>-3.0000000000000001E-3</v>
      </c>
      <c r="S17">
        <v>-8.5999999999999993E-2</v>
      </c>
      <c r="T17">
        <v>26.48</v>
      </c>
      <c r="U17">
        <v>844</v>
      </c>
      <c r="V17">
        <v>0</v>
      </c>
      <c r="W17">
        <v>30.25</v>
      </c>
      <c r="X17" t="s">
        <v>200</v>
      </c>
      <c r="Y17">
        <v>2</v>
      </c>
      <c r="Z17">
        <v>66</v>
      </c>
      <c r="AA17" t="s">
        <v>201</v>
      </c>
    </row>
    <row r="18" spans="1:27">
      <c r="A18">
        <v>17</v>
      </c>
      <c r="B18" t="s">
        <v>260</v>
      </c>
      <c r="C18" t="s">
        <v>267</v>
      </c>
      <c r="D18" t="s">
        <v>202</v>
      </c>
      <c r="E18">
        <v>7</v>
      </c>
      <c r="F18">
        <v>-5.8470000000000004</v>
      </c>
      <c r="G18">
        <v>-0.22700000000000001</v>
      </c>
      <c r="H18">
        <v>19612</v>
      </c>
      <c r="I18">
        <v>0</v>
      </c>
      <c r="J18">
        <v>1</v>
      </c>
      <c r="K18" t="s">
        <v>198</v>
      </c>
      <c r="L18" t="s">
        <v>198</v>
      </c>
      <c r="M18" t="s">
        <v>199</v>
      </c>
      <c r="N18">
        <v>66.540199999999999</v>
      </c>
      <c r="O18">
        <v>0.19</v>
      </c>
      <c r="P18">
        <v>0.27800000000000002</v>
      </c>
      <c r="Q18">
        <v>79</v>
      </c>
      <c r="R18">
        <v>-3.4000000000000002E-2</v>
      </c>
      <c r="S18">
        <v>1.7000000000000001E-2</v>
      </c>
      <c r="T18">
        <v>25.93</v>
      </c>
      <c r="U18">
        <v>844</v>
      </c>
      <c r="V18">
        <v>0</v>
      </c>
      <c r="W18">
        <v>30.687999999999999</v>
      </c>
      <c r="X18" t="s">
        <v>200</v>
      </c>
      <c r="Y18">
        <v>2</v>
      </c>
      <c r="Z18">
        <v>66</v>
      </c>
      <c r="AA18" t="s">
        <v>201</v>
      </c>
    </row>
    <row r="19" spans="1:27">
      <c r="A19">
        <v>18</v>
      </c>
      <c r="B19" t="s">
        <v>260</v>
      </c>
      <c r="C19" t="s">
        <v>268</v>
      </c>
      <c r="D19" t="s">
        <v>202</v>
      </c>
      <c r="E19">
        <v>8</v>
      </c>
      <c r="F19">
        <v>-5.8230000000000004</v>
      </c>
      <c r="G19">
        <v>-0.48899999999999999</v>
      </c>
      <c r="H19">
        <v>19857</v>
      </c>
      <c r="I19">
        <v>0</v>
      </c>
      <c r="J19">
        <v>1</v>
      </c>
      <c r="K19" t="s">
        <v>198</v>
      </c>
      <c r="L19" t="s">
        <v>198</v>
      </c>
      <c r="M19" t="s">
        <v>199</v>
      </c>
      <c r="N19">
        <v>66.546260000000004</v>
      </c>
      <c r="O19">
        <v>0.16</v>
      </c>
      <c r="P19">
        <v>0.443</v>
      </c>
      <c r="Q19">
        <v>83</v>
      </c>
      <c r="R19">
        <v>-2E-3</v>
      </c>
      <c r="S19">
        <v>4.8000000000000001E-2</v>
      </c>
      <c r="T19">
        <v>27.47</v>
      </c>
      <c r="U19">
        <v>844</v>
      </c>
      <c r="V19">
        <v>0</v>
      </c>
      <c r="W19">
        <v>30.312999999999999</v>
      </c>
      <c r="X19" t="s">
        <v>200</v>
      </c>
      <c r="Y19">
        <v>2</v>
      </c>
      <c r="Z19">
        <v>66</v>
      </c>
      <c r="AA19" t="s">
        <v>201</v>
      </c>
    </row>
    <row r="20" spans="1:27">
      <c r="A20">
        <v>19</v>
      </c>
      <c r="B20" t="s">
        <v>260</v>
      </c>
      <c r="C20" t="s">
        <v>269</v>
      </c>
      <c r="D20" t="s">
        <v>202</v>
      </c>
      <c r="E20">
        <v>9</v>
      </c>
      <c r="F20">
        <v>-5.8070000000000004</v>
      </c>
      <c r="G20">
        <v>-0.63700000000000001</v>
      </c>
      <c r="H20">
        <v>19584</v>
      </c>
      <c r="I20">
        <v>0</v>
      </c>
      <c r="J20">
        <v>1</v>
      </c>
      <c r="K20" t="s">
        <v>198</v>
      </c>
      <c r="L20" t="s">
        <v>198</v>
      </c>
      <c r="M20" t="s">
        <v>199</v>
      </c>
      <c r="N20">
        <v>66.552379999999999</v>
      </c>
      <c r="O20">
        <v>0.155</v>
      </c>
      <c r="P20">
        <v>0.29199999999999998</v>
      </c>
      <c r="Q20">
        <v>89</v>
      </c>
      <c r="R20">
        <v>-3.9E-2</v>
      </c>
      <c r="S20">
        <v>-5.5E-2</v>
      </c>
      <c r="T20">
        <v>26.85</v>
      </c>
      <c r="U20">
        <v>844</v>
      </c>
      <c r="V20">
        <v>0</v>
      </c>
      <c r="W20">
        <v>30.312999999999999</v>
      </c>
      <c r="X20" t="s">
        <v>200</v>
      </c>
      <c r="Y20">
        <v>2</v>
      </c>
      <c r="Z20">
        <v>66</v>
      </c>
      <c r="AA20" t="s">
        <v>201</v>
      </c>
    </row>
    <row r="21" spans="1:27">
      <c r="A21">
        <v>20</v>
      </c>
      <c r="B21" t="s">
        <v>260</v>
      </c>
      <c r="C21" t="s">
        <v>270</v>
      </c>
      <c r="D21" t="s">
        <v>202</v>
      </c>
      <c r="E21">
        <v>10</v>
      </c>
      <c r="F21">
        <v>-5.7309999999999999</v>
      </c>
      <c r="G21">
        <v>-0.41399999999999998</v>
      </c>
      <c r="H21">
        <v>19847</v>
      </c>
      <c r="I21">
        <v>0</v>
      </c>
      <c r="J21">
        <v>1</v>
      </c>
      <c r="K21" t="s">
        <v>198</v>
      </c>
      <c r="L21" t="s">
        <v>198</v>
      </c>
      <c r="M21" t="s">
        <v>199</v>
      </c>
      <c r="N21">
        <v>66.558520000000001</v>
      </c>
      <c r="O21">
        <v>0.13800000000000001</v>
      </c>
      <c r="P21">
        <v>0.42199999999999999</v>
      </c>
      <c r="Q21">
        <v>80</v>
      </c>
      <c r="R21">
        <v>0.02</v>
      </c>
      <c r="S21">
        <v>-8.1000000000000003E-2</v>
      </c>
      <c r="T21">
        <v>26.47</v>
      </c>
      <c r="U21">
        <v>844</v>
      </c>
      <c r="V21">
        <v>0</v>
      </c>
      <c r="W21">
        <v>29.812999999999999</v>
      </c>
      <c r="X21" t="s">
        <v>200</v>
      </c>
      <c r="Y21">
        <v>2</v>
      </c>
      <c r="Z21">
        <v>66</v>
      </c>
      <c r="AA21" t="s">
        <v>201</v>
      </c>
    </row>
    <row r="22" spans="1:27">
      <c r="A22">
        <v>21</v>
      </c>
      <c r="B22" t="s">
        <v>271</v>
      </c>
      <c r="C22" t="s">
        <v>272</v>
      </c>
      <c r="D22" t="s">
        <v>203</v>
      </c>
      <c r="E22">
        <v>1</v>
      </c>
      <c r="F22">
        <v>-17.524999999999999</v>
      </c>
      <c r="G22">
        <v>-92.159000000000006</v>
      </c>
      <c r="H22">
        <v>19918</v>
      </c>
      <c r="I22">
        <v>-1</v>
      </c>
      <c r="J22">
        <v>1</v>
      </c>
      <c r="K22" t="s">
        <v>198</v>
      </c>
      <c r="L22" t="s">
        <v>198</v>
      </c>
      <c r="M22" t="s">
        <v>199</v>
      </c>
      <c r="N22">
        <v>66.564580000000007</v>
      </c>
      <c r="O22">
        <v>0.156</v>
      </c>
      <c r="P22">
        <v>0.66400000000000003</v>
      </c>
      <c r="Q22">
        <v>83</v>
      </c>
      <c r="R22">
        <v>-3.0000000000000001E-3</v>
      </c>
      <c r="S22">
        <v>0.14499999999999999</v>
      </c>
      <c r="T22">
        <v>27.43</v>
      </c>
      <c r="U22">
        <v>844</v>
      </c>
      <c r="V22">
        <v>0</v>
      </c>
      <c r="W22">
        <v>29.937999999999999</v>
      </c>
      <c r="X22" t="s">
        <v>200</v>
      </c>
      <c r="Y22">
        <v>3</v>
      </c>
      <c r="Z22">
        <v>66</v>
      </c>
      <c r="AA22" t="s">
        <v>201</v>
      </c>
    </row>
    <row r="23" spans="1:27">
      <c r="A23">
        <v>22</v>
      </c>
      <c r="B23" t="s">
        <v>271</v>
      </c>
      <c r="C23" t="s">
        <v>273</v>
      </c>
      <c r="D23" t="s">
        <v>203</v>
      </c>
      <c r="E23">
        <v>2</v>
      </c>
      <c r="F23">
        <v>-18.271999999999998</v>
      </c>
      <c r="G23">
        <v>-101.492</v>
      </c>
      <c r="H23">
        <v>19814</v>
      </c>
      <c r="I23">
        <v>-1</v>
      </c>
      <c r="J23">
        <v>1</v>
      </c>
      <c r="K23" t="s">
        <v>198</v>
      </c>
      <c r="L23" t="s">
        <v>198</v>
      </c>
      <c r="M23" t="s">
        <v>199</v>
      </c>
      <c r="N23">
        <v>66.570639999999997</v>
      </c>
      <c r="O23">
        <v>0.124</v>
      </c>
      <c r="P23">
        <v>0.621</v>
      </c>
      <c r="Q23">
        <v>80</v>
      </c>
      <c r="R23">
        <v>-2.3E-2</v>
      </c>
      <c r="S23">
        <v>0.122</v>
      </c>
      <c r="T23">
        <v>26.54</v>
      </c>
      <c r="U23">
        <v>844</v>
      </c>
      <c r="V23">
        <v>0</v>
      </c>
      <c r="W23">
        <v>30.812999999999999</v>
      </c>
      <c r="X23" t="s">
        <v>200</v>
      </c>
      <c r="Y23">
        <v>3</v>
      </c>
      <c r="Z23">
        <v>66</v>
      </c>
      <c r="AA23" t="s">
        <v>201</v>
      </c>
    </row>
    <row r="24" spans="1:27">
      <c r="A24">
        <v>23</v>
      </c>
      <c r="B24" t="s">
        <v>271</v>
      </c>
      <c r="C24" t="s">
        <v>274</v>
      </c>
      <c r="D24" t="s">
        <v>203</v>
      </c>
      <c r="E24">
        <v>3</v>
      </c>
      <c r="F24">
        <v>-18.440999999999999</v>
      </c>
      <c r="G24">
        <v>-103.797</v>
      </c>
      <c r="H24">
        <v>19888</v>
      </c>
      <c r="I24">
        <v>-1</v>
      </c>
      <c r="J24">
        <v>1</v>
      </c>
      <c r="K24" t="s">
        <v>198</v>
      </c>
      <c r="L24" t="s">
        <v>198</v>
      </c>
      <c r="M24" t="s">
        <v>199</v>
      </c>
      <c r="N24">
        <v>66.576779999999999</v>
      </c>
      <c r="O24">
        <v>0.13400000000000001</v>
      </c>
      <c r="P24">
        <v>0.49099999999999999</v>
      </c>
      <c r="Q24">
        <v>91</v>
      </c>
      <c r="R24">
        <v>-4.0000000000000001E-3</v>
      </c>
      <c r="S24">
        <v>0.10100000000000001</v>
      </c>
      <c r="T24">
        <v>27.45</v>
      </c>
      <c r="U24">
        <v>844</v>
      </c>
      <c r="V24">
        <v>0</v>
      </c>
      <c r="W24">
        <v>30.125</v>
      </c>
      <c r="X24" t="s">
        <v>200</v>
      </c>
      <c r="Y24">
        <v>3</v>
      </c>
      <c r="Z24">
        <v>66</v>
      </c>
      <c r="AA24" t="s">
        <v>201</v>
      </c>
    </row>
    <row r="25" spans="1:27">
      <c r="A25">
        <v>24</v>
      </c>
      <c r="B25" t="s">
        <v>271</v>
      </c>
      <c r="C25" t="s">
        <v>275</v>
      </c>
      <c r="D25" t="s">
        <v>203</v>
      </c>
      <c r="E25">
        <v>4</v>
      </c>
      <c r="F25">
        <v>-18.452000000000002</v>
      </c>
      <c r="G25">
        <v>-104.596</v>
      </c>
      <c r="H25">
        <v>19879</v>
      </c>
      <c r="I25">
        <v>0</v>
      </c>
      <c r="J25">
        <v>1</v>
      </c>
      <c r="K25" t="s">
        <v>198</v>
      </c>
      <c r="L25" t="s">
        <v>198</v>
      </c>
      <c r="M25" t="s">
        <v>199</v>
      </c>
      <c r="N25">
        <v>66.582920000000001</v>
      </c>
      <c r="O25">
        <v>0.05</v>
      </c>
      <c r="P25">
        <v>0.40200000000000002</v>
      </c>
      <c r="Q25">
        <v>82</v>
      </c>
      <c r="R25">
        <v>1E-3</v>
      </c>
      <c r="S25">
        <v>7.6999999999999999E-2</v>
      </c>
      <c r="T25">
        <v>27.01</v>
      </c>
      <c r="U25">
        <v>844</v>
      </c>
      <c r="V25">
        <v>0</v>
      </c>
      <c r="W25">
        <v>30.25</v>
      </c>
      <c r="X25" t="s">
        <v>200</v>
      </c>
      <c r="Y25">
        <v>3</v>
      </c>
      <c r="Z25">
        <v>66</v>
      </c>
      <c r="AA25" t="s">
        <v>201</v>
      </c>
    </row>
    <row r="26" spans="1:27">
      <c r="A26">
        <v>25</v>
      </c>
      <c r="B26" t="s">
        <v>271</v>
      </c>
      <c r="C26" t="s">
        <v>276</v>
      </c>
      <c r="D26" t="s">
        <v>203</v>
      </c>
      <c r="E26">
        <v>5</v>
      </c>
      <c r="F26">
        <v>-18.446999999999999</v>
      </c>
      <c r="G26">
        <v>-104.705</v>
      </c>
      <c r="H26">
        <v>19864</v>
      </c>
      <c r="I26">
        <v>0</v>
      </c>
      <c r="J26">
        <v>1</v>
      </c>
      <c r="K26" t="s">
        <v>198</v>
      </c>
      <c r="L26" t="s">
        <v>198</v>
      </c>
      <c r="M26" t="s">
        <v>199</v>
      </c>
      <c r="N26">
        <v>66.588980000000006</v>
      </c>
      <c r="O26">
        <v>0.18099999999999999</v>
      </c>
      <c r="P26">
        <v>0.443</v>
      </c>
      <c r="Q26">
        <v>84</v>
      </c>
      <c r="R26">
        <v>-0.02</v>
      </c>
      <c r="S26">
        <v>5.1999999999999998E-2</v>
      </c>
      <c r="T26">
        <v>27.74</v>
      </c>
      <c r="U26">
        <v>844</v>
      </c>
      <c r="V26">
        <v>0</v>
      </c>
      <c r="W26">
        <v>29.437999999999999</v>
      </c>
      <c r="X26" t="s">
        <v>200</v>
      </c>
      <c r="Y26">
        <v>3</v>
      </c>
      <c r="Z26">
        <v>66</v>
      </c>
      <c r="AA26" t="s">
        <v>201</v>
      </c>
    </row>
    <row r="27" spans="1:27">
      <c r="A27">
        <v>26</v>
      </c>
      <c r="B27" t="s">
        <v>271</v>
      </c>
      <c r="C27" t="s">
        <v>277</v>
      </c>
      <c r="D27" t="s">
        <v>203</v>
      </c>
      <c r="E27">
        <v>6</v>
      </c>
      <c r="F27">
        <v>-18.518000000000001</v>
      </c>
      <c r="G27">
        <v>-105.259</v>
      </c>
      <c r="H27">
        <v>19651</v>
      </c>
      <c r="I27">
        <v>0</v>
      </c>
      <c r="J27">
        <v>1</v>
      </c>
      <c r="K27" t="s">
        <v>198</v>
      </c>
      <c r="L27" t="s">
        <v>198</v>
      </c>
      <c r="M27" t="s">
        <v>199</v>
      </c>
      <c r="N27">
        <v>66.595050000000001</v>
      </c>
      <c r="O27">
        <v>0.129</v>
      </c>
      <c r="P27">
        <v>0.26100000000000001</v>
      </c>
      <c r="Q27">
        <v>81</v>
      </c>
      <c r="R27">
        <v>-5.0000000000000001E-3</v>
      </c>
      <c r="S27">
        <v>2.5999999999999999E-2</v>
      </c>
      <c r="T27">
        <v>26.75</v>
      </c>
      <c r="U27">
        <v>844</v>
      </c>
      <c r="V27">
        <v>0</v>
      </c>
      <c r="W27">
        <v>30.25</v>
      </c>
      <c r="X27" t="s">
        <v>200</v>
      </c>
      <c r="Y27">
        <v>3</v>
      </c>
      <c r="Z27">
        <v>66</v>
      </c>
      <c r="AA27" t="s">
        <v>201</v>
      </c>
    </row>
    <row r="28" spans="1:27">
      <c r="A28">
        <v>27</v>
      </c>
      <c r="B28" t="s">
        <v>271</v>
      </c>
      <c r="C28" t="s">
        <v>278</v>
      </c>
      <c r="D28" t="s">
        <v>203</v>
      </c>
      <c r="E28">
        <v>7</v>
      </c>
      <c r="F28">
        <v>-18.588999999999999</v>
      </c>
      <c r="G28">
        <v>-104.976</v>
      </c>
      <c r="H28">
        <v>19738</v>
      </c>
      <c r="I28">
        <v>0</v>
      </c>
      <c r="J28">
        <v>1</v>
      </c>
      <c r="K28" t="s">
        <v>198</v>
      </c>
      <c r="L28" t="s">
        <v>198</v>
      </c>
      <c r="M28" t="s">
        <v>199</v>
      </c>
      <c r="N28">
        <v>66.601190000000003</v>
      </c>
      <c r="O28">
        <v>6.8000000000000005E-2</v>
      </c>
      <c r="P28">
        <v>0.52700000000000002</v>
      </c>
      <c r="Q28">
        <v>92</v>
      </c>
      <c r="R28">
        <v>1E-3</v>
      </c>
      <c r="S28">
        <v>0.106</v>
      </c>
      <c r="T28">
        <v>27.8</v>
      </c>
      <c r="U28">
        <v>844</v>
      </c>
      <c r="V28">
        <v>0</v>
      </c>
      <c r="W28">
        <v>30.5</v>
      </c>
      <c r="X28" t="s">
        <v>200</v>
      </c>
      <c r="Y28">
        <v>3</v>
      </c>
      <c r="Z28">
        <v>66</v>
      </c>
      <c r="AA28" t="s">
        <v>201</v>
      </c>
    </row>
    <row r="29" spans="1:27">
      <c r="A29">
        <v>28</v>
      </c>
      <c r="B29" t="s">
        <v>271</v>
      </c>
      <c r="C29" t="s">
        <v>279</v>
      </c>
      <c r="D29" t="s">
        <v>203</v>
      </c>
      <c r="E29">
        <v>8</v>
      </c>
      <c r="F29">
        <v>-18.622</v>
      </c>
      <c r="G29">
        <v>-105.249</v>
      </c>
      <c r="H29">
        <v>19893</v>
      </c>
      <c r="I29">
        <v>0</v>
      </c>
      <c r="J29">
        <v>1</v>
      </c>
      <c r="K29" t="s">
        <v>198</v>
      </c>
      <c r="L29" t="s">
        <v>198</v>
      </c>
      <c r="M29" t="s">
        <v>199</v>
      </c>
      <c r="N29">
        <v>66.607339999999994</v>
      </c>
      <c r="O29">
        <v>0.20899999999999999</v>
      </c>
      <c r="P29">
        <v>0.27</v>
      </c>
      <c r="Q29">
        <v>82</v>
      </c>
      <c r="R29">
        <v>-4.5999999999999999E-2</v>
      </c>
      <c r="S29">
        <v>5.7000000000000002E-2</v>
      </c>
      <c r="T29">
        <v>27.18</v>
      </c>
      <c r="U29">
        <v>844</v>
      </c>
      <c r="V29">
        <v>0</v>
      </c>
      <c r="W29">
        <v>30.062999999999999</v>
      </c>
      <c r="X29" t="s">
        <v>200</v>
      </c>
      <c r="Y29">
        <v>3</v>
      </c>
      <c r="Z29">
        <v>66</v>
      </c>
      <c r="AA29" t="s">
        <v>201</v>
      </c>
    </row>
    <row r="30" spans="1:27">
      <c r="A30">
        <v>29</v>
      </c>
      <c r="B30" t="s">
        <v>271</v>
      </c>
      <c r="C30" t="s">
        <v>280</v>
      </c>
      <c r="D30" t="s">
        <v>203</v>
      </c>
      <c r="E30">
        <v>9</v>
      </c>
      <c r="F30">
        <v>-18.649999999999999</v>
      </c>
      <c r="G30">
        <v>-105.65900000000001</v>
      </c>
      <c r="H30">
        <v>19627</v>
      </c>
      <c r="I30">
        <v>0</v>
      </c>
      <c r="J30">
        <v>1</v>
      </c>
      <c r="K30" t="s">
        <v>198</v>
      </c>
      <c r="L30" t="s">
        <v>198</v>
      </c>
      <c r="M30" t="s">
        <v>199</v>
      </c>
      <c r="N30">
        <v>66.613410000000002</v>
      </c>
      <c r="O30">
        <v>0.13500000000000001</v>
      </c>
      <c r="P30">
        <v>0.35699999999999998</v>
      </c>
      <c r="Q30">
        <v>81</v>
      </c>
      <c r="R30">
        <v>-2.1000000000000001E-2</v>
      </c>
      <c r="S30">
        <v>4.8000000000000001E-2</v>
      </c>
      <c r="T30">
        <v>26.75</v>
      </c>
      <c r="U30">
        <v>843</v>
      </c>
      <c r="V30">
        <v>0</v>
      </c>
      <c r="W30">
        <v>30.062999999999999</v>
      </c>
      <c r="X30" t="s">
        <v>200</v>
      </c>
      <c r="Y30">
        <v>3</v>
      </c>
      <c r="Z30">
        <v>66</v>
      </c>
      <c r="AA30" t="s">
        <v>201</v>
      </c>
    </row>
    <row r="31" spans="1:27">
      <c r="A31">
        <v>30</v>
      </c>
      <c r="B31" t="s">
        <v>271</v>
      </c>
      <c r="C31" t="s">
        <v>281</v>
      </c>
      <c r="D31" t="s">
        <v>203</v>
      </c>
      <c r="E31">
        <v>10</v>
      </c>
      <c r="F31">
        <v>-18.661999999999999</v>
      </c>
      <c r="G31">
        <v>-105.31100000000001</v>
      </c>
      <c r="H31">
        <v>19524</v>
      </c>
      <c r="I31">
        <v>0</v>
      </c>
      <c r="J31">
        <v>1</v>
      </c>
      <c r="K31" t="s">
        <v>198</v>
      </c>
      <c r="L31" t="s">
        <v>198</v>
      </c>
      <c r="M31" t="s">
        <v>199</v>
      </c>
      <c r="N31">
        <v>66.619489999999999</v>
      </c>
      <c r="O31">
        <v>0.248</v>
      </c>
      <c r="P31">
        <v>0.35399999999999998</v>
      </c>
      <c r="Q31">
        <v>81</v>
      </c>
      <c r="R31">
        <v>-2E-3</v>
      </c>
      <c r="S31">
        <v>2.1999999999999999E-2</v>
      </c>
      <c r="T31">
        <v>26.84</v>
      </c>
      <c r="U31">
        <v>843</v>
      </c>
      <c r="V31">
        <v>0</v>
      </c>
      <c r="W31">
        <v>30.25</v>
      </c>
      <c r="X31" t="s">
        <v>200</v>
      </c>
      <c r="Y31">
        <v>3</v>
      </c>
      <c r="Z31">
        <v>66</v>
      </c>
      <c r="AA31" t="s">
        <v>201</v>
      </c>
    </row>
    <row r="32" spans="1:27">
      <c r="A32">
        <v>31</v>
      </c>
      <c r="B32" t="s">
        <v>282</v>
      </c>
      <c r="C32" t="s">
        <v>283</v>
      </c>
      <c r="D32" t="s">
        <v>204</v>
      </c>
      <c r="E32">
        <v>1</v>
      </c>
      <c r="F32">
        <v>-11.941000000000001</v>
      </c>
      <c r="G32">
        <v>-47.688000000000002</v>
      </c>
      <c r="H32">
        <v>19939</v>
      </c>
      <c r="I32">
        <v>-1</v>
      </c>
      <c r="J32">
        <v>1</v>
      </c>
      <c r="K32" t="s">
        <v>198</v>
      </c>
      <c r="L32" t="s">
        <v>198</v>
      </c>
      <c r="M32" t="s">
        <v>199</v>
      </c>
      <c r="N32">
        <v>66.625569999999996</v>
      </c>
      <c r="O32">
        <v>0.14399999999999999</v>
      </c>
      <c r="P32">
        <v>0.40200000000000002</v>
      </c>
      <c r="Q32">
        <v>83</v>
      </c>
      <c r="R32">
        <v>-1.9E-2</v>
      </c>
      <c r="S32">
        <v>-1.4999999999999999E-2</v>
      </c>
      <c r="T32">
        <v>27.26</v>
      </c>
      <c r="U32">
        <v>844</v>
      </c>
      <c r="V32">
        <v>0</v>
      </c>
      <c r="W32">
        <v>30.562999999999999</v>
      </c>
      <c r="X32" t="s">
        <v>200</v>
      </c>
      <c r="Y32">
        <v>4</v>
      </c>
      <c r="Z32">
        <v>66</v>
      </c>
      <c r="AA32" t="s">
        <v>201</v>
      </c>
    </row>
    <row r="33" spans="1:27">
      <c r="A33">
        <v>32</v>
      </c>
      <c r="B33" t="s">
        <v>282</v>
      </c>
      <c r="C33" t="s">
        <v>284</v>
      </c>
      <c r="D33" t="s">
        <v>204</v>
      </c>
      <c r="E33">
        <v>2</v>
      </c>
      <c r="F33">
        <v>-11.579000000000001</v>
      </c>
      <c r="G33">
        <v>-41.752000000000002</v>
      </c>
      <c r="H33">
        <v>19886</v>
      </c>
      <c r="I33">
        <v>-1</v>
      </c>
      <c r="J33">
        <v>1</v>
      </c>
      <c r="K33" t="s">
        <v>198</v>
      </c>
      <c r="L33" t="s">
        <v>198</v>
      </c>
      <c r="M33" t="s">
        <v>199</v>
      </c>
      <c r="N33">
        <v>66.631720000000001</v>
      </c>
      <c r="O33">
        <v>0.20100000000000001</v>
      </c>
      <c r="P33">
        <v>0.36299999999999999</v>
      </c>
      <c r="Q33">
        <v>91</v>
      </c>
      <c r="R33">
        <v>-2.1000000000000001E-2</v>
      </c>
      <c r="S33">
        <v>-7.9000000000000001E-2</v>
      </c>
      <c r="T33">
        <v>27.51</v>
      </c>
      <c r="U33">
        <v>844</v>
      </c>
      <c r="V33">
        <v>0</v>
      </c>
      <c r="W33">
        <v>30.062999999999999</v>
      </c>
      <c r="X33" t="s">
        <v>200</v>
      </c>
      <c r="Y33">
        <v>4</v>
      </c>
      <c r="Z33">
        <v>66</v>
      </c>
      <c r="AA33" t="s">
        <v>201</v>
      </c>
    </row>
    <row r="34" spans="1:27">
      <c r="A34">
        <v>33</v>
      </c>
      <c r="B34" t="s">
        <v>282</v>
      </c>
      <c r="C34" t="s">
        <v>285</v>
      </c>
      <c r="D34" t="s">
        <v>204</v>
      </c>
      <c r="E34">
        <v>3</v>
      </c>
      <c r="F34">
        <v>-11.442</v>
      </c>
      <c r="G34">
        <v>-40.478999999999999</v>
      </c>
      <c r="H34">
        <v>19840</v>
      </c>
      <c r="I34">
        <v>-1</v>
      </c>
      <c r="J34">
        <v>1</v>
      </c>
      <c r="K34" t="s">
        <v>198</v>
      </c>
      <c r="L34" t="s">
        <v>198</v>
      </c>
      <c r="M34" t="s">
        <v>199</v>
      </c>
      <c r="N34">
        <v>66.637799999999999</v>
      </c>
      <c r="O34">
        <v>0.128</v>
      </c>
      <c r="P34">
        <v>0.40600000000000003</v>
      </c>
      <c r="Q34">
        <v>89</v>
      </c>
      <c r="R34">
        <v>-3.4000000000000002E-2</v>
      </c>
      <c r="S34">
        <v>-8.7999999999999995E-2</v>
      </c>
      <c r="T34">
        <v>26.94</v>
      </c>
      <c r="U34">
        <v>844</v>
      </c>
      <c r="V34">
        <v>0</v>
      </c>
      <c r="W34">
        <v>29.812999999999999</v>
      </c>
      <c r="X34" t="s">
        <v>200</v>
      </c>
      <c r="Y34">
        <v>4</v>
      </c>
      <c r="Z34">
        <v>66</v>
      </c>
      <c r="AA34" t="s">
        <v>201</v>
      </c>
    </row>
    <row r="35" spans="1:27">
      <c r="A35">
        <v>34</v>
      </c>
      <c r="B35" t="s">
        <v>282</v>
      </c>
      <c r="C35" t="s">
        <v>286</v>
      </c>
      <c r="D35" t="s">
        <v>204</v>
      </c>
      <c r="E35">
        <v>4</v>
      </c>
      <c r="F35">
        <v>-11.481999999999999</v>
      </c>
      <c r="G35">
        <v>-40.570999999999998</v>
      </c>
      <c r="H35">
        <v>19774</v>
      </c>
      <c r="I35">
        <v>0</v>
      </c>
      <c r="J35">
        <v>1</v>
      </c>
      <c r="K35" t="s">
        <v>198</v>
      </c>
      <c r="L35" t="s">
        <v>198</v>
      </c>
      <c r="M35" t="s">
        <v>199</v>
      </c>
      <c r="N35">
        <v>66.643950000000004</v>
      </c>
      <c r="O35">
        <v>0.14399999999999999</v>
      </c>
      <c r="P35">
        <v>0.28899999999999998</v>
      </c>
      <c r="Q35">
        <v>82</v>
      </c>
      <c r="R35">
        <v>-1.7999999999999999E-2</v>
      </c>
      <c r="S35">
        <v>-4.2999999999999997E-2</v>
      </c>
      <c r="T35">
        <v>27.01</v>
      </c>
      <c r="U35">
        <v>844</v>
      </c>
      <c r="V35">
        <v>0</v>
      </c>
      <c r="W35">
        <v>29.25</v>
      </c>
      <c r="X35" t="s">
        <v>200</v>
      </c>
      <c r="Y35">
        <v>4</v>
      </c>
      <c r="Z35">
        <v>66</v>
      </c>
      <c r="AA35" t="s">
        <v>201</v>
      </c>
    </row>
    <row r="36" spans="1:27">
      <c r="A36">
        <v>35</v>
      </c>
      <c r="B36" t="s">
        <v>282</v>
      </c>
      <c r="C36" t="s">
        <v>287</v>
      </c>
      <c r="D36" t="s">
        <v>204</v>
      </c>
      <c r="E36">
        <v>5</v>
      </c>
      <c r="F36">
        <v>-11.462</v>
      </c>
      <c r="G36">
        <v>-39.798999999999999</v>
      </c>
      <c r="H36">
        <v>19880</v>
      </c>
      <c r="I36">
        <v>0</v>
      </c>
      <c r="J36">
        <v>1</v>
      </c>
      <c r="K36" t="s">
        <v>198</v>
      </c>
      <c r="L36" t="s">
        <v>198</v>
      </c>
      <c r="M36" t="s">
        <v>199</v>
      </c>
      <c r="N36">
        <v>66.650040000000004</v>
      </c>
      <c r="O36">
        <v>0.13400000000000001</v>
      </c>
      <c r="P36">
        <v>0.34300000000000003</v>
      </c>
      <c r="Q36">
        <v>82</v>
      </c>
      <c r="R36">
        <v>-1.7999999999999999E-2</v>
      </c>
      <c r="S36">
        <v>1.0999999999999999E-2</v>
      </c>
      <c r="T36">
        <v>27.1</v>
      </c>
      <c r="U36">
        <v>844</v>
      </c>
      <c r="V36">
        <v>0</v>
      </c>
      <c r="W36">
        <v>30.562999999999999</v>
      </c>
      <c r="X36" t="s">
        <v>200</v>
      </c>
      <c r="Y36">
        <v>4</v>
      </c>
      <c r="Z36">
        <v>66</v>
      </c>
      <c r="AA36" t="s">
        <v>201</v>
      </c>
    </row>
    <row r="37" spans="1:27">
      <c r="A37">
        <v>36</v>
      </c>
      <c r="B37" t="s">
        <v>282</v>
      </c>
      <c r="C37" t="s">
        <v>288</v>
      </c>
      <c r="D37" t="s">
        <v>204</v>
      </c>
      <c r="E37">
        <v>6</v>
      </c>
      <c r="F37">
        <v>-11.425000000000001</v>
      </c>
      <c r="G37">
        <v>-40.055999999999997</v>
      </c>
      <c r="H37">
        <v>19633</v>
      </c>
      <c r="I37">
        <v>0</v>
      </c>
      <c r="J37">
        <v>1</v>
      </c>
      <c r="K37" t="s">
        <v>198</v>
      </c>
      <c r="L37" t="s">
        <v>198</v>
      </c>
      <c r="M37" t="s">
        <v>199</v>
      </c>
      <c r="N37">
        <v>66.656120000000001</v>
      </c>
      <c r="O37">
        <v>8.6999999999999994E-2</v>
      </c>
      <c r="P37">
        <v>0.28899999999999998</v>
      </c>
      <c r="Q37">
        <v>83</v>
      </c>
      <c r="R37">
        <v>-1.2E-2</v>
      </c>
      <c r="S37">
        <v>-1.9E-2</v>
      </c>
      <c r="T37">
        <v>27.24</v>
      </c>
      <c r="U37">
        <v>844</v>
      </c>
      <c r="V37">
        <v>0</v>
      </c>
      <c r="W37">
        <v>30</v>
      </c>
      <c r="X37" t="s">
        <v>200</v>
      </c>
      <c r="Y37">
        <v>4</v>
      </c>
      <c r="Z37">
        <v>66</v>
      </c>
      <c r="AA37" t="s">
        <v>201</v>
      </c>
    </row>
    <row r="38" spans="1:27">
      <c r="A38">
        <v>37</v>
      </c>
      <c r="B38" t="s">
        <v>282</v>
      </c>
      <c r="C38" t="s">
        <v>289</v>
      </c>
      <c r="D38" t="s">
        <v>204</v>
      </c>
      <c r="E38">
        <v>7</v>
      </c>
      <c r="F38">
        <v>-11.596</v>
      </c>
      <c r="G38">
        <v>-39.648000000000003</v>
      </c>
      <c r="H38">
        <v>19515</v>
      </c>
      <c r="I38">
        <v>0</v>
      </c>
      <c r="J38">
        <v>1</v>
      </c>
      <c r="K38" t="s">
        <v>198</v>
      </c>
      <c r="L38" t="s">
        <v>198</v>
      </c>
      <c r="M38" t="s">
        <v>199</v>
      </c>
      <c r="N38">
        <v>66.662199999999999</v>
      </c>
      <c r="O38">
        <v>0.16600000000000001</v>
      </c>
      <c r="P38">
        <v>0.39400000000000002</v>
      </c>
      <c r="Q38">
        <v>83</v>
      </c>
      <c r="R38">
        <v>-2.1000000000000001E-2</v>
      </c>
      <c r="S38">
        <v>9.8000000000000004E-2</v>
      </c>
      <c r="T38">
        <v>27.42</v>
      </c>
      <c r="U38">
        <v>844</v>
      </c>
      <c r="V38">
        <v>0</v>
      </c>
      <c r="W38">
        <v>30.312999999999999</v>
      </c>
      <c r="X38" t="s">
        <v>200</v>
      </c>
      <c r="Y38">
        <v>4</v>
      </c>
      <c r="Z38">
        <v>66</v>
      </c>
      <c r="AA38" t="s">
        <v>201</v>
      </c>
    </row>
    <row r="39" spans="1:27">
      <c r="A39">
        <v>38</v>
      </c>
      <c r="B39" t="s">
        <v>282</v>
      </c>
      <c r="C39" t="s">
        <v>290</v>
      </c>
      <c r="D39" t="s">
        <v>204</v>
      </c>
      <c r="E39">
        <v>8</v>
      </c>
      <c r="F39">
        <v>-11.583</v>
      </c>
      <c r="G39">
        <v>-39.390999999999998</v>
      </c>
      <c r="H39">
        <v>19612</v>
      </c>
      <c r="I39">
        <v>0</v>
      </c>
      <c r="J39">
        <v>1</v>
      </c>
      <c r="K39" t="s">
        <v>198</v>
      </c>
      <c r="L39" t="s">
        <v>198</v>
      </c>
      <c r="M39" t="s">
        <v>199</v>
      </c>
      <c r="N39">
        <v>66.668360000000007</v>
      </c>
      <c r="O39">
        <v>0.13500000000000001</v>
      </c>
      <c r="P39">
        <v>0.30199999999999999</v>
      </c>
      <c r="Q39">
        <v>88</v>
      </c>
      <c r="R39">
        <v>-2.8000000000000001E-2</v>
      </c>
      <c r="S39">
        <v>-3.4000000000000002E-2</v>
      </c>
      <c r="T39">
        <v>26.61</v>
      </c>
      <c r="U39">
        <v>844</v>
      </c>
      <c r="V39">
        <v>0</v>
      </c>
      <c r="W39">
        <v>30.187999999999999</v>
      </c>
      <c r="X39" t="s">
        <v>200</v>
      </c>
      <c r="Y39">
        <v>4</v>
      </c>
      <c r="Z39">
        <v>66</v>
      </c>
      <c r="AA39" t="s">
        <v>201</v>
      </c>
    </row>
    <row r="40" spans="1:27">
      <c r="A40">
        <v>39</v>
      </c>
      <c r="B40" t="s">
        <v>282</v>
      </c>
      <c r="C40" t="s">
        <v>291</v>
      </c>
      <c r="D40" t="s">
        <v>204</v>
      </c>
      <c r="E40">
        <v>9</v>
      </c>
      <c r="F40">
        <v>-11.452999999999999</v>
      </c>
      <c r="G40">
        <v>-39.950000000000003</v>
      </c>
      <c r="H40">
        <v>19630</v>
      </c>
      <c r="I40">
        <v>0</v>
      </c>
      <c r="J40">
        <v>1</v>
      </c>
      <c r="K40" t="s">
        <v>198</v>
      </c>
      <c r="L40" t="s">
        <v>198</v>
      </c>
      <c r="M40" t="s">
        <v>199</v>
      </c>
      <c r="N40">
        <v>66.674520000000001</v>
      </c>
      <c r="O40">
        <v>0.2</v>
      </c>
      <c r="P40">
        <v>0.64600000000000002</v>
      </c>
      <c r="Q40">
        <v>82</v>
      </c>
      <c r="R40">
        <v>-1.4E-2</v>
      </c>
      <c r="S40">
        <v>-0.13600000000000001</v>
      </c>
      <c r="T40">
        <v>26.96</v>
      </c>
      <c r="U40">
        <v>844</v>
      </c>
      <c r="V40">
        <v>0</v>
      </c>
      <c r="W40">
        <v>30.312999999999999</v>
      </c>
      <c r="X40" t="s">
        <v>200</v>
      </c>
      <c r="Y40">
        <v>4</v>
      </c>
      <c r="Z40">
        <v>66</v>
      </c>
      <c r="AA40" t="s">
        <v>201</v>
      </c>
    </row>
    <row r="41" spans="1:27">
      <c r="A41">
        <v>40</v>
      </c>
      <c r="B41" t="s">
        <v>282</v>
      </c>
      <c r="C41" t="s">
        <v>292</v>
      </c>
      <c r="D41" t="s">
        <v>204</v>
      </c>
      <c r="E41">
        <v>10</v>
      </c>
      <c r="F41">
        <v>-11.454000000000001</v>
      </c>
      <c r="G41">
        <v>-39.750999999999998</v>
      </c>
      <c r="H41">
        <v>19697</v>
      </c>
      <c r="I41">
        <v>0</v>
      </c>
      <c r="J41">
        <v>1</v>
      </c>
      <c r="K41" t="s">
        <v>198</v>
      </c>
      <c r="L41" t="s">
        <v>198</v>
      </c>
      <c r="M41" t="s">
        <v>199</v>
      </c>
      <c r="N41">
        <v>66.680610000000001</v>
      </c>
      <c r="O41">
        <v>0.14599999999999999</v>
      </c>
      <c r="P41">
        <v>0.52</v>
      </c>
      <c r="Q41">
        <v>82</v>
      </c>
      <c r="R41">
        <v>-2.5999999999999999E-2</v>
      </c>
      <c r="S41">
        <v>-2.9000000000000001E-2</v>
      </c>
      <c r="T41">
        <v>26.91</v>
      </c>
      <c r="U41">
        <v>844</v>
      </c>
      <c r="V41">
        <v>0</v>
      </c>
      <c r="W41">
        <v>30.625</v>
      </c>
      <c r="X41" t="s">
        <v>200</v>
      </c>
      <c r="Y41">
        <v>4</v>
      </c>
      <c r="Z41">
        <v>66</v>
      </c>
      <c r="AA41" t="s">
        <v>201</v>
      </c>
    </row>
    <row r="42" spans="1:27">
      <c r="A42">
        <v>41</v>
      </c>
      <c r="B42" t="s">
        <v>293</v>
      </c>
      <c r="C42" t="s">
        <v>294</v>
      </c>
      <c r="D42" t="s">
        <v>205</v>
      </c>
      <c r="E42">
        <v>1</v>
      </c>
      <c r="F42">
        <v>-7.6429999999999998</v>
      </c>
      <c r="G42">
        <v>-7.7930000000000001</v>
      </c>
      <c r="H42">
        <v>19861</v>
      </c>
      <c r="I42">
        <v>-1</v>
      </c>
      <c r="J42">
        <v>1</v>
      </c>
      <c r="K42" t="s">
        <v>198</v>
      </c>
      <c r="L42" t="s">
        <v>198</v>
      </c>
      <c r="M42" t="s">
        <v>199</v>
      </c>
      <c r="N42">
        <v>66.686700000000002</v>
      </c>
      <c r="O42">
        <v>0.193</v>
      </c>
      <c r="P42">
        <v>0.44</v>
      </c>
      <c r="Q42">
        <v>84</v>
      </c>
      <c r="R42">
        <v>-6.0000000000000001E-3</v>
      </c>
      <c r="S42">
        <v>-8.7999999999999995E-2</v>
      </c>
      <c r="T42">
        <v>27.6</v>
      </c>
      <c r="U42">
        <v>844</v>
      </c>
      <c r="V42">
        <v>0</v>
      </c>
      <c r="W42">
        <v>30.187999999999999</v>
      </c>
      <c r="X42" t="s">
        <v>200</v>
      </c>
      <c r="Y42">
        <v>5</v>
      </c>
      <c r="Z42">
        <v>67</v>
      </c>
      <c r="AA42" t="s">
        <v>201</v>
      </c>
    </row>
    <row r="43" spans="1:27">
      <c r="A43">
        <v>42</v>
      </c>
      <c r="B43" t="s">
        <v>293</v>
      </c>
      <c r="C43" t="s">
        <v>295</v>
      </c>
      <c r="D43" t="s">
        <v>205</v>
      </c>
      <c r="E43">
        <v>2</v>
      </c>
      <c r="F43">
        <v>-7.5579999999999998</v>
      </c>
      <c r="G43">
        <v>-4.681</v>
      </c>
      <c r="H43">
        <v>19848</v>
      </c>
      <c r="I43">
        <v>-1</v>
      </c>
      <c r="J43">
        <v>1</v>
      </c>
      <c r="K43" t="s">
        <v>198</v>
      </c>
      <c r="L43" t="s">
        <v>198</v>
      </c>
      <c r="M43" t="s">
        <v>199</v>
      </c>
      <c r="N43">
        <v>66.692790000000002</v>
      </c>
      <c r="O43">
        <v>0.13200000000000001</v>
      </c>
      <c r="P43">
        <v>0.503</v>
      </c>
      <c r="Q43">
        <v>84</v>
      </c>
      <c r="R43">
        <v>0</v>
      </c>
      <c r="S43">
        <v>-4.2999999999999997E-2</v>
      </c>
      <c r="T43">
        <v>27.88</v>
      </c>
      <c r="U43">
        <v>844</v>
      </c>
      <c r="V43">
        <v>0</v>
      </c>
      <c r="W43">
        <v>30.125</v>
      </c>
      <c r="X43" t="s">
        <v>200</v>
      </c>
      <c r="Y43">
        <v>5</v>
      </c>
      <c r="Z43">
        <v>67</v>
      </c>
      <c r="AA43" t="s">
        <v>201</v>
      </c>
    </row>
    <row r="44" spans="1:27">
      <c r="A44">
        <v>43</v>
      </c>
      <c r="B44" t="s">
        <v>293</v>
      </c>
      <c r="C44" t="s">
        <v>296</v>
      </c>
      <c r="D44" t="s">
        <v>205</v>
      </c>
      <c r="E44">
        <v>3</v>
      </c>
      <c r="F44">
        <v>-7.4740000000000002</v>
      </c>
      <c r="G44">
        <v>-3.4769999999999999</v>
      </c>
      <c r="H44">
        <v>19853</v>
      </c>
      <c r="I44">
        <v>-1</v>
      </c>
      <c r="J44">
        <v>1</v>
      </c>
      <c r="K44" t="s">
        <v>198</v>
      </c>
      <c r="L44" t="s">
        <v>198</v>
      </c>
      <c r="M44" t="s">
        <v>199</v>
      </c>
      <c r="N44">
        <v>66.698890000000006</v>
      </c>
      <c r="O44">
        <v>0.13400000000000001</v>
      </c>
      <c r="P44">
        <v>0.36299999999999999</v>
      </c>
      <c r="Q44">
        <v>82</v>
      </c>
      <c r="R44">
        <v>-0.01</v>
      </c>
      <c r="S44">
        <v>1.2999999999999999E-2</v>
      </c>
      <c r="T44">
        <v>27.07</v>
      </c>
      <c r="U44">
        <v>844</v>
      </c>
      <c r="V44">
        <v>0</v>
      </c>
      <c r="W44">
        <v>29.75</v>
      </c>
      <c r="X44" t="s">
        <v>200</v>
      </c>
      <c r="Y44">
        <v>5</v>
      </c>
      <c r="Z44">
        <v>67</v>
      </c>
      <c r="AA44" t="s">
        <v>201</v>
      </c>
    </row>
    <row r="45" spans="1:27">
      <c r="A45">
        <v>44</v>
      </c>
      <c r="B45" t="s">
        <v>293</v>
      </c>
      <c r="C45" t="s">
        <v>297</v>
      </c>
      <c r="D45" t="s">
        <v>205</v>
      </c>
      <c r="E45">
        <v>4</v>
      </c>
      <c r="F45">
        <v>-7.4960000000000004</v>
      </c>
      <c r="G45">
        <v>-3.2309999999999999</v>
      </c>
      <c r="H45">
        <v>19656</v>
      </c>
      <c r="I45">
        <v>0</v>
      </c>
      <c r="J45">
        <v>1</v>
      </c>
      <c r="K45" t="s">
        <v>198</v>
      </c>
      <c r="L45" t="s">
        <v>198</v>
      </c>
      <c r="M45" t="s">
        <v>199</v>
      </c>
      <c r="N45">
        <v>66.704989999999995</v>
      </c>
      <c r="O45">
        <v>0.182</v>
      </c>
      <c r="P45">
        <v>0.52900000000000003</v>
      </c>
      <c r="Q45">
        <v>83</v>
      </c>
      <c r="R45">
        <v>-5.2999999999999999E-2</v>
      </c>
      <c r="S45">
        <v>-5.3999999999999999E-2</v>
      </c>
      <c r="T45">
        <v>27.52</v>
      </c>
      <c r="U45">
        <v>844</v>
      </c>
      <c r="V45">
        <v>0</v>
      </c>
      <c r="W45">
        <v>30.562999999999999</v>
      </c>
      <c r="X45" t="s">
        <v>200</v>
      </c>
      <c r="Y45">
        <v>5</v>
      </c>
      <c r="Z45">
        <v>67</v>
      </c>
      <c r="AA45" t="s">
        <v>201</v>
      </c>
    </row>
    <row r="46" spans="1:27">
      <c r="A46">
        <v>45</v>
      </c>
      <c r="B46" t="s">
        <v>298</v>
      </c>
      <c r="C46" t="s">
        <v>299</v>
      </c>
      <c r="D46" t="s">
        <v>206</v>
      </c>
      <c r="E46">
        <v>1</v>
      </c>
      <c r="F46">
        <v>-8.8949999999999996</v>
      </c>
      <c r="G46">
        <v>-19.765999999999998</v>
      </c>
      <c r="H46">
        <v>19826</v>
      </c>
      <c r="I46">
        <v>-1</v>
      </c>
      <c r="J46">
        <v>1</v>
      </c>
      <c r="K46" t="s">
        <v>198</v>
      </c>
      <c r="L46" t="s">
        <v>198</v>
      </c>
      <c r="M46" t="s">
        <v>199</v>
      </c>
      <c r="N46">
        <v>66.711079999999995</v>
      </c>
      <c r="O46">
        <v>0.13700000000000001</v>
      </c>
      <c r="P46">
        <v>0.39700000000000002</v>
      </c>
      <c r="Q46">
        <v>83</v>
      </c>
      <c r="R46">
        <v>-2.5999999999999999E-2</v>
      </c>
      <c r="S46">
        <v>6.4000000000000001E-2</v>
      </c>
      <c r="T46">
        <v>27.45</v>
      </c>
      <c r="U46">
        <v>844</v>
      </c>
      <c r="V46">
        <v>0</v>
      </c>
      <c r="W46">
        <v>30.125</v>
      </c>
      <c r="X46" t="s">
        <v>200</v>
      </c>
      <c r="Y46">
        <v>6</v>
      </c>
      <c r="Z46">
        <v>67</v>
      </c>
      <c r="AA46" t="s">
        <v>201</v>
      </c>
    </row>
    <row r="47" spans="1:27">
      <c r="A47">
        <v>46</v>
      </c>
      <c r="B47" t="s">
        <v>298</v>
      </c>
      <c r="C47" t="s">
        <v>300</v>
      </c>
      <c r="D47" t="s">
        <v>206</v>
      </c>
      <c r="E47">
        <v>2</v>
      </c>
      <c r="F47">
        <v>-9.0020000000000007</v>
      </c>
      <c r="G47">
        <v>-21.422000000000001</v>
      </c>
      <c r="H47">
        <v>19888</v>
      </c>
      <c r="I47">
        <v>-1</v>
      </c>
      <c r="J47">
        <v>1</v>
      </c>
      <c r="K47" t="s">
        <v>198</v>
      </c>
      <c r="L47" t="s">
        <v>198</v>
      </c>
      <c r="M47" t="s">
        <v>199</v>
      </c>
      <c r="N47">
        <v>66.717330000000004</v>
      </c>
      <c r="O47">
        <v>0.10299999999999999</v>
      </c>
      <c r="P47">
        <v>0.38500000000000001</v>
      </c>
      <c r="Q47">
        <v>84</v>
      </c>
      <c r="R47">
        <v>5.0000000000000001E-3</v>
      </c>
      <c r="S47">
        <v>1.7999999999999999E-2</v>
      </c>
      <c r="T47">
        <v>27.74</v>
      </c>
      <c r="U47">
        <v>844</v>
      </c>
      <c r="V47">
        <v>0</v>
      </c>
      <c r="W47">
        <v>30.312999999999999</v>
      </c>
      <c r="X47" t="s">
        <v>200</v>
      </c>
      <c r="Y47">
        <v>6</v>
      </c>
      <c r="Z47">
        <v>67</v>
      </c>
      <c r="AA47" t="s">
        <v>201</v>
      </c>
    </row>
    <row r="48" spans="1:27">
      <c r="A48">
        <v>47</v>
      </c>
      <c r="B48" t="s">
        <v>298</v>
      </c>
      <c r="C48" t="s">
        <v>301</v>
      </c>
      <c r="D48" t="s">
        <v>206</v>
      </c>
      <c r="E48">
        <v>3</v>
      </c>
      <c r="F48">
        <v>-8.9990000000000006</v>
      </c>
      <c r="G48">
        <v>-21.847999999999999</v>
      </c>
      <c r="H48">
        <v>19864</v>
      </c>
      <c r="I48">
        <v>-1</v>
      </c>
      <c r="J48">
        <v>1</v>
      </c>
      <c r="K48" t="s">
        <v>198</v>
      </c>
      <c r="L48" t="s">
        <v>198</v>
      </c>
      <c r="M48" t="s">
        <v>199</v>
      </c>
      <c r="N48">
        <v>66.723420000000004</v>
      </c>
      <c r="O48">
        <v>0.109</v>
      </c>
      <c r="P48">
        <v>0.378</v>
      </c>
      <c r="Q48">
        <v>84</v>
      </c>
      <c r="R48">
        <v>-0.01</v>
      </c>
      <c r="S48">
        <v>-3.6999999999999998E-2</v>
      </c>
      <c r="T48">
        <v>27.87</v>
      </c>
      <c r="U48">
        <v>844</v>
      </c>
      <c r="V48">
        <v>0</v>
      </c>
      <c r="W48">
        <v>30.062999999999999</v>
      </c>
      <c r="X48" t="s">
        <v>200</v>
      </c>
      <c r="Y48">
        <v>6</v>
      </c>
      <c r="Z48">
        <v>67</v>
      </c>
      <c r="AA48" t="s">
        <v>201</v>
      </c>
    </row>
    <row r="49" spans="1:27">
      <c r="A49">
        <v>48</v>
      </c>
      <c r="B49" t="s">
        <v>298</v>
      </c>
      <c r="C49" t="s">
        <v>302</v>
      </c>
      <c r="D49" t="s">
        <v>206</v>
      </c>
      <c r="E49">
        <v>4</v>
      </c>
      <c r="F49">
        <v>-9.1210000000000004</v>
      </c>
      <c r="G49">
        <v>-21.771999999999998</v>
      </c>
      <c r="H49">
        <v>19886</v>
      </c>
      <c r="I49">
        <v>0</v>
      </c>
      <c r="J49">
        <v>1</v>
      </c>
      <c r="K49" t="s">
        <v>198</v>
      </c>
      <c r="L49" t="s">
        <v>198</v>
      </c>
      <c r="M49" t="s">
        <v>199</v>
      </c>
      <c r="N49">
        <v>66.729529999999997</v>
      </c>
      <c r="O49">
        <v>9.0999999999999998E-2</v>
      </c>
      <c r="P49">
        <v>0.495</v>
      </c>
      <c r="Q49">
        <v>84</v>
      </c>
      <c r="R49">
        <v>1.2999999999999999E-2</v>
      </c>
      <c r="S49">
        <v>8.2000000000000003E-2</v>
      </c>
      <c r="T49">
        <v>27.7</v>
      </c>
      <c r="U49">
        <v>844</v>
      </c>
      <c r="V49">
        <v>0</v>
      </c>
      <c r="W49">
        <v>30.062999999999999</v>
      </c>
      <c r="X49" t="s">
        <v>200</v>
      </c>
      <c r="Y49">
        <v>6</v>
      </c>
      <c r="Z49">
        <v>67</v>
      </c>
      <c r="AA49" t="s">
        <v>201</v>
      </c>
    </row>
    <row r="50" spans="1:27">
      <c r="A50">
        <v>49</v>
      </c>
      <c r="B50" t="s">
        <v>303</v>
      </c>
      <c r="C50" t="s">
        <v>304</v>
      </c>
      <c r="D50" t="s">
        <v>207</v>
      </c>
      <c r="E50">
        <v>1</v>
      </c>
      <c r="F50">
        <v>-9.2710000000000008</v>
      </c>
      <c r="G50">
        <v>-22.760999999999999</v>
      </c>
      <c r="H50">
        <v>19859</v>
      </c>
      <c r="I50">
        <v>-1</v>
      </c>
      <c r="J50">
        <v>1</v>
      </c>
      <c r="K50" t="s">
        <v>198</v>
      </c>
      <c r="L50" t="s">
        <v>198</v>
      </c>
      <c r="M50" t="s">
        <v>199</v>
      </c>
      <c r="N50">
        <v>66.735640000000004</v>
      </c>
      <c r="O50">
        <v>0.10299999999999999</v>
      </c>
      <c r="P50">
        <v>0.27400000000000002</v>
      </c>
      <c r="Q50">
        <v>84</v>
      </c>
      <c r="R50">
        <v>-1.2E-2</v>
      </c>
      <c r="S50">
        <v>-1.2999999999999999E-2</v>
      </c>
      <c r="T50">
        <v>27.8</v>
      </c>
      <c r="U50">
        <v>844</v>
      </c>
      <c r="V50">
        <v>0</v>
      </c>
      <c r="W50">
        <v>30.375</v>
      </c>
      <c r="X50" t="s">
        <v>200</v>
      </c>
      <c r="Y50">
        <v>7</v>
      </c>
      <c r="Z50">
        <v>67</v>
      </c>
      <c r="AA50" t="s">
        <v>201</v>
      </c>
    </row>
    <row r="51" spans="1:27">
      <c r="A51">
        <v>50</v>
      </c>
      <c r="B51" t="s">
        <v>303</v>
      </c>
      <c r="C51" t="s">
        <v>305</v>
      </c>
      <c r="D51" t="s">
        <v>207</v>
      </c>
      <c r="E51">
        <v>2</v>
      </c>
      <c r="F51">
        <v>-9.202</v>
      </c>
      <c r="G51">
        <v>-22.887</v>
      </c>
      <c r="H51">
        <v>19916</v>
      </c>
      <c r="I51">
        <v>-1</v>
      </c>
      <c r="J51">
        <v>1</v>
      </c>
      <c r="K51" t="s">
        <v>198</v>
      </c>
      <c r="L51" t="s">
        <v>198</v>
      </c>
      <c r="M51" t="s">
        <v>199</v>
      </c>
      <c r="N51">
        <v>66.741749999999996</v>
      </c>
      <c r="O51">
        <v>9.9000000000000005E-2</v>
      </c>
      <c r="P51">
        <v>0.36199999999999999</v>
      </c>
      <c r="Q51">
        <v>83</v>
      </c>
      <c r="R51">
        <v>1.2E-2</v>
      </c>
      <c r="S51">
        <v>-6.0000000000000001E-3</v>
      </c>
      <c r="T51">
        <v>27.29</v>
      </c>
      <c r="U51">
        <v>844</v>
      </c>
      <c r="V51">
        <v>0</v>
      </c>
      <c r="W51">
        <v>29.687999999999999</v>
      </c>
      <c r="X51" t="s">
        <v>200</v>
      </c>
      <c r="Y51">
        <v>7</v>
      </c>
      <c r="Z51">
        <v>67</v>
      </c>
      <c r="AA51" t="s">
        <v>201</v>
      </c>
    </row>
    <row r="52" spans="1:27">
      <c r="A52">
        <v>51</v>
      </c>
      <c r="B52" t="s">
        <v>303</v>
      </c>
      <c r="C52" t="s">
        <v>306</v>
      </c>
      <c r="D52" t="s">
        <v>207</v>
      </c>
      <c r="E52">
        <v>3</v>
      </c>
      <c r="F52">
        <v>-9.2509999999999994</v>
      </c>
      <c r="G52">
        <v>-22.645</v>
      </c>
      <c r="H52">
        <v>19895</v>
      </c>
      <c r="I52">
        <v>-1</v>
      </c>
      <c r="J52">
        <v>1</v>
      </c>
      <c r="K52" t="s">
        <v>198</v>
      </c>
      <c r="L52" t="s">
        <v>198</v>
      </c>
      <c r="M52" t="s">
        <v>199</v>
      </c>
      <c r="N52">
        <v>66.747870000000006</v>
      </c>
      <c r="O52">
        <v>0.111</v>
      </c>
      <c r="P52">
        <v>0.4</v>
      </c>
      <c r="Q52">
        <v>86</v>
      </c>
      <c r="R52">
        <v>-1E-3</v>
      </c>
      <c r="S52">
        <v>1.2E-2</v>
      </c>
      <c r="T52">
        <v>28.22</v>
      </c>
      <c r="U52">
        <v>844</v>
      </c>
      <c r="V52">
        <v>0</v>
      </c>
      <c r="W52">
        <v>29.937999999999999</v>
      </c>
      <c r="X52" t="s">
        <v>200</v>
      </c>
      <c r="Y52">
        <v>7</v>
      </c>
      <c r="Z52">
        <v>67</v>
      </c>
      <c r="AA52" t="s">
        <v>201</v>
      </c>
    </row>
    <row r="53" spans="1:27">
      <c r="A53">
        <v>52</v>
      </c>
      <c r="B53" t="s">
        <v>303</v>
      </c>
      <c r="C53" t="s">
        <v>307</v>
      </c>
      <c r="D53" t="s">
        <v>207</v>
      </c>
      <c r="E53">
        <v>4</v>
      </c>
      <c r="F53">
        <v>-9.1489999999999991</v>
      </c>
      <c r="G53">
        <v>-22.876999999999999</v>
      </c>
      <c r="H53">
        <v>19834</v>
      </c>
      <c r="I53">
        <v>0</v>
      </c>
      <c r="J53">
        <v>1</v>
      </c>
      <c r="K53" t="s">
        <v>198</v>
      </c>
      <c r="L53" t="s">
        <v>198</v>
      </c>
      <c r="M53" t="s">
        <v>199</v>
      </c>
      <c r="N53">
        <v>66.753969999999995</v>
      </c>
      <c r="O53">
        <v>0.14199999999999999</v>
      </c>
      <c r="P53">
        <v>0.52200000000000002</v>
      </c>
      <c r="Q53">
        <v>84</v>
      </c>
      <c r="R53">
        <v>-1.9E-2</v>
      </c>
      <c r="S53">
        <v>4.1000000000000002E-2</v>
      </c>
      <c r="T53">
        <v>27.79</v>
      </c>
      <c r="U53">
        <v>844</v>
      </c>
      <c r="V53">
        <v>0</v>
      </c>
      <c r="W53">
        <v>30.125</v>
      </c>
      <c r="X53" t="s">
        <v>200</v>
      </c>
      <c r="Y53">
        <v>7</v>
      </c>
      <c r="Z53">
        <v>67</v>
      </c>
      <c r="AA53" t="s">
        <v>201</v>
      </c>
    </row>
    <row r="54" spans="1:27">
      <c r="A54">
        <v>53</v>
      </c>
      <c r="B54" t="s">
        <v>308</v>
      </c>
      <c r="C54" t="s">
        <v>309</v>
      </c>
      <c r="D54" t="s">
        <v>208</v>
      </c>
      <c r="E54">
        <v>1</v>
      </c>
      <c r="F54">
        <v>-9.0190000000000001</v>
      </c>
      <c r="G54">
        <v>-22.084</v>
      </c>
      <c r="H54">
        <v>19669</v>
      </c>
      <c r="I54">
        <v>-1</v>
      </c>
      <c r="J54">
        <v>1</v>
      </c>
      <c r="K54" t="s">
        <v>198</v>
      </c>
      <c r="L54" t="s">
        <v>198</v>
      </c>
      <c r="M54" t="s">
        <v>199</v>
      </c>
      <c r="N54">
        <v>66.760019999999997</v>
      </c>
      <c r="O54">
        <v>9.1999999999999998E-2</v>
      </c>
      <c r="P54">
        <v>0.39</v>
      </c>
      <c r="Q54">
        <v>90</v>
      </c>
      <c r="R54">
        <v>0</v>
      </c>
      <c r="S54">
        <v>-0.02</v>
      </c>
      <c r="T54">
        <v>27.07</v>
      </c>
      <c r="U54">
        <v>844</v>
      </c>
      <c r="V54">
        <v>0</v>
      </c>
      <c r="W54">
        <v>30.437999999999999</v>
      </c>
      <c r="X54" t="s">
        <v>200</v>
      </c>
      <c r="Y54">
        <v>8</v>
      </c>
      <c r="Z54">
        <v>67</v>
      </c>
      <c r="AA54" t="s">
        <v>201</v>
      </c>
    </row>
    <row r="55" spans="1:27">
      <c r="A55">
        <v>54</v>
      </c>
      <c r="B55" t="s">
        <v>308</v>
      </c>
      <c r="C55" t="s">
        <v>310</v>
      </c>
      <c r="D55" t="s">
        <v>208</v>
      </c>
      <c r="E55">
        <v>2</v>
      </c>
      <c r="F55">
        <v>-9.0250000000000004</v>
      </c>
      <c r="G55">
        <v>-21.997</v>
      </c>
      <c r="H55">
        <v>19867</v>
      </c>
      <c r="I55">
        <v>-1</v>
      </c>
      <c r="J55">
        <v>1</v>
      </c>
      <c r="K55" t="s">
        <v>198</v>
      </c>
      <c r="L55" t="s">
        <v>198</v>
      </c>
      <c r="M55" t="s">
        <v>199</v>
      </c>
      <c r="N55">
        <v>66.766220000000004</v>
      </c>
      <c r="O55">
        <v>0.10299999999999999</v>
      </c>
      <c r="P55">
        <v>0.33600000000000002</v>
      </c>
      <c r="Q55">
        <v>83</v>
      </c>
      <c r="R55">
        <v>-8.0000000000000002E-3</v>
      </c>
      <c r="S55">
        <v>4.4999999999999998E-2</v>
      </c>
      <c r="T55">
        <v>27.55</v>
      </c>
      <c r="U55">
        <v>844</v>
      </c>
      <c r="V55">
        <v>0</v>
      </c>
      <c r="W55">
        <v>30.312999999999999</v>
      </c>
      <c r="X55" t="s">
        <v>200</v>
      </c>
      <c r="Y55">
        <v>8</v>
      </c>
      <c r="Z55">
        <v>67</v>
      </c>
      <c r="AA55" t="s">
        <v>201</v>
      </c>
    </row>
    <row r="56" spans="1:27">
      <c r="A56">
        <v>55</v>
      </c>
      <c r="B56" t="s">
        <v>308</v>
      </c>
      <c r="C56" t="s">
        <v>311</v>
      </c>
      <c r="D56" t="s">
        <v>208</v>
      </c>
      <c r="E56">
        <v>3</v>
      </c>
      <c r="F56">
        <v>-9.0370000000000008</v>
      </c>
      <c r="G56">
        <v>-21.901</v>
      </c>
      <c r="H56">
        <v>19770</v>
      </c>
      <c r="I56">
        <v>-1</v>
      </c>
      <c r="J56">
        <v>1</v>
      </c>
      <c r="K56" t="s">
        <v>198</v>
      </c>
      <c r="L56" t="s">
        <v>198</v>
      </c>
      <c r="M56" t="s">
        <v>199</v>
      </c>
      <c r="N56">
        <v>66.772350000000003</v>
      </c>
      <c r="O56">
        <v>0.216</v>
      </c>
      <c r="P56">
        <v>0.435</v>
      </c>
      <c r="Q56">
        <v>84</v>
      </c>
      <c r="R56">
        <v>-2.3E-2</v>
      </c>
      <c r="S56">
        <v>4.9000000000000002E-2</v>
      </c>
      <c r="T56">
        <v>27.78</v>
      </c>
      <c r="U56">
        <v>844</v>
      </c>
      <c r="V56">
        <v>0</v>
      </c>
      <c r="W56">
        <v>30.125</v>
      </c>
      <c r="X56" t="s">
        <v>200</v>
      </c>
      <c r="Y56">
        <v>8</v>
      </c>
      <c r="Z56">
        <v>67</v>
      </c>
      <c r="AA56" t="s">
        <v>201</v>
      </c>
    </row>
    <row r="57" spans="1:27">
      <c r="A57">
        <v>56</v>
      </c>
      <c r="B57" t="s">
        <v>308</v>
      </c>
      <c r="C57" t="s">
        <v>312</v>
      </c>
      <c r="D57" t="s">
        <v>208</v>
      </c>
      <c r="E57">
        <v>4</v>
      </c>
      <c r="F57">
        <v>-9.1180000000000003</v>
      </c>
      <c r="G57">
        <v>-21.928000000000001</v>
      </c>
      <c r="H57">
        <v>19766</v>
      </c>
      <c r="I57">
        <v>0</v>
      </c>
      <c r="J57">
        <v>1</v>
      </c>
      <c r="K57" t="s">
        <v>198</v>
      </c>
      <c r="L57" t="s">
        <v>198</v>
      </c>
      <c r="M57" t="s">
        <v>199</v>
      </c>
      <c r="N57">
        <v>66.778490000000005</v>
      </c>
      <c r="O57">
        <v>0.14299999999999999</v>
      </c>
      <c r="P57">
        <v>0.50800000000000001</v>
      </c>
      <c r="Q57">
        <v>86</v>
      </c>
      <c r="R57">
        <v>-2.3E-2</v>
      </c>
      <c r="S57">
        <v>0.108</v>
      </c>
      <c r="T57">
        <v>28.51</v>
      </c>
      <c r="U57">
        <v>844</v>
      </c>
      <c r="V57">
        <v>0</v>
      </c>
      <c r="W57">
        <v>30.312999999999999</v>
      </c>
      <c r="X57" t="s">
        <v>200</v>
      </c>
      <c r="Y57">
        <v>8</v>
      </c>
      <c r="Z57">
        <v>67</v>
      </c>
      <c r="AA57" t="s">
        <v>201</v>
      </c>
    </row>
    <row r="58" spans="1:27">
      <c r="A58">
        <v>57</v>
      </c>
      <c r="B58" t="s">
        <v>313</v>
      </c>
      <c r="C58" t="s">
        <v>314</v>
      </c>
      <c r="D58" t="s">
        <v>209</v>
      </c>
      <c r="E58">
        <v>1</v>
      </c>
      <c r="F58">
        <v>-11.244</v>
      </c>
      <c r="G58">
        <v>-36.627000000000002</v>
      </c>
      <c r="H58">
        <v>19825</v>
      </c>
      <c r="I58">
        <v>-1</v>
      </c>
      <c r="J58">
        <v>1</v>
      </c>
      <c r="K58" t="s">
        <v>198</v>
      </c>
      <c r="L58" t="s">
        <v>198</v>
      </c>
      <c r="M58" t="s">
        <v>199</v>
      </c>
      <c r="N58">
        <v>66.784469999999999</v>
      </c>
      <c r="O58">
        <v>0.126</v>
      </c>
      <c r="P58">
        <v>0.48399999999999999</v>
      </c>
      <c r="Q58">
        <v>84</v>
      </c>
      <c r="R58">
        <v>-0.02</v>
      </c>
      <c r="S58">
        <v>-1.7999999999999999E-2</v>
      </c>
      <c r="T58">
        <v>27.65</v>
      </c>
      <c r="U58">
        <v>844</v>
      </c>
      <c r="V58">
        <v>0</v>
      </c>
      <c r="W58">
        <v>30.5</v>
      </c>
      <c r="X58" t="s">
        <v>200</v>
      </c>
      <c r="Y58">
        <v>9</v>
      </c>
      <c r="Z58">
        <v>67</v>
      </c>
      <c r="AA58" t="s">
        <v>201</v>
      </c>
    </row>
    <row r="59" spans="1:27">
      <c r="A59">
        <v>58</v>
      </c>
      <c r="B59" t="s">
        <v>313</v>
      </c>
      <c r="C59" t="s">
        <v>315</v>
      </c>
      <c r="D59" t="s">
        <v>209</v>
      </c>
      <c r="E59">
        <v>2</v>
      </c>
      <c r="F59">
        <v>-11.471</v>
      </c>
      <c r="G59">
        <v>-38.569000000000003</v>
      </c>
      <c r="H59">
        <v>19759</v>
      </c>
      <c r="I59">
        <v>-1</v>
      </c>
      <c r="J59">
        <v>1</v>
      </c>
      <c r="K59" t="s">
        <v>198</v>
      </c>
      <c r="L59" t="s">
        <v>198</v>
      </c>
      <c r="M59" t="s">
        <v>199</v>
      </c>
      <c r="N59">
        <v>66.790610000000001</v>
      </c>
      <c r="O59">
        <v>0.15</v>
      </c>
      <c r="P59">
        <v>0.27800000000000002</v>
      </c>
      <c r="Q59">
        <v>82</v>
      </c>
      <c r="R59">
        <v>-2.5000000000000001E-2</v>
      </c>
      <c r="S59">
        <v>-1.7999999999999999E-2</v>
      </c>
      <c r="T59">
        <v>27.11</v>
      </c>
      <c r="U59">
        <v>844</v>
      </c>
      <c r="V59">
        <v>0</v>
      </c>
      <c r="W59">
        <v>30.187999999999999</v>
      </c>
      <c r="X59" t="s">
        <v>200</v>
      </c>
      <c r="Y59">
        <v>9</v>
      </c>
      <c r="Z59">
        <v>67</v>
      </c>
      <c r="AA59" t="s">
        <v>201</v>
      </c>
    </row>
    <row r="60" spans="1:27">
      <c r="A60">
        <v>59</v>
      </c>
      <c r="B60" t="s">
        <v>313</v>
      </c>
      <c r="C60" t="s">
        <v>316</v>
      </c>
      <c r="D60" t="s">
        <v>209</v>
      </c>
      <c r="E60">
        <v>3</v>
      </c>
      <c r="F60">
        <v>-11.444000000000001</v>
      </c>
      <c r="G60">
        <v>-38.871000000000002</v>
      </c>
      <c r="H60">
        <v>19804</v>
      </c>
      <c r="I60">
        <v>-1</v>
      </c>
      <c r="J60">
        <v>1</v>
      </c>
      <c r="K60" t="s">
        <v>198</v>
      </c>
      <c r="L60" t="s">
        <v>198</v>
      </c>
      <c r="M60" t="s">
        <v>199</v>
      </c>
      <c r="N60">
        <v>66.796760000000006</v>
      </c>
      <c r="O60">
        <v>0.16500000000000001</v>
      </c>
      <c r="P60">
        <v>0.36499999999999999</v>
      </c>
      <c r="Q60">
        <v>85</v>
      </c>
      <c r="R60">
        <v>-4.2000000000000003E-2</v>
      </c>
      <c r="S60">
        <v>8.5000000000000006E-2</v>
      </c>
      <c r="T60">
        <v>28.09</v>
      </c>
      <c r="U60">
        <v>844</v>
      </c>
      <c r="V60">
        <v>0</v>
      </c>
      <c r="W60">
        <v>30.125</v>
      </c>
      <c r="X60" t="s">
        <v>200</v>
      </c>
      <c r="Y60">
        <v>9</v>
      </c>
      <c r="Z60">
        <v>67</v>
      </c>
      <c r="AA60" t="s">
        <v>201</v>
      </c>
    </row>
    <row r="61" spans="1:27">
      <c r="A61">
        <v>60</v>
      </c>
      <c r="B61" t="s">
        <v>313</v>
      </c>
      <c r="C61" t="s">
        <v>317</v>
      </c>
      <c r="D61" t="s">
        <v>209</v>
      </c>
      <c r="E61">
        <v>4</v>
      </c>
      <c r="F61">
        <v>-11.416</v>
      </c>
      <c r="G61">
        <v>-39.137999999999998</v>
      </c>
      <c r="H61">
        <v>19742</v>
      </c>
      <c r="I61">
        <v>0</v>
      </c>
      <c r="J61">
        <v>1</v>
      </c>
      <c r="K61" t="s">
        <v>198</v>
      </c>
      <c r="L61" t="s">
        <v>198</v>
      </c>
      <c r="M61" t="s">
        <v>199</v>
      </c>
      <c r="N61">
        <v>66.802840000000003</v>
      </c>
      <c r="O61">
        <v>0.129</v>
      </c>
      <c r="P61">
        <v>0.30499999999999999</v>
      </c>
      <c r="Q61">
        <v>76</v>
      </c>
      <c r="R61">
        <v>-1.2E-2</v>
      </c>
      <c r="S61">
        <v>-2.3E-2</v>
      </c>
      <c r="T61">
        <v>27.67</v>
      </c>
      <c r="U61">
        <v>844</v>
      </c>
      <c r="V61">
        <v>0</v>
      </c>
      <c r="W61">
        <v>30.187999999999999</v>
      </c>
      <c r="X61" t="s">
        <v>200</v>
      </c>
      <c r="Y61">
        <v>9</v>
      </c>
      <c r="Z61">
        <v>67</v>
      </c>
      <c r="AA61" t="s">
        <v>201</v>
      </c>
    </row>
    <row r="62" spans="1:27">
      <c r="A62">
        <v>61</v>
      </c>
      <c r="B62" t="s">
        <v>318</v>
      </c>
      <c r="C62" t="s">
        <v>319</v>
      </c>
      <c r="D62" t="s">
        <v>210</v>
      </c>
      <c r="E62">
        <v>1</v>
      </c>
      <c r="F62">
        <v>-9.2230000000000008</v>
      </c>
      <c r="G62">
        <v>-23.593</v>
      </c>
      <c r="H62">
        <v>19836</v>
      </c>
      <c r="I62">
        <v>-1</v>
      </c>
      <c r="J62">
        <v>1</v>
      </c>
      <c r="K62" t="s">
        <v>198</v>
      </c>
      <c r="L62" t="s">
        <v>198</v>
      </c>
      <c r="M62" t="s">
        <v>199</v>
      </c>
      <c r="N62">
        <v>66.808920000000001</v>
      </c>
      <c r="O62">
        <v>0.214</v>
      </c>
      <c r="P62">
        <v>0.33400000000000002</v>
      </c>
      <c r="Q62">
        <v>86</v>
      </c>
      <c r="R62">
        <v>-4.3999999999999997E-2</v>
      </c>
      <c r="S62">
        <v>7.5999999999999998E-2</v>
      </c>
      <c r="T62">
        <v>28.24</v>
      </c>
      <c r="U62">
        <v>844</v>
      </c>
      <c r="V62">
        <v>0</v>
      </c>
      <c r="W62">
        <v>30.5</v>
      </c>
      <c r="X62" t="s">
        <v>200</v>
      </c>
      <c r="Y62">
        <v>10</v>
      </c>
      <c r="Z62">
        <v>67</v>
      </c>
      <c r="AA62" t="s">
        <v>201</v>
      </c>
    </row>
    <row r="63" spans="1:27">
      <c r="A63">
        <v>62</v>
      </c>
      <c r="B63" t="s">
        <v>318</v>
      </c>
      <c r="C63" t="s">
        <v>320</v>
      </c>
      <c r="D63" t="s">
        <v>210</v>
      </c>
      <c r="E63">
        <v>2</v>
      </c>
      <c r="F63">
        <v>-9.06</v>
      </c>
      <c r="G63">
        <v>-22.329000000000001</v>
      </c>
      <c r="H63">
        <v>19707</v>
      </c>
      <c r="I63">
        <v>-1</v>
      </c>
      <c r="J63">
        <v>1</v>
      </c>
      <c r="K63" t="s">
        <v>198</v>
      </c>
      <c r="L63" t="s">
        <v>198</v>
      </c>
      <c r="M63" t="s">
        <v>199</v>
      </c>
      <c r="N63">
        <v>66.815060000000003</v>
      </c>
      <c r="O63">
        <v>0.13300000000000001</v>
      </c>
      <c r="P63">
        <v>0.32900000000000001</v>
      </c>
      <c r="Q63">
        <v>85</v>
      </c>
      <c r="R63">
        <v>-2.5000000000000001E-2</v>
      </c>
      <c r="S63">
        <v>-1.6E-2</v>
      </c>
      <c r="T63">
        <v>28.06</v>
      </c>
      <c r="U63">
        <v>844</v>
      </c>
      <c r="V63">
        <v>0</v>
      </c>
      <c r="W63">
        <v>30.375</v>
      </c>
      <c r="X63" t="s">
        <v>200</v>
      </c>
      <c r="Y63">
        <v>10</v>
      </c>
      <c r="Z63">
        <v>67</v>
      </c>
      <c r="AA63" t="s">
        <v>201</v>
      </c>
    </row>
    <row r="64" spans="1:27">
      <c r="A64">
        <v>63</v>
      </c>
      <c r="B64" t="s">
        <v>318</v>
      </c>
      <c r="C64" t="s">
        <v>321</v>
      </c>
      <c r="D64" t="s">
        <v>210</v>
      </c>
      <c r="E64">
        <v>3</v>
      </c>
      <c r="F64">
        <v>-9.1150000000000002</v>
      </c>
      <c r="G64">
        <v>-21.617999999999999</v>
      </c>
      <c r="H64">
        <v>19828</v>
      </c>
      <c r="I64">
        <v>-1</v>
      </c>
      <c r="J64">
        <v>1</v>
      </c>
      <c r="K64" t="s">
        <v>198</v>
      </c>
      <c r="L64" t="s">
        <v>198</v>
      </c>
      <c r="M64" t="s">
        <v>199</v>
      </c>
      <c r="N64">
        <v>66.821200000000005</v>
      </c>
      <c r="O64">
        <v>7.9000000000000001E-2</v>
      </c>
      <c r="P64">
        <v>0.28000000000000003</v>
      </c>
      <c r="Q64">
        <v>81</v>
      </c>
      <c r="R64">
        <v>-8.0000000000000002E-3</v>
      </c>
      <c r="S64">
        <v>6.2E-2</v>
      </c>
      <c r="T64">
        <v>26.75</v>
      </c>
      <c r="U64">
        <v>844</v>
      </c>
      <c r="V64">
        <v>0</v>
      </c>
      <c r="W64">
        <v>30.312999999999999</v>
      </c>
      <c r="X64" t="s">
        <v>200</v>
      </c>
      <c r="Y64">
        <v>10</v>
      </c>
      <c r="Z64">
        <v>67</v>
      </c>
      <c r="AA64" t="s">
        <v>201</v>
      </c>
    </row>
    <row r="65" spans="1:27">
      <c r="A65">
        <v>64</v>
      </c>
      <c r="B65" t="s">
        <v>318</v>
      </c>
      <c r="C65" t="s">
        <v>322</v>
      </c>
      <c r="D65" t="s">
        <v>210</v>
      </c>
      <c r="E65">
        <v>4</v>
      </c>
      <c r="F65">
        <v>-9.1739999999999995</v>
      </c>
      <c r="G65">
        <v>-22.146000000000001</v>
      </c>
      <c r="H65">
        <v>19456</v>
      </c>
      <c r="I65">
        <v>0</v>
      </c>
      <c r="J65">
        <v>1</v>
      </c>
      <c r="K65" t="s">
        <v>198</v>
      </c>
      <c r="L65" t="s">
        <v>198</v>
      </c>
      <c r="M65" t="s">
        <v>199</v>
      </c>
      <c r="N65">
        <v>66.827340000000007</v>
      </c>
      <c r="O65">
        <v>0.17399999999999999</v>
      </c>
      <c r="P65">
        <v>0.442</v>
      </c>
      <c r="Q65">
        <v>84</v>
      </c>
      <c r="R65">
        <v>-1.7999999999999999E-2</v>
      </c>
      <c r="S65">
        <v>8.0000000000000002E-3</v>
      </c>
      <c r="T65">
        <v>27.79</v>
      </c>
      <c r="U65">
        <v>844</v>
      </c>
      <c r="V65">
        <v>0</v>
      </c>
      <c r="W65">
        <v>30.312999999999999</v>
      </c>
      <c r="X65" t="s">
        <v>200</v>
      </c>
      <c r="Y65">
        <v>10</v>
      </c>
      <c r="Z65">
        <v>67</v>
      </c>
      <c r="AA65" t="s">
        <v>201</v>
      </c>
    </row>
    <row r="66" spans="1:27">
      <c r="A66">
        <v>65</v>
      </c>
      <c r="B66" t="s">
        <v>323</v>
      </c>
      <c r="C66" t="s">
        <v>324</v>
      </c>
      <c r="D66" t="s">
        <v>211</v>
      </c>
      <c r="E66">
        <v>1</v>
      </c>
      <c r="F66">
        <v>-8.2899999999999991</v>
      </c>
      <c r="G66">
        <v>-17.792000000000002</v>
      </c>
      <c r="H66">
        <v>19822</v>
      </c>
      <c r="I66">
        <v>-1</v>
      </c>
      <c r="J66">
        <v>1</v>
      </c>
      <c r="K66" t="s">
        <v>198</v>
      </c>
      <c r="L66" t="s">
        <v>198</v>
      </c>
      <c r="M66" t="s">
        <v>199</v>
      </c>
      <c r="N66">
        <v>66.833479999999994</v>
      </c>
      <c r="O66">
        <v>7.5999999999999998E-2</v>
      </c>
      <c r="P66">
        <v>0.38200000000000001</v>
      </c>
      <c r="Q66">
        <v>82</v>
      </c>
      <c r="R66">
        <v>-1E-3</v>
      </c>
      <c r="S66">
        <v>-0.09</v>
      </c>
      <c r="T66">
        <v>26.95</v>
      </c>
      <c r="U66">
        <v>844</v>
      </c>
      <c r="V66">
        <v>0</v>
      </c>
      <c r="W66">
        <v>30.187999999999999</v>
      </c>
      <c r="X66" t="s">
        <v>200</v>
      </c>
      <c r="Y66">
        <v>11</v>
      </c>
      <c r="Z66">
        <v>67</v>
      </c>
      <c r="AA66" t="s">
        <v>201</v>
      </c>
    </row>
    <row r="67" spans="1:27">
      <c r="A67">
        <v>66</v>
      </c>
      <c r="B67" t="s">
        <v>323</v>
      </c>
      <c r="C67" t="s">
        <v>325</v>
      </c>
      <c r="D67" t="s">
        <v>211</v>
      </c>
      <c r="E67">
        <v>2</v>
      </c>
      <c r="F67">
        <v>-8.2279999999999998</v>
      </c>
      <c r="G67">
        <v>-17.573</v>
      </c>
      <c r="H67">
        <v>19645</v>
      </c>
      <c r="I67">
        <v>-1</v>
      </c>
      <c r="J67">
        <v>1</v>
      </c>
      <c r="K67" t="s">
        <v>198</v>
      </c>
      <c r="L67" t="s">
        <v>198</v>
      </c>
      <c r="M67" t="s">
        <v>199</v>
      </c>
      <c r="N67">
        <v>66.839619999999996</v>
      </c>
      <c r="O67">
        <v>9.7000000000000003E-2</v>
      </c>
      <c r="P67">
        <v>0.25600000000000001</v>
      </c>
      <c r="Q67">
        <v>82</v>
      </c>
      <c r="R67">
        <v>-7.0000000000000001E-3</v>
      </c>
      <c r="S67">
        <v>-0.02</v>
      </c>
      <c r="T67">
        <v>26.99</v>
      </c>
      <c r="U67">
        <v>844</v>
      </c>
      <c r="V67">
        <v>0</v>
      </c>
      <c r="W67">
        <v>30</v>
      </c>
      <c r="X67" t="s">
        <v>200</v>
      </c>
      <c r="Y67">
        <v>11</v>
      </c>
      <c r="Z67">
        <v>67</v>
      </c>
      <c r="AA67" t="s">
        <v>201</v>
      </c>
    </row>
    <row r="68" spans="1:27">
      <c r="A68">
        <v>67</v>
      </c>
      <c r="B68" t="s">
        <v>323</v>
      </c>
      <c r="C68" t="s">
        <v>326</v>
      </c>
      <c r="D68" t="s">
        <v>211</v>
      </c>
      <c r="E68">
        <v>3</v>
      </c>
      <c r="F68">
        <v>-8.234</v>
      </c>
      <c r="G68">
        <v>-17.297000000000001</v>
      </c>
      <c r="H68">
        <v>19652</v>
      </c>
      <c r="I68">
        <v>-1</v>
      </c>
      <c r="J68">
        <v>1</v>
      </c>
      <c r="K68" t="s">
        <v>198</v>
      </c>
      <c r="L68" t="s">
        <v>198</v>
      </c>
      <c r="M68" t="s">
        <v>199</v>
      </c>
      <c r="N68">
        <v>66.845770000000002</v>
      </c>
      <c r="O68">
        <v>0.13200000000000001</v>
      </c>
      <c r="P68">
        <v>0.35599999999999998</v>
      </c>
      <c r="Q68">
        <v>89</v>
      </c>
      <c r="R68">
        <v>-2E-3</v>
      </c>
      <c r="S68">
        <v>6.6000000000000003E-2</v>
      </c>
      <c r="T68">
        <v>29.29</v>
      </c>
      <c r="U68">
        <v>844</v>
      </c>
      <c r="V68">
        <v>0</v>
      </c>
      <c r="W68">
        <v>30.312999999999999</v>
      </c>
      <c r="X68" t="s">
        <v>200</v>
      </c>
      <c r="Y68">
        <v>11</v>
      </c>
      <c r="Z68">
        <v>67</v>
      </c>
      <c r="AA68" t="s">
        <v>201</v>
      </c>
    </row>
    <row r="69" spans="1:27">
      <c r="A69">
        <v>68</v>
      </c>
      <c r="B69" t="s">
        <v>323</v>
      </c>
      <c r="C69" t="s">
        <v>327</v>
      </c>
      <c r="D69" t="s">
        <v>211</v>
      </c>
      <c r="E69">
        <v>4</v>
      </c>
      <c r="F69">
        <v>-8.2710000000000008</v>
      </c>
      <c r="G69">
        <v>-17.254000000000001</v>
      </c>
      <c r="H69">
        <v>19509</v>
      </c>
      <c r="I69">
        <v>0</v>
      </c>
      <c r="J69">
        <v>1</v>
      </c>
      <c r="K69" t="s">
        <v>198</v>
      </c>
      <c r="L69" t="s">
        <v>198</v>
      </c>
      <c r="M69" t="s">
        <v>199</v>
      </c>
      <c r="N69">
        <v>66.851929999999996</v>
      </c>
      <c r="O69">
        <v>0.121</v>
      </c>
      <c r="P69">
        <v>0.22800000000000001</v>
      </c>
      <c r="Q69">
        <v>84</v>
      </c>
      <c r="R69">
        <v>-7.0000000000000001E-3</v>
      </c>
      <c r="S69">
        <v>-3.1E-2</v>
      </c>
      <c r="T69">
        <v>27.68</v>
      </c>
      <c r="U69">
        <v>844</v>
      </c>
      <c r="V69">
        <v>0</v>
      </c>
      <c r="W69">
        <v>30.062999999999999</v>
      </c>
      <c r="X69" t="s">
        <v>200</v>
      </c>
      <c r="Y69">
        <v>11</v>
      </c>
      <c r="Z69">
        <v>67</v>
      </c>
      <c r="AA69" t="s">
        <v>201</v>
      </c>
    </row>
    <row r="70" spans="1:27">
      <c r="A70">
        <v>69</v>
      </c>
      <c r="B70" t="s">
        <v>328</v>
      </c>
      <c r="C70" t="s">
        <v>329</v>
      </c>
      <c r="D70" t="s">
        <v>212</v>
      </c>
      <c r="E70">
        <v>1</v>
      </c>
      <c r="F70">
        <v>-9.9030000000000005</v>
      </c>
      <c r="G70">
        <v>-21.417000000000002</v>
      </c>
      <c r="H70">
        <v>19768</v>
      </c>
      <c r="I70">
        <v>-1</v>
      </c>
      <c r="J70">
        <v>1</v>
      </c>
      <c r="K70" t="s">
        <v>198</v>
      </c>
      <c r="L70" t="s">
        <v>198</v>
      </c>
      <c r="M70" t="s">
        <v>199</v>
      </c>
      <c r="N70">
        <v>66.857939999999999</v>
      </c>
      <c r="O70">
        <v>0.122</v>
      </c>
      <c r="P70">
        <v>0.42199999999999999</v>
      </c>
      <c r="Q70">
        <v>86</v>
      </c>
      <c r="R70">
        <v>-1.9E-2</v>
      </c>
      <c r="S70">
        <v>0.1</v>
      </c>
      <c r="T70">
        <v>28.3</v>
      </c>
      <c r="U70">
        <v>844</v>
      </c>
      <c r="V70">
        <v>0</v>
      </c>
      <c r="W70">
        <v>30.125</v>
      </c>
      <c r="X70" t="s">
        <v>200</v>
      </c>
      <c r="Y70">
        <v>12</v>
      </c>
      <c r="Z70">
        <v>67</v>
      </c>
      <c r="AA70" t="s">
        <v>201</v>
      </c>
    </row>
    <row r="71" spans="1:27">
      <c r="A71">
        <v>70</v>
      </c>
      <c r="B71" t="s">
        <v>328</v>
      </c>
      <c r="C71" t="s">
        <v>330</v>
      </c>
      <c r="D71" t="s">
        <v>212</v>
      </c>
      <c r="E71">
        <v>2</v>
      </c>
      <c r="F71">
        <v>-9.9979999999999993</v>
      </c>
      <c r="G71">
        <v>-22.178999999999998</v>
      </c>
      <c r="H71">
        <v>19696</v>
      </c>
      <c r="I71">
        <v>-1</v>
      </c>
      <c r="J71">
        <v>1</v>
      </c>
      <c r="K71" t="s">
        <v>198</v>
      </c>
      <c r="L71" t="s">
        <v>198</v>
      </c>
      <c r="M71" t="s">
        <v>199</v>
      </c>
      <c r="N71">
        <v>66.864099999999993</v>
      </c>
      <c r="O71">
        <v>0.14299999999999999</v>
      </c>
      <c r="P71">
        <v>0.46800000000000003</v>
      </c>
      <c r="Q71">
        <v>84</v>
      </c>
      <c r="R71">
        <v>-2.1999999999999999E-2</v>
      </c>
      <c r="S71">
        <v>1.7000000000000001E-2</v>
      </c>
      <c r="T71">
        <v>27.8</v>
      </c>
      <c r="U71">
        <v>844</v>
      </c>
      <c r="V71">
        <v>0</v>
      </c>
      <c r="W71">
        <v>29.812999999999999</v>
      </c>
      <c r="X71" t="s">
        <v>200</v>
      </c>
      <c r="Y71">
        <v>12</v>
      </c>
      <c r="Z71">
        <v>67</v>
      </c>
      <c r="AA71" t="s">
        <v>201</v>
      </c>
    </row>
    <row r="72" spans="1:27">
      <c r="A72">
        <v>71</v>
      </c>
      <c r="B72" t="s">
        <v>328</v>
      </c>
      <c r="C72" t="s">
        <v>331</v>
      </c>
      <c r="D72" t="s">
        <v>212</v>
      </c>
      <c r="E72">
        <v>3</v>
      </c>
      <c r="F72">
        <v>-10.045</v>
      </c>
      <c r="G72">
        <v>-21.95</v>
      </c>
      <c r="H72">
        <v>19820</v>
      </c>
      <c r="I72">
        <v>-1</v>
      </c>
      <c r="J72">
        <v>1</v>
      </c>
      <c r="K72" t="s">
        <v>198</v>
      </c>
      <c r="L72" t="s">
        <v>198</v>
      </c>
      <c r="M72" t="s">
        <v>199</v>
      </c>
      <c r="N72">
        <v>66.870260000000002</v>
      </c>
      <c r="O72">
        <v>0.125</v>
      </c>
      <c r="P72">
        <v>0.40400000000000003</v>
      </c>
      <c r="Q72">
        <v>87</v>
      </c>
      <c r="R72">
        <v>0</v>
      </c>
      <c r="S72">
        <v>9.5000000000000001E-2</v>
      </c>
      <c r="T72">
        <v>28.61</v>
      </c>
      <c r="U72">
        <v>844</v>
      </c>
      <c r="V72">
        <v>0</v>
      </c>
      <c r="W72">
        <v>30.25</v>
      </c>
      <c r="X72" t="s">
        <v>200</v>
      </c>
      <c r="Y72">
        <v>12</v>
      </c>
      <c r="Z72">
        <v>67</v>
      </c>
      <c r="AA72" t="s">
        <v>201</v>
      </c>
    </row>
    <row r="73" spans="1:27">
      <c r="A73">
        <v>72</v>
      </c>
      <c r="B73" t="s">
        <v>328</v>
      </c>
      <c r="C73" t="s">
        <v>332</v>
      </c>
      <c r="D73" t="s">
        <v>212</v>
      </c>
      <c r="E73">
        <v>4</v>
      </c>
      <c r="F73">
        <v>-9.8840000000000003</v>
      </c>
      <c r="G73">
        <v>-22.254999999999999</v>
      </c>
      <c r="H73">
        <v>19660</v>
      </c>
      <c r="I73">
        <v>0</v>
      </c>
      <c r="J73">
        <v>1</v>
      </c>
      <c r="K73" t="s">
        <v>198</v>
      </c>
      <c r="L73" t="s">
        <v>198</v>
      </c>
      <c r="M73" t="s">
        <v>199</v>
      </c>
      <c r="N73">
        <v>66.876339999999999</v>
      </c>
      <c r="O73">
        <v>0.16400000000000001</v>
      </c>
      <c r="P73">
        <v>0.31</v>
      </c>
      <c r="Q73">
        <v>93</v>
      </c>
      <c r="R73">
        <v>1E-3</v>
      </c>
      <c r="S73">
        <v>1.6E-2</v>
      </c>
      <c r="T73">
        <v>27.95</v>
      </c>
      <c r="U73">
        <v>844</v>
      </c>
      <c r="V73">
        <v>0</v>
      </c>
      <c r="W73">
        <v>30.375</v>
      </c>
      <c r="X73" t="s">
        <v>200</v>
      </c>
      <c r="Y73">
        <v>12</v>
      </c>
      <c r="Z73">
        <v>67</v>
      </c>
      <c r="AA73" t="s">
        <v>201</v>
      </c>
    </row>
    <row r="74" spans="1:27">
      <c r="A74">
        <v>73</v>
      </c>
      <c r="B74" t="s">
        <v>333</v>
      </c>
      <c r="C74" t="s">
        <v>334</v>
      </c>
      <c r="D74" t="s">
        <v>213</v>
      </c>
      <c r="E74">
        <v>1</v>
      </c>
      <c r="F74">
        <v>-8.1470000000000002</v>
      </c>
      <c r="G74">
        <v>-16.786000000000001</v>
      </c>
      <c r="H74">
        <v>19714</v>
      </c>
      <c r="I74">
        <v>-1</v>
      </c>
      <c r="J74">
        <v>1</v>
      </c>
      <c r="K74" t="s">
        <v>198</v>
      </c>
      <c r="L74" t="s">
        <v>198</v>
      </c>
      <c r="M74" t="s">
        <v>199</v>
      </c>
      <c r="N74">
        <v>66.882499999999993</v>
      </c>
      <c r="O74">
        <v>0.16900000000000001</v>
      </c>
      <c r="P74">
        <v>0.39400000000000002</v>
      </c>
      <c r="Q74">
        <v>78</v>
      </c>
      <c r="R74">
        <v>-1.9E-2</v>
      </c>
      <c r="S74">
        <v>-3.1E-2</v>
      </c>
      <c r="T74">
        <v>28.51</v>
      </c>
      <c r="U74">
        <v>844</v>
      </c>
      <c r="V74">
        <v>0</v>
      </c>
      <c r="W74">
        <v>30.312999999999999</v>
      </c>
      <c r="X74" t="s">
        <v>200</v>
      </c>
      <c r="Y74">
        <v>13</v>
      </c>
      <c r="Z74">
        <v>67</v>
      </c>
      <c r="AA74" t="s">
        <v>201</v>
      </c>
    </row>
    <row r="75" spans="1:27">
      <c r="A75">
        <v>74</v>
      </c>
      <c r="B75" t="s">
        <v>333</v>
      </c>
      <c r="C75" t="s">
        <v>335</v>
      </c>
      <c r="D75" t="s">
        <v>213</v>
      </c>
      <c r="E75">
        <v>2</v>
      </c>
      <c r="F75">
        <v>-8.0239999999999991</v>
      </c>
      <c r="G75">
        <v>-16.652000000000001</v>
      </c>
      <c r="H75">
        <v>19706</v>
      </c>
      <c r="I75">
        <v>-1</v>
      </c>
      <c r="J75">
        <v>1</v>
      </c>
      <c r="K75" t="s">
        <v>198</v>
      </c>
      <c r="L75" t="s">
        <v>198</v>
      </c>
      <c r="M75" t="s">
        <v>199</v>
      </c>
      <c r="N75">
        <v>66.888580000000005</v>
      </c>
      <c r="O75">
        <v>0.159</v>
      </c>
      <c r="P75">
        <v>0.64700000000000002</v>
      </c>
      <c r="Q75">
        <v>83</v>
      </c>
      <c r="R75">
        <v>-0.03</v>
      </c>
      <c r="S75">
        <v>-2.7E-2</v>
      </c>
      <c r="T75">
        <v>27.42</v>
      </c>
      <c r="U75">
        <v>844</v>
      </c>
      <c r="V75">
        <v>0</v>
      </c>
      <c r="W75">
        <v>30</v>
      </c>
      <c r="X75" t="s">
        <v>200</v>
      </c>
      <c r="Y75">
        <v>13</v>
      </c>
      <c r="Z75">
        <v>67</v>
      </c>
      <c r="AA75" t="s">
        <v>201</v>
      </c>
    </row>
    <row r="76" spans="1:27">
      <c r="A76">
        <v>75</v>
      </c>
      <c r="B76" t="s">
        <v>333</v>
      </c>
      <c r="C76" t="s">
        <v>336</v>
      </c>
      <c r="D76" t="s">
        <v>213</v>
      </c>
      <c r="E76">
        <v>3</v>
      </c>
      <c r="F76">
        <v>-7.984</v>
      </c>
      <c r="G76">
        <v>-16.719000000000001</v>
      </c>
      <c r="H76">
        <v>19505</v>
      </c>
      <c r="I76">
        <v>-1</v>
      </c>
      <c r="J76">
        <v>1</v>
      </c>
      <c r="K76" t="s">
        <v>198</v>
      </c>
      <c r="L76" t="s">
        <v>198</v>
      </c>
      <c r="M76" t="s">
        <v>199</v>
      </c>
      <c r="N76">
        <v>66.894660000000002</v>
      </c>
      <c r="O76">
        <v>0.13500000000000001</v>
      </c>
      <c r="P76">
        <v>0.432</v>
      </c>
      <c r="Q76">
        <v>93</v>
      </c>
      <c r="R76">
        <v>3.0000000000000001E-3</v>
      </c>
      <c r="S76">
        <v>-7.0000000000000001E-3</v>
      </c>
      <c r="T76">
        <v>27.89</v>
      </c>
      <c r="U76">
        <v>844</v>
      </c>
      <c r="V76">
        <v>0</v>
      </c>
      <c r="W76">
        <v>30.25</v>
      </c>
      <c r="X76" t="s">
        <v>200</v>
      </c>
      <c r="Y76">
        <v>13</v>
      </c>
      <c r="Z76">
        <v>67</v>
      </c>
      <c r="AA76" t="s">
        <v>201</v>
      </c>
    </row>
    <row r="77" spans="1:27">
      <c r="A77">
        <v>76</v>
      </c>
      <c r="B77" t="s">
        <v>333</v>
      </c>
      <c r="C77" t="s">
        <v>337</v>
      </c>
      <c r="D77" t="s">
        <v>213</v>
      </c>
      <c r="E77">
        <v>4</v>
      </c>
      <c r="F77">
        <v>-8</v>
      </c>
      <c r="G77">
        <v>-16.981000000000002</v>
      </c>
      <c r="H77">
        <v>19544</v>
      </c>
      <c r="I77">
        <v>0</v>
      </c>
      <c r="J77">
        <v>1</v>
      </c>
      <c r="K77" t="s">
        <v>198</v>
      </c>
      <c r="L77" t="s">
        <v>198</v>
      </c>
      <c r="M77" t="s">
        <v>199</v>
      </c>
      <c r="N77">
        <v>66.900899999999993</v>
      </c>
      <c r="O77">
        <v>0.155</v>
      </c>
      <c r="P77">
        <v>0.25600000000000001</v>
      </c>
      <c r="Q77">
        <v>83</v>
      </c>
      <c r="R77">
        <v>-3.4000000000000002E-2</v>
      </c>
      <c r="S77">
        <v>-6.0000000000000001E-3</v>
      </c>
      <c r="T77">
        <v>27.51</v>
      </c>
      <c r="U77">
        <v>844</v>
      </c>
      <c r="V77">
        <v>0</v>
      </c>
      <c r="W77">
        <v>30.25</v>
      </c>
      <c r="X77" t="s">
        <v>200</v>
      </c>
      <c r="Y77">
        <v>13</v>
      </c>
      <c r="Z77">
        <v>67</v>
      </c>
      <c r="AA77" t="s">
        <v>201</v>
      </c>
    </row>
    <row r="78" spans="1:27">
      <c r="A78">
        <v>77</v>
      </c>
      <c r="B78" t="s">
        <v>338</v>
      </c>
      <c r="C78" t="s">
        <v>339</v>
      </c>
      <c r="D78" t="s">
        <v>214</v>
      </c>
      <c r="E78">
        <v>1</v>
      </c>
      <c r="F78">
        <v>-7.7389999999999999</v>
      </c>
      <c r="G78">
        <v>-15.481999999999999</v>
      </c>
      <c r="H78">
        <v>19679</v>
      </c>
      <c r="I78">
        <v>-1</v>
      </c>
      <c r="J78">
        <v>1</v>
      </c>
      <c r="K78" t="s">
        <v>198</v>
      </c>
      <c r="L78" t="s">
        <v>198</v>
      </c>
      <c r="M78" t="s">
        <v>199</v>
      </c>
      <c r="N78">
        <v>66.907049999999998</v>
      </c>
      <c r="O78">
        <v>0.123</v>
      </c>
      <c r="P78">
        <v>0.187</v>
      </c>
      <c r="Q78">
        <v>83</v>
      </c>
      <c r="R78">
        <v>-1.9E-2</v>
      </c>
      <c r="S78">
        <v>1.6E-2</v>
      </c>
      <c r="T78">
        <v>27.31</v>
      </c>
      <c r="U78">
        <v>844</v>
      </c>
      <c r="V78">
        <v>0</v>
      </c>
      <c r="W78">
        <v>30</v>
      </c>
      <c r="X78" t="s">
        <v>200</v>
      </c>
      <c r="Y78">
        <v>14</v>
      </c>
      <c r="Z78">
        <v>67</v>
      </c>
      <c r="AA78" t="s">
        <v>201</v>
      </c>
    </row>
    <row r="79" spans="1:27">
      <c r="A79">
        <v>78</v>
      </c>
      <c r="B79" t="s">
        <v>338</v>
      </c>
      <c r="C79" t="s">
        <v>340</v>
      </c>
      <c r="D79" t="s">
        <v>214</v>
      </c>
      <c r="E79">
        <v>2</v>
      </c>
      <c r="F79">
        <v>-7.6820000000000004</v>
      </c>
      <c r="G79">
        <v>-15.348000000000001</v>
      </c>
      <c r="H79">
        <v>19795</v>
      </c>
      <c r="I79">
        <v>-1</v>
      </c>
      <c r="J79">
        <v>1</v>
      </c>
      <c r="K79" t="s">
        <v>198</v>
      </c>
      <c r="L79" t="s">
        <v>198</v>
      </c>
      <c r="M79" t="s">
        <v>199</v>
      </c>
      <c r="N79">
        <v>66.913219999999995</v>
      </c>
      <c r="O79">
        <v>8.6999999999999994E-2</v>
      </c>
      <c r="P79">
        <v>0.315</v>
      </c>
      <c r="Q79">
        <v>88</v>
      </c>
      <c r="R79">
        <v>-2E-3</v>
      </c>
      <c r="S79">
        <v>-3.5999999999999997E-2</v>
      </c>
      <c r="T79">
        <v>29</v>
      </c>
      <c r="U79">
        <v>844</v>
      </c>
      <c r="V79">
        <v>0</v>
      </c>
      <c r="W79">
        <v>29.875</v>
      </c>
      <c r="X79" t="s">
        <v>200</v>
      </c>
      <c r="Y79">
        <v>14</v>
      </c>
      <c r="Z79">
        <v>67</v>
      </c>
      <c r="AA79" t="s">
        <v>201</v>
      </c>
    </row>
    <row r="80" spans="1:27">
      <c r="A80">
        <v>79</v>
      </c>
      <c r="B80" t="s">
        <v>338</v>
      </c>
      <c r="C80" t="s">
        <v>341</v>
      </c>
      <c r="D80" t="s">
        <v>214</v>
      </c>
      <c r="E80">
        <v>3</v>
      </c>
      <c r="F80">
        <v>-7.6440000000000001</v>
      </c>
      <c r="G80">
        <v>-15.569000000000001</v>
      </c>
      <c r="H80">
        <v>19680</v>
      </c>
      <c r="I80">
        <v>-1</v>
      </c>
      <c r="J80">
        <v>1</v>
      </c>
      <c r="K80" t="s">
        <v>198</v>
      </c>
      <c r="L80" t="s">
        <v>198</v>
      </c>
      <c r="M80" t="s">
        <v>199</v>
      </c>
      <c r="N80">
        <v>66.919330000000002</v>
      </c>
      <c r="O80">
        <v>0.19500000000000001</v>
      </c>
      <c r="P80">
        <v>0.32300000000000001</v>
      </c>
      <c r="Q80">
        <v>77</v>
      </c>
      <c r="R80">
        <v>-5.7000000000000002E-2</v>
      </c>
      <c r="S80">
        <v>4.0000000000000001E-3</v>
      </c>
      <c r="T80">
        <v>28.21</v>
      </c>
      <c r="U80">
        <v>844</v>
      </c>
      <c r="V80">
        <v>0</v>
      </c>
      <c r="W80">
        <v>30.125</v>
      </c>
      <c r="X80" t="s">
        <v>200</v>
      </c>
      <c r="Y80">
        <v>14</v>
      </c>
      <c r="Z80">
        <v>67</v>
      </c>
      <c r="AA80" t="s">
        <v>201</v>
      </c>
    </row>
    <row r="81" spans="1:27">
      <c r="A81">
        <v>80</v>
      </c>
      <c r="B81" t="s">
        <v>338</v>
      </c>
      <c r="C81" t="s">
        <v>342</v>
      </c>
      <c r="D81" t="s">
        <v>214</v>
      </c>
      <c r="E81">
        <v>4</v>
      </c>
      <c r="F81">
        <v>-7.72</v>
      </c>
      <c r="G81">
        <v>-15.782999999999999</v>
      </c>
      <c r="H81">
        <v>19267</v>
      </c>
      <c r="I81">
        <v>0</v>
      </c>
      <c r="J81">
        <v>1</v>
      </c>
      <c r="K81" t="s">
        <v>198</v>
      </c>
      <c r="L81" t="s">
        <v>198</v>
      </c>
      <c r="M81" t="s">
        <v>199</v>
      </c>
      <c r="N81">
        <v>66.925420000000003</v>
      </c>
      <c r="O81">
        <v>8.5000000000000006E-2</v>
      </c>
      <c r="P81">
        <v>0.38200000000000001</v>
      </c>
      <c r="Q81">
        <v>83</v>
      </c>
      <c r="R81">
        <v>-7.0000000000000001E-3</v>
      </c>
      <c r="S81">
        <v>8.3000000000000004E-2</v>
      </c>
      <c r="T81">
        <v>27.4</v>
      </c>
      <c r="U81">
        <v>844</v>
      </c>
      <c r="V81">
        <v>0</v>
      </c>
      <c r="W81">
        <v>30</v>
      </c>
      <c r="X81" t="s">
        <v>200</v>
      </c>
      <c r="Y81">
        <v>14</v>
      </c>
      <c r="Z81">
        <v>67</v>
      </c>
      <c r="AA81" t="s">
        <v>201</v>
      </c>
    </row>
    <row r="82" spans="1:27">
      <c r="A82">
        <v>81</v>
      </c>
      <c r="B82" t="s">
        <v>343</v>
      </c>
      <c r="C82" t="s">
        <v>344</v>
      </c>
      <c r="D82" t="s">
        <v>215</v>
      </c>
      <c r="E82">
        <v>1</v>
      </c>
      <c r="F82">
        <v>-10.198</v>
      </c>
      <c r="G82">
        <v>-26.931000000000001</v>
      </c>
      <c r="H82">
        <v>19734</v>
      </c>
      <c r="I82">
        <v>-1</v>
      </c>
      <c r="J82">
        <v>1</v>
      </c>
      <c r="K82" t="s">
        <v>198</v>
      </c>
      <c r="L82" t="s">
        <v>198</v>
      </c>
      <c r="M82" t="s">
        <v>199</v>
      </c>
      <c r="N82">
        <v>66.93159</v>
      </c>
      <c r="O82">
        <v>0.13600000000000001</v>
      </c>
      <c r="P82">
        <v>0.59799999999999998</v>
      </c>
      <c r="Q82">
        <v>89</v>
      </c>
      <c r="R82">
        <v>-1.0999999999999999E-2</v>
      </c>
      <c r="S82">
        <v>8.8999999999999996E-2</v>
      </c>
      <c r="T82">
        <v>29.37</v>
      </c>
      <c r="U82">
        <v>844</v>
      </c>
      <c r="V82">
        <v>0</v>
      </c>
      <c r="W82">
        <v>30.375</v>
      </c>
      <c r="X82" t="s">
        <v>200</v>
      </c>
      <c r="Y82">
        <v>15</v>
      </c>
      <c r="Z82">
        <v>67</v>
      </c>
      <c r="AA82" t="s">
        <v>201</v>
      </c>
    </row>
    <row r="83" spans="1:27">
      <c r="A83">
        <v>82</v>
      </c>
      <c r="B83" t="s">
        <v>343</v>
      </c>
      <c r="C83" t="s">
        <v>345</v>
      </c>
      <c r="D83" t="s">
        <v>215</v>
      </c>
      <c r="E83">
        <v>2</v>
      </c>
      <c r="F83">
        <v>-10.427</v>
      </c>
      <c r="G83">
        <v>-27.937999999999999</v>
      </c>
      <c r="H83">
        <v>19559</v>
      </c>
      <c r="I83">
        <v>-1</v>
      </c>
      <c r="J83">
        <v>1</v>
      </c>
      <c r="K83" t="s">
        <v>198</v>
      </c>
      <c r="L83" t="s">
        <v>198</v>
      </c>
      <c r="M83" t="s">
        <v>199</v>
      </c>
      <c r="N83">
        <v>66.937700000000007</v>
      </c>
      <c r="O83">
        <v>0.13900000000000001</v>
      </c>
      <c r="P83">
        <v>0.313</v>
      </c>
      <c r="Q83">
        <v>78</v>
      </c>
      <c r="R83">
        <v>0.03</v>
      </c>
      <c r="S83">
        <v>2.4E-2</v>
      </c>
      <c r="T83">
        <v>28.54</v>
      </c>
      <c r="U83">
        <v>844</v>
      </c>
      <c r="V83">
        <v>0</v>
      </c>
      <c r="W83">
        <v>30</v>
      </c>
      <c r="X83" t="s">
        <v>200</v>
      </c>
      <c r="Y83">
        <v>15</v>
      </c>
      <c r="Z83">
        <v>67</v>
      </c>
      <c r="AA83" t="s">
        <v>201</v>
      </c>
    </row>
    <row r="84" spans="1:27">
      <c r="A84">
        <v>83</v>
      </c>
      <c r="B84" t="s">
        <v>343</v>
      </c>
      <c r="C84" t="s">
        <v>346</v>
      </c>
      <c r="D84" t="s">
        <v>215</v>
      </c>
      <c r="E84">
        <v>3</v>
      </c>
      <c r="F84">
        <v>-10.461</v>
      </c>
      <c r="G84">
        <v>-28.068000000000001</v>
      </c>
      <c r="H84">
        <v>19770</v>
      </c>
      <c r="I84">
        <v>-1</v>
      </c>
      <c r="J84">
        <v>1</v>
      </c>
      <c r="K84" t="s">
        <v>198</v>
      </c>
      <c r="L84" t="s">
        <v>198</v>
      </c>
      <c r="M84" t="s">
        <v>199</v>
      </c>
      <c r="N84">
        <v>66.943799999999996</v>
      </c>
      <c r="O84">
        <v>0.124</v>
      </c>
      <c r="P84">
        <v>0.38200000000000001</v>
      </c>
      <c r="Q84">
        <v>84</v>
      </c>
      <c r="R84">
        <v>1E-3</v>
      </c>
      <c r="S84">
        <v>-1.4999999999999999E-2</v>
      </c>
      <c r="T84">
        <v>27.72</v>
      </c>
      <c r="U84">
        <v>844</v>
      </c>
      <c r="V84">
        <v>0</v>
      </c>
      <c r="W84">
        <v>29.75</v>
      </c>
      <c r="X84" t="s">
        <v>200</v>
      </c>
      <c r="Y84">
        <v>15</v>
      </c>
      <c r="Z84">
        <v>67</v>
      </c>
      <c r="AA84" t="s">
        <v>201</v>
      </c>
    </row>
    <row r="85" spans="1:27">
      <c r="A85">
        <v>84</v>
      </c>
      <c r="B85" t="s">
        <v>343</v>
      </c>
      <c r="C85" t="s">
        <v>347</v>
      </c>
      <c r="D85" t="s">
        <v>215</v>
      </c>
      <c r="E85">
        <v>4</v>
      </c>
      <c r="F85">
        <v>-10.429</v>
      </c>
      <c r="G85">
        <v>-28.844999999999999</v>
      </c>
      <c r="H85">
        <v>19501</v>
      </c>
      <c r="I85">
        <v>0</v>
      </c>
      <c r="J85">
        <v>1</v>
      </c>
      <c r="K85" t="s">
        <v>198</v>
      </c>
      <c r="L85" t="s">
        <v>198</v>
      </c>
      <c r="M85" t="s">
        <v>199</v>
      </c>
      <c r="N85">
        <v>66.949979999999996</v>
      </c>
      <c r="O85">
        <v>0.214</v>
      </c>
      <c r="P85">
        <v>0.23</v>
      </c>
      <c r="Q85">
        <v>86</v>
      </c>
      <c r="R85">
        <v>-4.2000000000000003E-2</v>
      </c>
      <c r="S85">
        <v>-2.9000000000000001E-2</v>
      </c>
      <c r="T85">
        <v>28.46</v>
      </c>
      <c r="U85">
        <v>844</v>
      </c>
      <c r="V85">
        <v>0</v>
      </c>
      <c r="W85">
        <v>30.062999999999999</v>
      </c>
      <c r="X85" t="s">
        <v>200</v>
      </c>
      <c r="Y85">
        <v>15</v>
      </c>
      <c r="Z85">
        <v>67</v>
      </c>
      <c r="AA85" t="s">
        <v>201</v>
      </c>
    </row>
    <row r="86" spans="1:27">
      <c r="A86">
        <v>85</v>
      </c>
      <c r="B86" t="s">
        <v>348</v>
      </c>
      <c r="C86" t="s">
        <v>349</v>
      </c>
      <c r="D86" t="s">
        <v>216</v>
      </c>
      <c r="E86">
        <v>1</v>
      </c>
      <c r="F86">
        <v>-9.2690000000000001</v>
      </c>
      <c r="G86">
        <v>-22.597000000000001</v>
      </c>
      <c r="H86">
        <v>19704</v>
      </c>
      <c r="I86">
        <v>-1</v>
      </c>
      <c r="J86">
        <v>1</v>
      </c>
      <c r="K86" t="s">
        <v>198</v>
      </c>
      <c r="L86" t="s">
        <v>198</v>
      </c>
      <c r="M86" t="s">
        <v>199</v>
      </c>
      <c r="N86">
        <v>66.956100000000006</v>
      </c>
      <c r="O86">
        <v>0.128</v>
      </c>
      <c r="P86">
        <v>0.40200000000000002</v>
      </c>
      <c r="Q86">
        <v>77</v>
      </c>
      <c r="R86">
        <v>4.0000000000000001E-3</v>
      </c>
      <c r="S86">
        <v>7.5999999999999998E-2</v>
      </c>
      <c r="T86">
        <v>28.06</v>
      </c>
      <c r="U86">
        <v>844</v>
      </c>
      <c r="V86">
        <v>0</v>
      </c>
      <c r="W86">
        <v>30.625</v>
      </c>
      <c r="X86" t="s">
        <v>200</v>
      </c>
      <c r="Y86">
        <v>16</v>
      </c>
      <c r="Z86">
        <v>67</v>
      </c>
      <c r="AA86" t="s">
        <v>201</v>
      </c>
    </row>
    <row r="87" spans="1:27">
      <c r="A87">
        <v>86</v>
      </c>
      <c r="B87" t="s">
        <v>348</v>
      </c>
      <c r="C87" t="s">
        <v>350</v>
      </c>
      <c r="D87" t="s">
        <v>216</v>
      </c>
      <c r="E87">
        <v>2</v>
      </c>
      <c r="F87">
        <v>-9.1790000000000003</v>
      </c>
      <c r="G87">
        <v>-22.102</v>
      </c>
      <c r="H87">
        <v>19409</v>
      </c>
      <c r="I87">
        <v>-1</v>
      </c>
      <c r="J87">
        <v>1</v>
      </c>
      <c r="K87" t="s">
        <v>198</v>
      </c>
      <c r="L87" t="s">
        <v>198</v>
      </c>
      <c r="M87" t="s">
        <v>199</v>
      </c>
      <c r="N87">
        <v>66.962199999999996</v>
      </c>
      <c r="O87">
        <v>0.15</v>
      </c>
      <c r="P87">
        <v>0.437</v>
      </c>
      <c r="Q87">
        <v>81</v>
      </c>
      <c r="R87">
        <v>-1.6E-2</v>
      </c>
      <c r="S87">
        <v>3.5999999999999997E-2</v>
      </c>
      <c r="T87">
        <v>26.71</v>
      </c>
      <c r="U87">
        <v>844</v>
      </c>
      <c r="V87">
        <v>0</v>
      </c>
      <c r="W87">
        <v>30.062999999999999</v>
      </c>
      <c r="X87" t="s">
        <v>200</v>
      </c>
      <c r="Y87">
        <v>16</v>
      </c>
      <c r="Z87">
        <v>67</v>
      </c>
      <c r="AA87" t="s">
        <v>201</v>
      </c>
    </row>
    <row r="88" spans="1:27">
      <c r="A88">
        <v>87</v>
      </c>
      <c r="B88" t="s">
        <v>348</v>
      </c>
      <c r="C88" t="s">
        <v>351</v>
      </c>
      <c r="D88" t="s">
        <v>216</v>
      </c>
      <c r="E88">
        <v>3</v>
      </c>
      <c r="F88">
        <v>-9.1460000000000008</v>
      </c>
      <c r="G88">
        <v>-21.907</v>
      </c>
      <c r="H88">
        <v>19628</v>
      </c>
      <c r="I88">
        <v>-1</v>
      </c>
      <c r="J88">
        <v>1</v>
      </c>
      <c r="K88" t="s">
        <v>198</v>
      </c>
      <c r="L88" t="s">
        <v>198</v>
      </c>
      <c r="M88" t="s">
        <v>199</v>
      </c>
      <c r="N88">
        <v>66.968389999999999</v>
      </c>
      <c r="O88">
        <v>0.123</v>
      </c>
      <c r="P88">
        <v>0.41499999999999998</v>
      </c>
      <c r="Q88">
        <v>88</v>
      </c>
      <c r="R88">
        <v>-7.0000000000000001E-3</v>
      </c>
      <c r="S88">
        <v>7.5999999999999998E-2</v>
      </c>
      <c r="T88">
        <v>29.15</v>
      </c>
      <c r="U88">
        <v>844</v>
      </c>
      <c r="V88">
        <v>0</v>
      </c>
      <c r="W88">
        <v>29.75</v>
      </c>
      <c r="X88" t="s">
        <v>200</v>
      </c>
      <c r="Y88">
        <v>16</v>
      </c>
      <c r="Z88">
        <v>67</v>
      </c>
      <c r="AA88" t="s">
        <v>201</v>
      </c>
    </row>
    <row r="89" spans="1:27">
      <c r="A89">
        <v>88</v>
      </c>
      <c r="B89" t="s">
        <v>348</v>
      </c>
      <c r="C89" t="s">
        <v>352</v>
      </c>
      <c r="D89" t="s">
        <v>216</v>
      </c>
      <c r="E89">
        <v>4</v>
      </c>
      <c r="F89">
        <v>-9.2669999999999995</v>
      </c>
      <c r="G89">
        <v>-22.062000000000001</v>
      </c>
      <c r="H89">
        <v>19699</v>
      </c>
      <c r="I89">
        <v>0</v>
      </c>
      <c r="J89">
        <v>1</v>
      </c>
      <c r="K89" t="s">
        <v>198</v>
      </c>
      <c r="L89" t="s">
        <v>198</v>
      </c>
      <c r="M89" t="s">
        <v>199</v>
      </c>
      <c r="N89">
        <v>66.974500000000006</v>
      </c>
      <c r="O89">
        <v>0.19400000000000001</v>
      </c>
      <c r="P89">
        <v>0.28799999999999998</v>
      </c>
      <c r="Q89">
        <v>74</v>
      </c>
      <c r="R89">
        <v>5.0000000000000001E-3</v>
      </c>
      <c r="S89">
        <v>-3.7999999999999999E-2</v>
      </c>
      <c r="T89">
        <v>26.94</v>
      </c>
      <c r="U89">
        <v>844</v>
      </c>
      <c r="V89">
        <v>0</v>
      </c>
      <c r="W89">
        <v>29.937999999999999</v>
      </c>
      <c r="X89" t="s">
        <v>200</v>
      </c>
      <c r="Y89">
        <v>16</v>
      </c>
      <c r="Z89">
        <v>67</v>
      </c>
      <c r="AA89" t="s">
        <v>201</v>
      </c>
    </row>
    <row r="90" spans="1:27">
      <c r="A90">
        <v>89</v>
      </c>
      <c r="B90" t="s">
        <v>353</v>
      </c>
      <c r="C90" t="s">
        <v>354</v>
      </c>
      <c r="D90" t="s">
        <v>217</v>
      </c>
      <c r="E90">
        <v>1</v>
      </c>
      <c r="F90">
        <v>-9.7010000000000005</v>
      </c>
      <c r="G90">
        <v>-23.635999999999999</v>
      </c>
      <c r="H90">
        <v>19658</v>
      </c>
      <c r="I90">
        <v>-1</v>
      </c>
      <c r="J90">
        <v>1</v>
      </c>
      <c r="K90" t="s">
        <v>198</v>
      </c>
      <c r="L90" t="s">
        <v>198</v>
      </c>
      <c r="M90" t="s">
        <v>199</v>
      </c>
      <c r="N90">
        <v>66.980599999999995</v>
      </c>
      <c r="O90">
        <v>9.1999999999999998E-2</v>
      </c>
      <c r="P90">
        <v>0.505</v>
      </c>
      <c r="Q90">
        <v>87</v>
      </c>
      <c r="R90">
        <v>-2E-3</v>
      </c>
      <c r="S90">
        <v>0.115</v>
      </c>
      <c r="T90">
        <v>28.65</v>
      </c>
      <c r="U90">
        <v>844</v>
      </c>
      <c r="V90">
        <v>0</v>
      </c>
      <c r="W90">
        <v>30.125</v>
      </c>
      <c r="X90" t="s">
        <v>200</v>
      </c>
      <c r="Y90">
        <v>17</v>
      </c>
      <c r="Z90">
        <v>67</v>
      </c>
      <c r="AA90" t="s">
        <v>201</v>
      </c>
    </row>
    <row r="91" spans="1:27">
      <c r="A91">
        <v>90</v>
      </c>
      <c r="B91" t="s">
        <v>353</v>
      </c>
      <c r="C91" t="s">
        <v>355</v>
      </c>
      <c r="D91" t="s">
        <v>217</v>
      </c>
      <c r="E91">
        <v>2</v>
      </c>
      <c r="F91">
        <v>-9.7810000000000006</v>
      </c>
      <c r="G91">
        <v>-23.602</v>
      </c>
      <c r="H91">
        <v>19777</v>
      </c>
      <c r="I91">
        <v>-1</v>
      </c>
      <c r="J91">
        <v>1</v>
      </c>
      <c r="K91" t="s">
        <v>198</v>
      </c>
      <c r="L91" t="s">
        <v>198</v>
      </c>
      <c r="M91" t="s">
        <v>199</v>
      </c>
      <c r="N91">
        <v>66.986789999999999</v>
      </c>
      <c r="O91">
        <v>0.14899999999999999</v>
      </c>
      <c r="P91">
        <v>0.32700000000000001</v>
      </c>
      <c r="Q91">
        <v>83</v>
      </c>
      <c r="R91">
        <v>-1.7999999999999999E-2</v>
      </c>
      <c r="S91">
        <v>1.7999999999999999E-2</v>
      </c>
      <c r="T91">
        <v>27.35</v>
      </c>
      <c r="U91">
        <v>844</v>
      </c>
      <c r="V91">
        <v>0</v>
      </c>
      <c r="W91">
        <v>30.312999999999999</v>
      </c>
      <c r="X91" t="s">
        <v>200</v>
      </c>
      <c r="Y91">
        <v>17</v>
      </c>
      <c r="Z91">
        <v>67</v>
      </c>
      <c r="AA91" t="s">
        <v>201</v>
      </c>
    </row>
    <row r="92" spans="1:27">
      <c r="A92">
        <v>91</v>
      </c>
      <c r="B92" t="s">
        <v>353</v>
      </c>
      <c r="C92" t="s">
        <v>356</v>
      </c>
      <c r="D92" t="s">
        <v>217</v>
      </c>
      <c r="E92">
        <v>3</v>
      </c>
      <c r="F92">
        <v>-9.8559999999999999</v>
      </c>
      <c r="G92">
        <v>-23.335000000000001</v>
      </c>
      <c r="H92">
        <v>19756</v>
      </c>
      <c r="I92">
        <v>-1</v>
      </c>
      <c r="J92">
        <v>1</v>
      </c>
      <c r="K92" t="s">
        <v>198</v>
      </c>
      <c r="L92" t="s">
        <v>198</v>
      </c>
      <c r="M92" t="s">
        <v>199</v>
      </c>
      <c r="N92">
        <v>66.992919999999998</v>
      </c>
      <c r="O92">
        <v>0.17799999999999999</v>
      </c>
      <c r="P92">
        <v>0.376</v>
      </c>
      <c r="Q92">
        <v>77</v>
      </c>
      <c r="R92">
        <v>-4.5999999999999999E-2</v>
      </c>
      <c r="S92">
        <v>6.5000000000000002E-2</v>
      </c>
      <c r="T92">
        <v>28.04</v>
      </c>
      <c r="U92">
        <v>844</v>
      </c>
      <c r="V92">
        <v>0</v>
      </c>
      <c r="W92">
        <v>30.062999999999999</v>
      </c>
      <c r="X92" t="s">
        <v>200</v>
      </c>
      <c r="Y92">
        <v>17</v>
      </c>
      <c r="Z92">
        <v>67</v>
      </c>
      <c r="AA92" t="s">
        <v>201</v>
      </c>
    </row>
    <row r="93" spans="1:27">
      <c r="A93">
        <v>92</v>
      </c>
      <c r="B93" t="s">
        <v>353</v>
      </c>
      <c r="C93" t="s">
        <v>357</v>
      </c>
      <c r="D93" t="s">
        <v>217</v>
      </c>
      <c r="E93">
        <v>4</v>
      </c>
      <c r="F93">
        <v>-9.7390000000000008</v>
      </c>
      <c r="G93">
        <v>-23.914000000000001</v>
      </c>
      <c r="H93">
        <v>19733</v>
      </c>
      <c r="I93">
        <v>0</v>
      </c>
      <c r="J93">
        <v>1</v>
      </c>
      <c r="K93" t="s">
        <v>198</v>
      </c>
      <c r="L93" t="s">
        <v>198</v>
      </c>
      <c r="M93" t="s">
        <v>199</v>
      </c>
      <c r="N93">
        <v>66.999020000000002</v>
      </c>
      <c r="O93">
        <v>0.14599999999999999</v>
      </c>
      <c r="P93">
        <v>0.39700000000000002</v>
      </c>
      <c r="Q93">
        <v>87</v>
      </c>
      <c r="R93">
        <v>-3.4000000000000002E-2</v>
      </c>
      <c r="S93">
        <v>6.9000000000000006E-2</v>
      </c>
      <c r="T93">
        <v>28.79</v>
      </c>
      <c r="U93">
        <v>844</v>
      </c>
      <c r="V93">
        <v>0</v>
      </c>
      <c r="W93">
        <v>29.5</v>
      </c>
      <c r="X93" t="s">
        <v>200</v>
      </c>
      <c r="Y93">
        <v>17</v>
      </c>
      <c r="Z93">
        <v>67</v>
      </c>
      <c r="AA93" t="s">
        <v>201</v>
      </c>
    </row>
    <row r="94" spans="1:27">
      <c r="A94">
        <v>93</v>
      </c>
      <c r="B94" t="s">
        <v>358</v>
      </c>
      <c r="C94" t="s">
        <v>359</v>
      </c>
      <c r="D94" t="s">
        <v>218</v>
      </c>
      <c r="E94">
        <v>1</v>
      </c>
      <c r="F94">
        <v>-11.51</v>
      </c>
      <c r="G94">
        <v>-36.771999999999998</v>
      </c>
      <c r="H94">
        <v>19716</v>
      </c>
      <c r="I94">
        <v>-1</v>
      </c>
      <c r="J94">
        <v>1</v>
      </c>
      <c r="K94" t="s">
        <v>198</v>
      </c>
      <c r="L94" t="s">
        <v>198</v>
      </c>
      <c r="M94" t="s">
        <v>199</v>
      </c>
      <c r="N94">
        <v>67.005219999999994</v>
      </c>
      <c r="O94">
        <v>0.23899999999999999</v>
      </c>
      <c r="P94">
        <v>0.38500000000000001</v>
      </c>
      <c r="Q94">
        <v>87</v>
      </c>
      <c r="R94">
        <v>-2E-3</v>
      </c>
      <c r="S94">
        <v>7.0000000000000007E-2</v>
      </c>
      <c r="T94">
        <v>28.87</v>
      </c>
      <c r="U94">
        <v>844</v>
      </c>
      <c r="V94">
        <v>0</v>
      </c>
      <c r="W94">
        <v>30.375</v>
      </c>
      <c r="X94" t="s">
        <v>200</v>
      </c>
      <c r="Y94">
        <v>18</v>
      </c>
      <c r="Z94">
        <v>67</v>
      </c>
      <c r="AA94" t="s">
        <v>201</v>
      </c>
    </row>
    <row r="95" spans="1:27">
      <c r="A95">
        <v>94</v>
      </c>
      <c r="B95" t="s">
        <v>358</v>
      </c>
      <c r="C95" t="s">
        <v>360</v>
      </c>
      <c r="D95" t="s">
        <v>218</v>
      </c>
      <c r="E95">
        <v>2</v>
      </c>
      <c r="F95">
        <v>-11.69</v>
      </c>
      <c r="G95">
        <v>-38.588000000000001</v>
      </c>
      <c r="H95">
        <v>19691</v>
      </c>
      <c r="I95">
        <v>-1</v>
      </c>
      <c r="J95">
        <v>1</v>
      </c>
      <c r="K95" t="s">
        <v>198</v>
      </c>
      <c r="L95" t="s">
        <v>198</v>
      </c>
      <c r="M95" t="s">
        <v>199</v>
      </c>
      <c r="N95">
        <v>67.011340000000004</v>
      </c>
      <c r="O95">
        <v>0.14899999999999999</v>
      </c>
      <c r="P95">
        <v>0.47099999999999997</v>
      </c>
      <c r="Q95">
        <v>77</v>
      </c>
      <c r="R95">
        <v>-2.1999999999999999E-2</v>
      </c>
      <c r="S95">
        <v>-6.5000000000000002E-2</v>
      </c>
      <c r="T95">
        <v>28.02</v>
      </c>
      <c r="U95">
        <v>844</v>
      </c>
      <c r="V95">
        <v>0</v>
      </c>
      <c r="W95">
        <v>30.25</v>
      </c>
      <c r="X95" t="s">
        <v>200</v>
      </c>
      <c r="Y95">
        <v>18</v>
      </c>
      <c r="Z95">
        <v>67</v>
      </c>
      <c r="AA95" t="s">
        <v>201</v>
      </c>
    </row>
    <row r="96" spans="1:27">
      <c r="A96">
        <v>95</v>
      </c>
      <c r="B96" t="s">
        <v>358</v>
      </c>
      <c r="C96" t="s">
        <v>361</v>
      </c>
      <c r="D96" t="s">
        <v>218</v>
      </c>
      <c r="E96">
        <v>3</v>
      </c>
      <c r="F96">
        <v>-11.728999999999999</v>
      </c>
      <c r="G96">
        <v>-38.546999999999997</v>
      </c>
      <c r="H96">
        <v>19574</v>
      </c>
      <c r="I96">
        <v>-1</v>
      </c>
      <c r="J96">
        <v>1</v>
      </c>
      <c r="K96" t="s">
        <v>198</v>
      </c>
      <c r="L96" t="s">
        <v>198</v>
      </c>
      <c r="M96" t="s">
        <v>199</v>
      </c>
      <c r="N96">
        <v>67.017380000000003</v>
      </c>
      <c r="O96">
        <v>0.13</v>
      </c>
      <c r="P96">
        <v>0.44500000000000001</v>
      </c>
      <c r="Q96">
        <v>92</v>
      </c>
      <c r="R96">
        <v>-8.9999999999999993E-3</v>
      </c>
      <c r="S96">
        <v>5.0999999999999997E-2</v>
      </c>
      <c r="T96">
        <v>27.66</v>
      </c>
      <c r="U96">
        <v>844</v>
      </c>
      <c r="V96">
        <v>0</v>
      </c>
      <c r="W96">
        <v>29.875</v>
      </c>
      <c r="X96" t="s">
        <v>200</v>
      </c>
      <c r="Y96">
        <v>18</v>
      </c>
      <c r="Z96">
        <v>67</v>
      </c>
      <c r="AA96" t="s">
        <v>201</v>
      </c>
    </row>
    <row r="97" spans="1:27">
      <c r="A97">
        <v>96</v>
      </c>
      <c r="B97" t="s">
        <v>358</v>
      </c>
      <c r="C97" t="s">
        <v>362</v>
      </c>
      <c r="D97" t="s">
        <v>218</v>
      </c>
      <c r="E97">
        <v>4</v>
      </c>
      <c r="F97">
        <v>-11.666</v>
      </c>
      <c r="G97">
        <v>-38.58</v>
      </c>
      <c r="H97">
        <v>19716</v>
      </c>
      <c r="I97">
        <v>0</v>
      </c>
      <c r="J97">
        <v>1</v>
      </c>
      <c r="K97" t="s">
        <v>198</v>
      </c>
      <c r="L97" t="s">
        <v>198</v>
      </c>
      <c r="M97" t="s">
        <v>199</v>
      </c>
      <c r="N97">
        <v>67.023650000000004</v>
      </c>
      <c r="O97">
        <v>0.184</v>
      </c>
      <c r="P97">
        <v>0.377</v>
      </c>
      <c r="Q97">
        <v>85</v>
      </c>
      <c r="R97">
        <v>-2.3E-2</v>
      </c>
      <c r="S97">
        <v>1.7999999999999999E-2</v>
      </c>
      <c r="T97">
        <v>28.15</v>
      </c>
      <c r="U97">
        <v>844</v>
      </c>
      <c r="V97">
        <v>0</v>
      </c>
      <c r="W97">
        <v>30</v>
      </c>
      <c r="X97" t="s">
        <v>200</v>
      </c>
      <c r="Y97">
        <v>18</v>
      </c>
      <c r="Z97">
        <v>67</v>
      </c>
      <c r="AA97" t="s">
        <v>201</v>
      </c>
    </row>
    <row r="98" spans="1:27">
      <c r="A98">
        <v>97</v>
      </c>
      <c r="B98" t="s">
        <v>363</v>
      </c>
      <c r="C98" t="s">
        <v>364</v>
      </c>
      <c r="D98" t="s">
        <v>219</v>
      </c>
      <c r="E98">
        <v>1</v>
      </c>
      <c r="F98">
        <v>-9.4009999999999998</v>
      </c>
      <c r="G98">
        <v>-23.402999999999999</v>
      </c>
      <c r="H98">
        <v>19851</v>
      </c>
      <c r="I98">
        <v>-1</v>
      </c>
      <c r="J98">
        <v>1</v>
      </c>
      <c r="K98" t="s">
        <v>198</v>
      </c>
      <c r="L98" t="s">
        <v>198</v>
      </c>
      <c r="M98" t="s">
        <v>199</v>
      </c>
      <c r="N98">
        <v>67.029759999999996</v>
      </c>
      <c r="O98">
        <v>0.192</v>
      </c>
      <c r="P98">
        <v>0.41899999999999998</v>
      </c>
      <c r="Q98">
        <v>79</v>
      </c>
      <c r="R98">
        <v>-2.1999999999999999E-2</v>
      </c>
      <c r="S98">
        <v>-1.6E-2</v>
      </c>
      <c r="T98">
        <v>28.82</v>
      </c>
      <c r="U98">
        <v>844</v>
      </c>
      <c r="V98">
        <v>0</v>
      </c>
      <c r="W98">
        <v>30.312999999999999</v>
      </c>
      <c r="X98" t="s">
        <v>200</v>
      </c>
      <c r="Y98">
        <v>19</v>
      </c>
      <c r="Z98">
        <v>67</v>
      </c>
      <c r="AA98" t="s">
        <v>201</v>
      </c>
    </row>
    <row r="99" spans="1:27">
      <c r="A99">
        <v>98</v>
      </c>
      <c r="B99" t="s">
        <v>363</v>
      </c>
      <c r="C99" t="s">
        <v>365</v>
      </c>
      <c r="D99" t="s">
        <v>219</v>
      </c>
      <c r="E99">
        <v>2</v>
      </c>
      <c r="F99">
        <v>-9.2940000000000005</v>
      </c>
      <c r="G99">
        <v>-21.887</v>
      </c>
      <c r="H99">
        <v>19601</v>
      </c>
      <c r="I99">
        <v>-1</v>
      </c>
      <c r="J99">
        <v>1</v>
      </c>
      <c r="K99" t="s">
        <v>198</v>
      </c>
      <c r="L99" t="s">
        <v>198</v>
      </c>
      <c r="M99" t="s">
        <v>199</v>
      </c>
      <c r="N99">
        <v>67.035870000000003</v>
      </c>
      <c r="O99">
        <v>0.16900000000000001</v>
      </c>
      <c r="P99">
        <v>0.38800000000000001</v>
      </c>
      <c r="Q99">
        <v>86</v>
      </c>
      <c r="R99">
        <v>-1.9E-2</v>
      </c>
      <c r="S99">
        <v>-2.5999999999999999E-2</v>
      </c>
      <c r="T99">
        <v>28.24</v>
      </c>
      <c r="U99">
        <v>844</v>
      </c>
      <c r="V99">
        <v>0</v>
      </c>
      <c r="W99">
        <v>30</v>
      </c>
      <c r="X99" t="s">
        <v>200</v>
      </c>
      <c r="Y99">
        <v>19</v>
      </c>
      <c r="Z99">
        <v>67</v>
      </c>
      <c r="AA99" t="s">
        <v>201</v>
      </c>
    </row>
    <row r="100" spans="1:27">
      <c r="A100">
        <v>99</v>
      </c>
      <c r="B100" t="s">
        <v>363</v>
      </c>
      <c r="C100" t="s">
        <v>366</v>
      </c>
      <c r="D100" t="s">
        <v>219</v>
      </c>
      <c r="E100">
        <v>3</v>
      </c>
      <c r="F100">
        <v>-9.3000000000000007</v>
      </c>
      <c r="G100">
        <v>-21.823</v>
      </c>
      <c r="H100">
        <v>19659</v>
      </c>
      <c r="I100">
        <v>-1</v>
      </c>
      <c r="J100">
        <v>1</v>
      </c>
      <c r="K100" t="s">
        <v>198</v>
      </c>
      <c r="L100" t="s">
        <v>198</v>
      </c>
      <c r="M100" t="s">
        <v>199</v>
      </c>
      <c r="N100">
        <v>67.042050000000003</v>
      </c>
      <c r="O100">
        <v>0.17599999999999999</v>
      </c>
      <c r="P100">
        <v>0.45700000000000002</v>
      </c>
      <c r="Q100">
        <v>86</v>
      </c>
      <c r="R100">
        <v>-1.4E-2</v>
      </c>
      <c r="S100">
        <v>7.8E-2</v>
      </c>
      <c r="T100">
        <v>28.37</v>
      </c>
      <c r="U100">
        <v>844</v>
      </c>
      <c r="V100">
        <v>0</v>
      </c>
      <c r="W100">
        <v>30.375</v>
      </c>
      <c r="X100" t="s">
        <v>200</v>
      </c>
      <c r="Y100">
        <v>19</v>
      </c>
      <c r="Z100">
        <v>67</v>
      </c>
      <c r="AA100" t="s">
        <v>201</v>
      </c>
    </row>
    <row r="101" spans="1:27">
      <c r="A101">
        <v>100</v>
      </c>
      <c r="B101" t="s">
        <v>363</v>
      </c>
      <c r="C101" t="s">
        <v>367</v>
      </c>
      <c r="D101" t="s">
        <v>219</v>
      </c>
      <c r="E101">
        <v>4</v>
      </c>
      <c r="F101">
        <v>-9.3160000000000007</v>
      </c>
      <c r="G101">
        <v>-21.353999999999999</v>
      </c>
      <c r="H101">
        <v>19674</v>
      </c>
      <c r="I101">
        <v>0</v>
      </c>
      <c r="J101">
        <v>1</v>
      </c>
      <c r="K101" t="s">
        <v>198</v>
      </c>
      <c r="L101" t="s">
        <v>198</v>
      </c>
      <c r="M101" t="s">
        <v>199</v>
      </c>
      <c r="N101">
        <v>67.048169999999999</v>
      </c>
      <c r="O101">
        <v>0.17899999999999999</v>
      </c>
      <c r="P101">
        <v>0.36799999999999999</v>
      </c>
      <c r="Q101">
        <v>73</v>
      </c>
      <c r="R101">
        <v>1.6E-2</v>
      </c>
      <c r="S101">
        <v>-5.6000000000000001E-2</v>
      </c>
      <c r="T101">
        <v>26.71</v>
      </c>
      <c r="U101">
        <v>844</v>
      </c>
      <c r="V101">
        <v>0</v>
      </c>
      <c r="W101">
        <v>29.937999999999999</v>
      </c>
      <c r="X101" t="s">
        <v>200</v>
      </c>
      <c r="Y101">
        <v>19</v>
      </c>
      <c r="Z101">
        <v>67</v>
      </c>
      <c r="AA101" t="s">
        <v>201</v>
      </c>
    </row>
    <row r="102" spans="1:27">
      <c r="A102">
        <v>101</v>
      </c>
      <c r="B102" t="s">
        <v>368</v>
      </c>
      <c r="C102" t="s">
        <v>369</v>
      </c>
      <c r="D102" t="s">
        <v>220</v>
      </c>
      <c r="E102">
        <v>1</v>
      </c>
      <c r="F102">
        <v>-9.5039999999999996</v>
      </c>
      <c r="G102">
        <v>-23.292999999999999</v>
      </c>
      <c r="H102">
        <v>19685</v>
      </c>
      <c r="I102">
        <v>-1</v>
      </c>
      <c r="J102">
        <v>1</v>
      </c>
      <c r="K102" t="s">
        <v>198</v>
      </c>
      <c r="L102" t="s">
        <v>198</v>
      </c>
      <c r="M102" t="s">
        <v>199</v>
      </c>
      <c r="N102">
        <v>67.054249999999996</v>
      </c>
      <c r="O102">
        <v>0.14199999999999999</v>
      </c>
      <c r="P102">
        <v>0.33800000000000002</v>
      </c>
      <c r="Q102">
        <v>82</v>
      </c>
      <c r="R102">
        <v>2E-3</v>
      </c>
      <c r="S102">
        <v>6.6000000000000003E-2</v>
      </c>
      <c r="T102">
        <v>27.22</v>
      </c>
      <c r="U102">
        <v>844</v>
      </c>
      <c r="V102">
        <v>0</v>
      </c>
      <c r="W102">
        <v>29.625</v>
      </c>
      <c r="X102" t="s">
        <v>200</v>
      </c>
      <c r="Y102">
        <v>20</v>
      </c>
      <c r="Z102">
        <v>67</v>
      </c>
      <c r="AA102" t="s">
        <v>201</v>
      </c>
    </row>
    <row r="103" spans="1:27">
      <c r="A103">
        <v>102</v>
      </c>
      <c r="B103" t="s">
        <v>368</v>
      </c>
      <c r="C103" t="s">
        <v>370</v>
      </c>
      <c r="D103" t="s">
        <v>220</v>
      </c>
      <c r="E103">
        <v>2</v>
      </c>
      <c r="F103">
        <v>-9.5679999999999996</v>
      </c>
      <c r="G103">
        <v>-23.99</v>
      </c>
      <c r="H103">
        <v>19672</v>
      </c>
      <c r="I103">
        <v>-1</v>
      </c>
      <c r="J103">
        <v>1</v>
      </c>
      <c r="K103" t="s">
        <v>198</v>
      </c>
      <c r="L103" t="s">
        <v>198</v>
      </c>
      <c r="M103" t="s">
        <v>199</v>
      </c>
      <c r="N103">
        <v>67.060429999999997</v>
      </c>
      <c r="O103">
        <v>0.158</v>
      </c>
      <c r="P103">
        <v>0.373</v>
      </c>
      <c r="Q103">
        <v>83</v>
      </c>
      <c r="R103">
        <v>-7.0000000000000001E-3</v>
      </c>
      <c r="S103">
        <v>-7.0000000000000007E-2</v>
      </c>
      <c r="T103">
        <v>27.41</v>
      </c>
      <c r="U103">
        <v>844</v>
      </c>
      <c r="V103">
        <v>0</v>
      </c>
      <c r="W103">
        <v>30</v>
      </c>
      <c r="X103" t="s">
        <v>200</v>
      </c>
      <c r="Y103">
        <v>20</v>
      </c>
      <c r="Z103">
        <v>67</v>
      </c>
      <c r="AA103" t="s">
        <v>201</v>
      </c>
    </row>
    <row r="104" spans="1:27">
      <c r="A104">
        <v>103</v>
      </c>
      <c r="B104" t="s">
        <v>368</v>
      </c>
      <c r="C104" t="s">
        <v>371</v>
      </c>
      <c r="D104" t="s">
        <v>220</v>
      </c>
      <c r="E104">
        <v>3</v>
      </c>
      <c r="F104">
        <v>-9.6050000000000004</v>
      </c>
      <c r="G104">
        <v>-23.626000000000001</v>
      </c>
      <c r="H104">
        <v>19764</v>
      </c>
      <c r="I104">
        <v>-1</v>
      </c>
      <c r="J104">
        <v>1</v>
      </c>
      <c r="K104" t="s">
        <v>198</v>
      </c>
      <c r="L104" t="s">
        <v>198</v>
      </c>
      <c r="M104" t="s">
        <v>199</v>
      </c>
      <c r="N104">
        <v>67.066609999999997</v>
      </c>
      <c r="O104">
        <v>0.11600000000000001</v>
      </c>
      <c r="P104">
        <v>0.373</v>
      </c>
      <c r="Q104">
        <v>85</v>
      </c>
      <c r="R104">
        <v>-4.0000000000000001E-3</v>
      </c>
      <c r="S104">
        <v>3.1E-2</v>
      </c>
      <c r="T104">
        <v>28</v>
      </c>
      <c r="U104">
        <v>844</v>
      </c>
      <c r="V104">
        <v>0</v>
      </c>
      <c r="W104">
        <v>30.312999999999999</v>
      </c>
      <c r="X104" t="s">
        <v>200</v>
      </c>
      <c r="Y104">
        <v>20</v>
      </c>
      <c r="Z104">
        <v>67</v>
      </c>
      <c r="AA104" t="s">
        <v>201</v>
      </c>
    </row>
    <row r="105" spans="1:27">
      <c r="A105">
        <v>104</v>
      </c>
      <c r="B105" t="s">
        <v>368</v>
      </c>
      <c r="C105" t="s">
        <v>372</v>
      </c>
      <c r="D105" t="s">
        <v>220</v>
      </c>
      <c r="E105">
        <v>4</v>
      </c>
      <c r="F105">
        <v>-9.5969999999999995</v>
      </c>
      <c r="G105">
        <v>-23.736000000000001</v>
      </c>
      <c r="H105">
        <v>19715</v>
      </c>
      <c r="I105">
        <v>0</v>
      </c>
      <c r="J105">
        <v>1</v>
      </c>
      <c r="K105" t="s">
        <v>198</v>
      </c>
      <c r="L105" t="s">
        <v>198</v>
      </c>
      <c r="M105" t="s">
        <v>199</v>
      </c>
      <c r="N105">
        <v>67.072730000000007</v>
      </c>
      <c r="O105">
        <v>0.14499999999999999</v>
      </c>
      <c r="P105">
        <v>0.49299999999999999</v>
      </c>
      <c r="Q105">
        <v>95</v>
      </c>
      <c r="R105">
        <v>0.01</v>
      </c>
      <c r="S105">
        <v>2.9000000000000001E-2</v>
      </c>
      <c r="T105">
        <v>28.7</v>
      </c>
      <c r="U105">
        <v>844</v>
      </c>
      <c r="V105">
        <v>0</v>
      </c>
      <c r="W105">
        <v>29.875</v>
      </c>
      <c r="X105" t="s">
        <v>200</v>
      </c>
      <c r="Y105">
        <v>20</v>
      </c>
      <c r="Z105">
        <v>67</v>
      </c>
      <c r="AA105" t="s">
        <v>201</v>
      </c>
    </row>
    <row r="106" spans="1:27">
      <c r="A106">
        <v>105</v>
      </c>
      <c r="B106" t="s">
        <v>373</v>
      </c>
      <c r="C106" t="s">
        <v>374</v>
      </c>
      <c r="D106" t="s">
        <v>221</v>
      </c>
      <c r="E106">
        <v>1</v>
      </c>
      <c r="F106">
        <v>-9.2070000000000007</v>
      </c>
      <c r="G106">
        <v>-21.39</v>
      </c>
      <c r="H106">
        <v>19727</v>
      </c>
      <c r="I106">
        <v>-1</v>
      </c>
      <c r="J106">
        <v>1</v>
      </c>
      <c r="K106" t="s">
        <v>198</v>
      </c>
      <c r="L106" t="s">
        <v>198</v>
      </c>
      <c r="M106" t="s">
        <v>199</v>
      </c>
      <c r="N106">
        <v>67.078860000000006</v>
      </c>
      <c r="O106">
        <v>9.9000000000000005E-2</v>
      </c>
      <c r="P106">
        <v>0.313</v>
      </c>
      <c r="Q106">
        <v>83</v>
      </c>
      <c r="R106">
        <v>-7.0000000000000001E-3</v>
      </c>
      <c r="S106">
        <v>-3.9E-2</v>
      </c>
      <c r="T106">
        <v>27.51</v>
      </c>
      <c r="U106">
        <v>844</v>
      </c>
      <c r="V106">
        <v>0</v>
      </c>
      <c r="W106">
        <v>29.75</v>
      </c>
      <c r="X106" t="s">
        <v>200</v>
      </c>
      <c r="Y106">
        <v>21</v>
      </c>
      <c r="Z106">
        <v>67</v>
      </c>
      <c r="AA106" t="s">
        <v>201</v>
      </c>
    </row>
    <row r="107" spans="1:27">
      <c r="A107">
        <v>106</v>
      </c>
      <c r="B107" t="s">
        <v>373</v>
      </c>
      <c r="C107" t="s">
        <v>375</v>
      </c>
      <c r="D107" t="s">
        <v>221</v>
      </c>
      <c r="E107">
        <v>2</v>
      </c>
      <c r="F107">
        <v>-9.18</v>
      </c>
      <c r="G107">
        <v>-21.404</v>
      </c>
      <c r="H107">
        <v>19765</v>
      </c>
      <c r="I107">
        <v>-1</v>
      </c>
      <c r="J107">
        <v>1</v>
      </c>
      <c r="K107" t="s">
        <v>198</v>
      </c>
      <c r="L107" t="s">
        <v>198</v>
      </c>
      <c r="M107" t="s">
        <v>199</v>
      </c>
      <c r="N107">
        <v>67.085059999999999</v>
      </c>
      <c r="O107">
        <v>0.13500000000000001</v>
      </c>
      <c r="P107">
        <v>0.27700000000000002</v>
      </c>
      <c r="Q107">
        <v>85</v>
      </c>
      <c r="R107">
        <v>4.0000000000000001E-3</v>
      </c>
      <c r="S107">
        <v>0.01</v>
      </c>
      <c r="T107">
        <v>27.9</v>
      </c>
      <c r="U107">
        <v>844</v>
      </c>
      <c r="V107">
        <v>0</v>
      </c>
      <c r="W107">
        <v>29.75</v>
      </c>
      <c r="X107" t="s">
        <v>200</v>
      </c>
      <c r="Y107">
        <v>21</v>
      </c>
      <c r="Z107">
        <v>67</v>
      </c>
      <c r="AA107" t="s">
        <v>201</v>
      </c>
    </row>
    <row r="108" spans="1:27">
      <c r="A108">
        <v>107</v>
      </c>
      <c r="B108" t="s">
        <v>373</v>
      </c>
      <c r="C108" t="s">
        <v>376</v>
      </c>
      <c r="D108" t="s">
        <v>221</v>
      </c>
      <c r="E108">
        <v>3</v>
      </c>
      <c r="F108">
        <v>-9.2210000000000001</v>
      </c>
      <c r="G108">
        <v>-21.17</v>
      </c>
      <c r="H108">
        <v>19596</v>
      </c>
      <c r="I108">
        <v>-1</v>
      </c>
      <c r="J108">
        <v>1</v>
      </c>
      <c r="K108" t="s">
        <v>198</v>
      </c>
      <c r="L108" t="s">
        <v>198</v>
      </c>
      <c r="M108" t="s">
        <v>199</v>
      </c>
      <c r="N108">
        <v>67.091170000000005</v>
      </c>
      <c r="O108">
        <v>0.152</v>
      </c>
      <c r="P108">
        <v>0.42199999999999999</v>
      </c>
      <c r="Q108">
        <v>95</v>
      </c>
      <c r="R108">
        <v>-2.1000000000000001E-2</v>
      </c>
      <c r="S108">
        <v>0.02</v>
      </c>
      <c r="T108">
        <v>28.72</v>
      </c>
      <c r="U108">
        <v>844</v>
      </c>
      <c r="V108">
        <v>0</v>
      </c>
      <c r="W108">
        <v>30.125</v>
      </c>
      <c r="X108" t="s">
        <v>200</v>
      </c>
      <c r="Y108">
        <v>21</v>
      </c>
      <c r="Z108">
        <v>67</v>
      </c>
      <c r="AA108" t="s">
        <v>201</v>
      </c>
    </row>
    <row r="109" spans="1:27">
      <c r="A109">
        <v>108</v>
      </c>
      <c r="B109" t="s">
        <v>373</v>
      </c>
      <c r="C109" t="s">
        <v>377</v>
      </c>
      <c r="D109" t="s">
        <v>221</v>
      </c>
      <c r="E109">
        <v>4</v>
      </c>
      <c r="F109">
        <v>-9.266</v>
      </c>
      <c r="G109">
        <v>-21.27</v>
      </c>
      <c r="H109">
        <v>19452</v>
      </c>
      <c r="I109">
        <v>0</v>
      </c>
      <c r="J109">
        <v>1</v>
      </c>
      <c r="K109" t="s">
        <v>198</v>
      </c>
      <c r="L109" t="s">
        <v>198</v>
      </c>
      <c r="M109" t="s">
        <v>199</v>
      </c>
      <c r="N109">
        <v>67.097350000000006</v>
      </c>
      <c r="O109">
        <v>0.14099999999999999</v>
      </c>
      <c r="P109">
        <v>0.24099999999999999</v>
      </c>
      <c r="Q109">
        <v>76</v>
      </c>
      <c r="R109">
        <v>1.2999999999999999E-2</v>
      </c>
      <c r="S109">
        <v>2.7E-2</v>
      </c>
      <c r="T109">
        <v>27.76</v>
      </c>
      <c r="U109">
        <v>844</v>
      </c>
      <c r="V109">
        <v>0</v>
      </c>
      <c r="W109">
        <v>30.312999999999999</v>
      </c>
      <c r="X109" t="s">
        <v>200</v>
      </c>
      <c r="Y109">
        <v>21</v>
      </c>
      <c r="Z109">
        <v>67</v>
      </c>
      <c r="AA109" t="s">
        <v>201</v>
      </c>
    </row>
    <row r="110" spans="1:27">
      <c r="A110">
        <v>109</v>
      </c>
      <c r="B110" t="s">
        <v>378</v>
      </c>
      <c r="C110" t="s">
        <v>379</v>
      </c>
      <c r="D110" t="s">
        <v>222</v>
      </c>
      <c r="E110">
        <v>1</v>
      </c>
      <c r="F110">
        <v>-10.211</v>
      </c>
      <c r="G110">
        <v>-24.893000000000001</v>
      </c>
      <c r="H110">
        <v>19746</v>
      </c>
      <c r="I110">
        <v>-1</v>
      </c>
      <c r="J110">
        <v>1</v>
      </c>
      <c r="K110" t="s">
        <v>198</v>
      </c>
      <c r="L110" t="s">
        <v>198</v>
      </c>
      <c r="M110" t="s">
        <v>199</v>
      </c>
      <c r="N110">
        <v>67.103449999999995</v>
      </c>
      <c r="O110">
        <v>0.127</v>
      </c>
      <c r="P110">
        <v>0.219</v>
      </c>
      <c r="Q110">
        <v>86</v>
      </c>
      <c r="R110">
        <v>-3.0000000000000001E-3</v>
      </c>
      <c r="S110">
        <v>1.7999999999999999E-2</v>
      </c>
      <c r="T110">
        <v>28.4</v>
      </c>
      <c r="U110">
        <v>844</v>
      </c>
      <c r="V110">
        <v>0</v>
      </c>
      <c r="W110">
        <v>30.562999999999999</v>
      </c>
      <c r="X110" t="s">
        <v>200</v>
      </c>
      <c r="Y110">
        <v>22</v>
      </c>
      <c r="Z110">
        <v>67</v>
      </c>
      <c r="AA110" t="s">
        <v>201</v>
      </c>
    </row>
    <row r="111" spans="1:27">
      <c r="A111">
        <v>110</v>
      </c>
      <c r="B111" t="s">
        <v>378</v>
      </c>
      <c r="C111" t="s">
        <v>380</v>
      </c>
      <c r="D111" t="s">
        <v>222</v>
      </c>
      <c r="E111">
        <v>2</v>
      </c>
      <c r="F111">
        <v>-10.246</v>
      </c>
      <c r="G111">
        <v>-25.209</v>
      </c>
      <c r="H111">
        <v>19648</v>
      </c>
      <c r="I111">
        <v>-1</v>
      </c>
      <c r="J111">
        <v>1</v>
      </c>
      <c r="K111" t="s">
        <v>198</v>
      </c>
      <c r="L111" t="s">
        <v>198</v>
      </c>
      <c r="M111" t="s">
        <v>199</v>
      </c>
      <c r="N111">
        <v>67.109570000000005</v>
      </c>
      <c r="O111">
        <v>0.123</v>
      </c>
      <c r="P111">
        <v>0.52100000000000002</v>
      </c>
      <c r="Q111">
        <v>95</v>
      </c>
      <c r="R111">
        <v>-1.7000000000000001E-2</v>
      </c>
      <c r="S111">
        <v>0.06</v>
      </c>
      <c r="T111">
        <v>28.75</v>
      </c>
      <c r="U111">
        <v>844</v>
      </c>
      <c r="V111">
        <v>0</v>
      </c>
      <c r="W111">
        <v>29.812999999999999</v>
      </c>
      <c r="X111" t="s">
        <v>200</v>
      </c>
      <c r="Y111">
        <v>22</v>
      </c>
      <c r="Z111">
        <v>67</v>
      </c>
      <c r="AA111" t="s">
        <v>201</v>
      </c>
    </row>
    <row r="112" spans="1:27">
      <c r="A112">
        <v>111</v>
      </c>
      <c r="B112" t="s">
        <v>378</v>
      </c>
      <c r="C112" t="s">
        <v>381</v>
      </c>
      <c r="D112" t="s">
        <v>222</v>
      </c>
      <c r="E112">
        <v>3</v>
      </c>
      <c r="F112">
        <v>-10.257</v>
      </c>
      <c r="G112">
        <v>-25.11</v>
      </c>
      <c r="H112">
        <v>19662</v>
      </c>
      <c r="I112">
        <v>-1</v>
      </c>
      <c r="J112">
        <v>1</v>
      </c>
      <c r="K112" t="s">
        <v>198</v>
      </c>
      <c r="L112" t="s">
        <v>198</v>
      </c>
      <c r="M112" t="s">
        <v>199</v>
      </c>
      <c r="N112">
        <v>67.115759999999995</v>
      </c>
      <c r="O112">
        <v>0.111</v>
      </c>
      <c r="P112">
        <v>0.64900000000000002</v>
      </c>
      <c r="Q112">
        <v>78</v>
      </c>
      <c r="R112">
        <v>-1.4999999999999999E-2</v>
      </c>
      <c r="S112">
        <v>0.123</v>
      </c>
      <c r="T112">
        <v>28.62</v>
      </c>
      <c r="U112">
        <v>844</v>
      </c>
      <c r="V112">
        <v>0</v>
      </c>
      <c r="W112">
        <v>30.062999999999999</v>
      </c>
      <c r="X112" t="s">
        <v>200</v>
      </c>
      <c r="Y112">
        <v>22</v>
      </c>
      <c r="Z112">
        <v>67</v>
      </c>
      <c r="AA112" t="s">
        <v>201</v>
      </c>
    </row>
    <row r="113" spans="1:27">
      <c r="A113">
        <v>112</v>
      </c>
      <c r="B113" t="s">
        <v>378</v>
      </c>
      <c r="C113" t="s">
        <v>382</v>
      </c>
      <c r="D113" t="s">
        <v>222</v>
      </c>
      <c r="E113">
        <v>4</v>
      </c>
      <c r="F113">
        <v>-10.265000000000001</v>
      </c>
      <c r="G113">
        <v>-25.533000000000001</v>
      </c>
      <c r="H113">
        <v>19745</v>
      </c>
      <c r="I113">
        <v>0</v>
      </c>
      <c r="J113">
        <v>1</v>
      </c>
      <c r="K113" t="s">
        <v>198</v>
      </c>
      <c r="L113" t="s">
        <v>198</v>
      </c>
      <c r="M113" t="s">
        <v>199</v>
      </c>
      <c r="N113">
        <v>67.121870000000001</v>
      </c>
      <c r="O113">
        <v>0.2</v>
      </c>
      <c r="P113">
        <v>0.36799999999999999</v>
      </c>
      <c r="Q113">
        <v>82</v>
      </c>
      <c r="R113">
        <v>-3.2000000000000001E-2</v>
      </c>
      <c r="S113">
        <v>4.8000000000000001E-2</v>
      </c>
      <c r="T113">
        <v>27.01</v>
      </c>
      <c r="U113">
        <v>844</v>
      </c>
      <c r="V113">
        <v>0</v>
      </c>
      <c r="W113">
        <v>30.187999999999999</v>
      </c>
      <c r="X113" t="s">
        <v>200</v>
      </c>
      <c r="Y113">
        <v>22</v>
      </c>
      <c r="Z113">
        <v>67</v>
      </c>
      <c r="AA113" t="s">
        <v>201</v>
      </c>
    </row>
    <row r="114" spans="1:27">
      <c r="A114">
        <v>113</v>
      </c>
      <c r="B114" t="s">
        <v>383</v>
      </c>
      <c r="C114" t="s">
        <v>384</v>
      </c>
      <c r="D114" t="s">
        <v>223</v>
      </c>
      <c r="E114">
        <v>1</v>
      </c>
      <c r="F114">
        <v>-8.2929999999999993</v>
      </c>
      <c r="G114">
        <v>-16.71</v>
      </c>
      <c r="H114">
        <v>19510</v>
      </c>
      <c r="I114">
        <v>-1</v>
      </c>
      <c r="J114">
        <v>1</v>
      </c>
      <c r="K114" t="s">
        <v>198</v>
      </c>
      <c r="L114" t="s">
        <v>198</v>
      </c>
      <c r="M114" t="s">
        <v>199</v>
      </c>
      <c r="N114">
        <v>67.127989999999997</v>
      </c>
      <c r="O114">
        <v>0.17299999999999999</v>
      </c>
      <c r="P114">
        <v>0.45700000000000002</v>
      </c>
      <c r="Q114">
        <v>91</v>
      </c>
      <c r="R114">
        <v>-2.4E-2</v>
      </c>
      <c r="S114">
        <v>2.5000000000000001E-2</v>
      </c>
      <c r="T114">
        <v>27.3</v>
      </c>
      <c r="U114">
        <v>844</v>
      </c>
      <c r="V114">
        <v>0</v>
      </c>
      <c r="W114">
        <v>30.062999999999999</v>
      </c>
      <c r="X114" t="s">
        <v>200</v>
      </c>
      <c r="Y114">
        <v>23</v>
      </c>
      <c r="Z114">
        <v>67</v>
      </c>
      <c r="AA114" t="s">
        <v>201</v>
      </c>
    </row>
    <row r="115" spans="1:27">
      <c r="A115">
        <v>114</v>
      </c>
      <c r="B115" t="s">
        <v>383</v>
      </c>
      <c r="C115" t="s">
        <v>385</v>
      </c>
      <c r="D115" t="s">
        <v>223</v>
      </c>
      <c r="E115">
        <v>2</v>
      </c>
      <c r="F115">
        <v>-8.2110000000000003</v>
      </c>
      <c r="G115">
        <v>-15.677</v>
      </c>
      <c r="H115">
        <v>19769</v>
      </c>
      <c r="I115">
        <v>-1</v>
      </c>
      <c r="J115">
        <v>1</v>
      </c>
      <c r="K115" t="s">
        <v>198</v>
      </c>
      <c r="L115" t="s">
        <v>198</v>
      </c>
      <c r="M115" t="s">
        <v>199</v>
      </c>
      <c r="N115">
        <v>67.134259999999998</v>
      </c>
      <c r="O115">
        <v>0.17199999999999999</v>
      </c>
      <c r="P115">
        <v>0.47399999999999998</v>
      </c>
      <c r="Q115">
        <v>85</v>
      </c>
      <c r="R115">
        <v>-3.1E-2</v>
      </c>
      <c r="S115">
        <v>-9.2999999999999999E-2</v>
      </c>
      <c r="T115">
        <v>28.19</v>
      </c>
      <c r="U115">
        <v>844</v>
      </c>
      <c r="V115">
        <v>0</v>
      </c>
      <c r="W115">
        <v>29.625</v>
      </c>
      <c r="X115" t="s">
        <v>200</v>
      </c>
      <c r="Y115">
        <v>23</v>
      </c>
      <c r="Z115">
        <v>67</v>
      </c>
      <c r="AA115" t="s">
        <v>201</v>
      </c>
    </row>
    <row r="116" spans="1:27">
      <c r="A116">
        <v>115</v>
      </c>
      <c r="B116" t="s">
        <v>383</v>
      </c>
      <c r="C116" t="s">
        <v>386</v>
      </c>
      <c r="D116" t="s">
        <v>223</v>
      </c>
      <c r="E116">
        <v>3</v>
      </c>
      <c r="F116">
        <v>-8.0410000000000004</v>
      </c>
      <c r="G116">
        <v>-15.315</v>
      </c>
      <c r="H116">
        <v>19672</v>
      </c>
      <c r="I116">
        <v>-1</v>
      </c>
      <c r="J116">
        <v>1</v>
      </c>
      <c r="K116" t="s">
        <v>198</v>
      </c>
      <c r="L116" t="s">
        <v>198</v>
      </c>
      <c r="M116" t="s">
        <v>199</v>
      </c>
      <c r="N116">
        <v>67.140309999999999</v>
      </c>
      <c r="O116">
        <v>0.183</v>
      </c>
      <c r="P116">
        <v>0.27700000000000002</v>
      </c>
      <c r="Q116">
        <v>82</v>
      </c>
      <c r="R116">
        <v>-4.2999999999999997E-2</v>
      </c>
      <c r="S116">
        <v>-2.7E-2</v>
      </c>
      <c r="T116">
        <v>27</v>
      </c>
      <c r="U116">
        <v>844</v>
      </c>
      <c r="V116">
        <v>0</v>
      </c>
      <c r="W116">
        <v>29.937999999999999</v>
      </c>
      <c r="X116" t="s">
        <v>200</v>
      </c>
      <c r="Y116">
        <v>23</v>
      </c>
      <c r="Z116">
        <v>67</v>
      </c>
      <c r="AA116" t="s">
        <v>201</v>
      </c>
    </row>
    <row r="117" spans="1:27">
      <c r="A117">
        <v>116</v>
      </c>
      <c r="B117" t="s">
        <v>383</v>
      </c>
      <c r="C117" t="s">
        <v>387</v>
      </c>
      <c r="D117" t="s">
        <v>223</v>
      </c>
      <c r="E117">
        <v>4</v>
      </c>
      <c r="F117">
        <v>-8.08</v>
      </c>
      <c r="G117">
        <v>-15.521000000000001</v>
      </c>
      <c r="H117">
        <v>19681</v>
      </c>
      <c r="I117">
        <v>0</v>
      </c>
      <c r="J117">
        <v>1</v>
      </c>
      <c r="K117" t="s">
        <v>198</v>
      </c>
      <c r="L117" t="s">
        <v>198</v>
      </c>
      <c r="M117" t="s">
        <v>199</v>
      </c>
      <c r="N117">
        <v>67.146590000000003</v>
      </c>
      <c r="O117">
        <v>0.23100000000000001</v>
      </c>
      <c r="P117">
        <v>0.46100000000000002</v>
      </c>
      <c r="Q117">
        <v>80</v>
      </c>
      <c r="R117">
        <v>-5.7000000000000002E-2</v>
      </c>
      <c r="S117">
        <v>0.10199999999999999</v>
      </c>
      <c r="T117">
        <v>29.15</v>
      </c>
      <c r="U117">
        <v>844</v>
      </c>
      <c r="V117">
        <v>0</v>
      </c>
      <c r="W117">
        <v>30.125</v>
      </c>
      <c r="X117" t="s">
        <v>200</v>
      </c>
      <c r="Y117">
        <v>23</v>
      </c>
      <c r="Z117">
        <v>67</v>
      </c>
      <c r="AA117" t="s">
        <v>201</v>
      </c>
    </row>
    <row r="118" spans="1:27">
      <c r="A118">
        <v>117</v>
      </c>
      <c r="B118" t="s">
        <v>388</v>
      </c>
      <c r="C118" t="s">
        <v>389</v>
      </c>
      <c r="D118" t="s">
        <v>224</v>
      </c>
      <c r="E118">
        <v>1</v>
      </c>
      <c r="F118">
        <v>-10.045999999999999</v>
      </c>
      <c r="G118">
        <v>-20.952000000000002</v>
      </c>
      <c r="H118">
        <v>19728</v>
      </c>
      <c r="I118">
        <v>-1</v>
      </c>
      <c r="J118">
        <v>1</v>
      </c>
      <c r="K118" t="s">
        <v>198</v>
      </c>
      <c r="L118" t="s">
        <v>198</v>
      </c>
      <c r="M118" t="s">
        <v>199</v>
      </c>
      <c r="N118">
        <v>67.152720000000002</v>
      </c>
      <c r="O118">
        <v>0.13400000000000001</v>
      </c>
      <c r="P118">
        <v>0.40100000000000002</v>
      </c>
      <c r="Q118">
        <v>83</v>
      </c>
      <c r="R118">
        <v>-2.9000000000000001E-2</v>
      </c>
      <c r="S118">
        <v>-8.2000000000000003E-2</v>
      </c>
      <c r="T118">
        <v>27.57</v>
      </c>
      <c r="U118">
        <v>844</v>
      </c>
      <c r="V118">
        <v>0</v>
      </c>
      <c r="W118">
        <v>30.125</v>
      </c>
      <c r="X118" t="s">
        <v>200</v>
      </c>
      <c r="Y118">
        <v>24</v>
      </c>
      <c r="Z118">
        <v>67</v>
      </c>
      <c r="AA118" t="s">
        <v>201</v>
      </c>
    </row>
    <row r="119" spans="1:27">
      <c r="A119">
        <v>118</v>
      </c>
      <c r="B119" t="s">
        <v>388</v>
      </c>
      <c r="C119" t="s">
        <v>390</v>
      </c>
      <c r="D119" t="s">
        <v>224</v>
      </c>
      <c r="E119">
        <v>2</v>
      </c>
      <c r="F119">
        <v>-10.18</v>
      </c>
      <c r="G119">
        <v>-21.829000000000001</v>
      </c>
      <c r="H119">
        <v>19729</v>
      </c>
      <c r="I119">
        <v>-1</v>
      </c>
      <c r="J119">
        <v>1</v>
      </c>
      <c r="K119" t="s">
        <v>198</v>
      </c>
      <c r="L119" t="s">
        <v>198</v>
      </c>
      <c r="M119" t="s">
        <v>199</v>
      </c>
      <c r="N119">
        <v>67.158760000000001</v>
      </c>
      <c r="O119">
        <v>0.13</v>
      </c>
      <c r="P119">
        <v>0.32300000000000001</v>
      </c>
      <c r="Q119">
        <v>86</v>
      </c>
      <c r="R119">
        <v>-3.1E-2</v>
      </c>
      <c r="S119">
        <v>7.2999999999999995E-2</v>
      </c>
      <c r="T119">
        <v>28.39</v>
      </c>
      <c r="U119">
        <v>844</v>
      </c>
      <c r="V119">
        <v>0</v>
      </c>
      <c r="W119">
        <v>29.5</v>
      </c>
      <c r="X119" t="s">
        <v>200</v>
      </c>
      <c r="Y119">
        <v>24</v>
      </c>
      <c r="Z119">
        <v>67</v>
      </c>
      <c r="AA119" t="s">
        <v>201</v>
      </c>
    </row>
    <row r="120" spans="1:27">
      <c r="A120">
        <v>119</v>
      </c>
      <c r="B120" t="s">
        <v>388</v>
      </c>
      <c r="C120" t="s">
        <v>391</v>
      </c>
      <c r="D120" t="s">
        <v>224</v>
      </c>
      <c r="E120">
        <v>3</v>
      </c>
      <c r="F120">
        <v>-10.178000000000001</v>
      </c>
      <c r="G120">
        <v>-21.85</v>
      </c>
      <c r="H120">
        <v>19483</v>
      </c>
      <c r="I120">
        <v>-1</v>
      </c>
      <c r="J120">
        <v>1</v>
      </c>
      <c r="K120" t="s">
        <v>198</v>
      </c>
      <c r="L120" t="s">
        <v>198</v>
      </c>
      <c r="M120" t="s">
        <v>199</v>
      </c>
      <c r="N120">
        <v>67.165040000000005</v>
      </c>
      <c r="O120">
        <v>0.16600000000000001</v>
      </c>
      <c r="P120">
        <v>0.44800000000000001</v>
      </c>
      <c r="Q120">
        <v>77</v>
      </c>
      <c r="R120">
        <v>-1.4999999999999999E-2</v>
      </c>
      <c r="S120">
        <v>5.0999999999999997E-2</v>
      </c>
      <c r="T120">
        <v>28.23</v>
      </c>
      <c r="U120">
        <v>844</v>
      </c>
      <c r="V120">
        <v>0</v>
      </c>
      <c r="W120">
        <v>29.75</v>
      </c>
      <c r="X120" t="s">
        <v>200</v>
      </c>
      <c r="Y120">
        <v>24</v>
      </c>
      <c r="Z120">
        <v>67</v>
      </c>
      <c r="AA120" t="s">
        <v>201</v>
      </c>
    </row>
    <row r="121" spans="1:27">
      <c r="A121">
        <v>120</v>
      </c>
      <c r="B121" t="s">
        <v>388</v>
      </c>
      <c r="C121" t="s">
        <v>392</v>
      </c>
      <c r="D121" t="s">
        <v>224</v>
      </c>
      <c r="E121">
        <v>4</v>
      </c>
      <c r="F121">
        <v>-10.164999999999999</v>
      </c>
      <c r="G121">
        <v>-22.018999999999998</v>
      </c>
      <c r="H121">
        <v>19563</v>
      </c>
      <c r="I121">
        <v>0</v>
      </c>
      <c r="J121">
        <v>1</v>
      </c>
      <c r="K121" t="s">
        <v>198</v>
      </c>
      <c r="L121" t="s">
        <v>198</v>
      </c>
      <c r="M121" t="s">
        <v>199</v>
      </c>
      <c r="N121">
        <v>67.171170000000004</v>
      </c>
      <c r="O121">
        <v>0.14499999999999999</v>
      </c>
      <c r="P121">
        <v>0.32700000000000001</v>
      </c>
      <c r="Q121">
        <v>86</v>
      </c>
      <c r="R121">
        <v>-6.0000000000000001E-3</v>
      </c>
      <c r="S121">
        <v>-4.9000000000000002E-2</v>
      </c>
      <c r="T121">
        <v>28.4</v>
      </c>
      <c r="U121">
        <v>844</v>
      </c>
      <c r="V121">
        <v>0</v>
      </c>
      <c r="W121">
        <v>29.937999999999999</v>
      </c>
      <c r="X121" t="s">
        <v>200</v>
      </c>
      <c r="Y121">
        <v>24</v>
      </c>
      <c r="Z121">
        <v>67</v>
      </c>
      <c r="AA121" t="s">
        <v>201</v>
      </c>
    </row>
    <row r="122" spans="1:27">
      <c r="A122">
        <v>121</v>
      </c>
      <c r="B122" t="s">
        <v>393</v>
      </c>
      <c r="C122" t="s">
        <v>394</v>
      </c>
      <c r="D122" t="s">
        <v>225</v>
      </c>
      <c r="E122">
        <v>1</v>
      </c>
      <c r="F122">
        <v>-9.3930000000000007</v>
      </c>
      <c r="G122">
        <v>-21.7</v>
      </c>
      <c r="H122">
        <v>19685</v>
      </c>
      <c r="I122">
        <v>-1</v>
      </c>
      <c r="J122">
        <v>1</v>
      </c>
      <c r="K122" t="s">
        <v>198</v>
      </c>
      <c r="L122" t="s">
        <v>198</v>
      </c>
      <c r="M122" t="s">
        <v>199</v>
      </c>
      <c r="N122">
        <v>67.177199999999999</v>
      </c>
      <c r="O122">
        <v>0.15</v>
      </c>
      <c r="P122">
        <v>0.40799999999999997</v>
      </c>
      <c r="Q122">
        <v>82</v>
      </c>
      <c r="R122">
        <v>-1.4999999999999999E-2</v>
      </c>
      <c r="S122">
        <v>-1.6E-2</v>
      </c>
      <c r="T122">
        <v>27.2</v>
      </c>
      <c r="U122">
        <v>844</v>
      </c>
      <c r="V122">
        <v>0</v>
      </c>
      <c r="W122">
        <v>30.062999999999999</v>
      </c>
      <c r="X122" t="s">
        <v>200</v>
      </c>
      <c r="Y122">
        <v>25</v>
      </c>
      <c r="Z122">
        <v>67</v>
      </c>
      <c r="AA122" t="s">
        <v>201</v>
      </c>
    </row>
    <row r="123" spans="1:27">
      <c r="A123">
        <v>122</v>
      </c>
      <c r="B123" t="s">
        <v>393</v>
      </c>
      <c r="C123" t="s">
        <v>395</v>
      </c>
      <c r="D123" t="s">
        <v>225</v>
      </c>
      <c r="E123">
        <v>2</v>
      </c>
      <c r="F123">
        <v>-9.4120000000000008</v>
      </c>
      <c r="G123">
        <v>-21.603999999999999</v>
      </c>
      <c r="H123">
        <v>19579</v>
      </c>
      <c r="I123">
        <v>-1</v>
      </c>
      <c r="J123">
        <v>1</v>
      </c>
      <c r="K123" t="s">
        <v>198</v>
      </c>
      <c r="L123" t="s">
        <v>198</v>
      </c>
      <c r="M123" t="s">
        <v>199</v>
      </c>
      <c r="N123">
        <v>67.183480000000003</v>
      </c>
      <c r="O123">
        <v>0.17</v>
      </c>
      <c r="P123">
        <v>0.38400000000000001</v>
      </c>
      <c r="Q123">
        <v>77</v>
      </c>
      <c r="R123">
        <v>-1.4E-2</v>
      </c>
      <c r="S123">
        <v>-7.6999999999999999E-2</v>
      </c>
      <c r="T123">
        <v>28.17</v>
      </c>
      <c r="U123">
        <v>844</v>
      </c>
      <c r="V123">
        <v>0</v>
      </c>
      <c r="W123">
        <v>30.187999999999999</v>
      </c>
      <c r="X123" t="s">
        <v>200</v>
      </c>
      <c r="Y123">
        <v>25</v>
      </c>
      <c r="Z123">
        <v>67</v>
      </c>
      <c r="AA123" t="s">
        <v>201</v>
      </c>
    </row>
    <row r="124" spans="1:27">
      <c r="A124">
        <v>123</v>
      </c>
      <c r="B124" t="s">
        <v>393</v>
      </c>
      <c r="C124" t="s">
        <v>396</v>
      </c>
      <c r="D124" t="s">
        <v>225</v>
      </c>
      <c r="E124">
        <v>3</v>
      </c>
      <c r="F124">
        <v>-9.3789999999999996</v>
      </c>
      <c r="G124">
        <v>-21.765999999999998</v>
      </c>
      <c r="H124">
        <v>19563</v>
      </c>
      <c r="I124">
        <v>-1</v>
      </c>
      <c r="J124">
        <v>1</v>
      </c>
      <c r="K124" t="s">
        <v>198</v>
      </c>
      <c r="L124" t="s">
        <v>198</v>
      </c>
      <c r="M124" t="s">
        <v>199</v>
      </c>
      <c r="N124">
        <v>67.189620000000005</v>
      </c>
      <c r="O124">
        <v>0.14799999999999999</v>
      </c>
      <c r="P124">
        <v>0.35</v>
      </c>
      <c r="Q124">
        <v>85</v>
      </c>
      <c r="R124">
        <v>1E-3</v>
      </c>
      <c r="S124">
        <v>-1.2999999999999999E-2</v>
      </c>
      <c r="T124">
        <v>27.95</v>
      </c>
      <c r="U124">
        <v>844</v>
      </c>
      <c r="V124">
        <v>0</v>
      </c>
      <c r="W124">
        <v>29.875</v>
      </c>
      <c r="X124" t="s">
        <v>200</v>
      </c>
      <c r="Y124">
        <v>25</v>
      </c>
      <c r="Z124">
        <v>67</v>
      </c>
      <c r="AA124" t="s">
        <v>201</v>
      </c>
    </row>
    <row r="125" spans="1:27">
      <c r="A125">
        <v>124</v>
      </c>
      <c r="B125" t="s">
        <v>393</v>
      </c>
      <c r="C125" t="s">
        <v>397</v>
      </c>
      <c r="D125" t="s">
        <v>225</v>
      </c>
      <c r="E125">
        <v>4</v>
      </c>
      <c r="F125">
        <v>-9.3460000000000001</v>
      </c>
      <c r="G125">
        <v>-21.564</v>
      </c>
      <c r="H125">
        <v>19648</v>
      </c>
      <c r="I125">
        <v>0</v>
      </c>
      <c r="J125">
        <v>1</v>
      </c>
      <c r="K125" t="s">
        <v>198</v>
      </c>
      <c r="L125" t="s">
        <v>198</v>
      </c>
      <c r="M125" t="s">
        <v>199</v>
      </c>
      <c r="N125">
        <v>67.195670000000007</v>
      </c>
      <c r="O125">
        <v>0.16300000000000001</v>
      </c>
      <c r="P125">
        <v>0.33700000000000002</v>
      </c>
      <c r="Q125">
        <v>82</v>
      </c>
      <c r="R125">
        <v>1.9E-2</v>
      </c>
      <c r="S125">
        <v>-2.5000000000000001E-2</v>
      </c>
      <c r="T125">
        <v>26.92</v>
      </c>
      <c r="U125">
        <v>844</v>
      </c>
      <c r="V125">
        <v>0</v>
      </c>
      <c r="W125">
        <v>29.687999999999999</v>
      </c>
      <c r="X125" t="s">
        <v>200</v>
      </c>
      <c r="Y125">
        <v>25</v>
      </c>
      <c r="Z125">
        <v>67</v>
      </c>
      <c r="AA125" t="s">
        <v>201</v>
      </c>
    </row>
    <row r="126" spans="1:27">
      <c r="A126">
        <v>125</v>
      </c>
      <c r="B126" t="s">
        <v>398</v>
      </c>
      <c r="C126" t="s">
        <v>399</v>
      </c>
      <c r="D126" t="s">
        <v>226</v>
      </c>
      <c r="E126">
        <v>1</v>
      </c>
      <c r="F126">
        <v>-7.92</v>
      </c>
      <c r="G126">
        <v>-5.1159999999999997</v>
      </c>
      <c r="H126">
        <v>19685</v>
      </c>
      <c r="I126">
        <v>-1</v>
      </c>
      <c r="J126">
        <v>1</v>
      </c>
      <c r="K126" t="s">
        <v>198</v>
      </c>
      <c r="L126" t="s">
        <v>198</v>
      </c>
      <c r="M126" t="s">
        <v>199</v>
      </c>
      <c r="N126">
        <v>67.201890000000006</v>
      </c>
      <c r="O126">
        <v>0.19800000000000001</v>
      </c>
      <c r="P126">
        <v>0.33500000000000002</v>
      </c>
      <c r="Q126">
        <v>86</v>
      </c>
      <c r="R126">
        <v>-2.7E-2</v>
      </c>
      <c r="S126">
        <v>7.2999999999999995E-2</v>
      </c>
      <c r="T126">
        <v>28.48</v>
      </c>
      <c r="U126">
        <v>844</v>
      </c>
      <c r="V126">
        <v>0</v>
      </c>
      <c r="W126">
        <v>29.812999999999999</v>
      </c>
      <c r="X126" t="s">
        <v>200</v>
      </c>
      <c r="Y126">
        <v>26</v>
      </c>
      <c r="Z126">
        <v>67</v>
      </c>
      <c r="AA126" t="s">
        <v>201</v>
      </c>
    </row>
    <row r="127" spans="1:27">
      <c r="A127">
        <v>126</v>
      </c>
      <c r="B127" t="s">
        <v>398</v>
      </c>
      <c r="C127" t="s">
        <v>400</v>
      </c>
      <c r="D127" t="s">
        <v>226</v>
      </c>
      <c r="E127">
        <v>2</v>
      </c>
      <c r="F127">
        <v>-7.85</v>
      </c>
      <c r="G127">
        <v>-3.048</v>
      </c>
      <c r="H127">
        <v>19685</v>
      </c>
      <c r="I127">
        <v>-1</v>
      </c>
      <c r="J127">
        <v>1</v>
      </c>
      <c r="K127" t="s">
        <v>198</v>
      </c>
      <c r="L127" t="s">
        <v>198</v>
      </c>
      <c r="M127" t="s">
        <v>199</v>
      </c>
      <c r="N127">
        <v>67.208089999999999</v>
      </c>
      <c r="O127">
        <v>0.10100000000000001</v>
      </c>
      <c r="P127">
        <v>0.372</v>
      </c>
      <c r="Q127">
        <v>84</v>
      </c>
      <c r="R127">
        <v>-2.9000000000000001E-2</v>
      </c>
      <c r="S127">
        <v>2.9000000000000001E-2</v>
      </c>
      <c r="T127">
        <v>27.59</v>
      </c>
      <c r="U127">
        <v>844</v>
      </c>
      <c r="V127">
        <v>0</v>
      </c>
      <c r="W127">
        <v>29.812999999999999</v>
      </c>
      <c r="X127" t="s">
        <v>200</v>
      </c>
      <c r="Y127">
        <v>26</v>
      </c>
      <c r="Z127">
        <v>67</v>
      </c>
      <c r="AA127" t="s">
        <v>201</v>
      </c>
    </row>
    <row r="128" spans="1:27">
      <c r="A128">
        <v>127</v>
      </c>
      <c r="B128" t="s">
        <v>398</v>
      </c>
      <c r="C128" t="s">
        <v>401</v>
      </c>
      <c r="D128" t="s">
        <v>226</v>
      </c>
      <c r="E128">
        <v>3</v>
      </c>
      <c r="F128">
        <v>-7.8380000000000001</v>
      </c>
      <c r="G128">
        <v>-2.71</v>
      </c>
      <c r="H128">
        <v>19688</v>
      </c>
      <c r="I128">
        <v>-1</v>
      </c>
      <c r="J128">
        <v>1</v>
      </c>
      <c r="K128" t="s">
        <v>198</v>
      </c>
      <c r="L128" t="s">
        <v>198</v>
      </c>
      <c r="M128" t="s">
        <v>199</v>
      </c>
      <c r="N128">
        <v>67.214219999999997</v>
      </c>
      <c r="O128">
        <v>0.123</v>
      </c>
      <c r="P128">
        <v>0.50600000000000001</v>
      </c>
      <c r="Q128">
        <v>92</v>
      </c>
      <c r="R128">
        <v>-7.0000000000000001E-3</v>
      </c>
      <c r="S128">
        <v>-5.7000000000000002E-2</v>
      </c>
      <c r="T128">
        <v>27.79</v>
      </c>
      <c r="U128">
        <v>844</v>
      </c>
      <c r="V128">
        <v>0</v>
      </c>
      <c r="W128">
        <v>29.937999999999999</v>
      </c>
      <c r="X128" t="s">
        <v>200</v>
      </c>
      <c r="Y128">
        <v>26</v>
      </c>
      <c r="Z128">
        <v>67</v>
      </c>
      <c r="AA128" t="s">
        <v>201</v>
      </c>
    </row>
    <row r="129" spans="1:27">
      <c r="A129">
        <v>128</v>
      </c>
      <c r="B129" t="s">
        <v>398</v>
      </c>
      <c r="C129" t="s">
        <v>402</v>
      </c>
      <c r="D129" t="s">
        <v>226</v>
      </c>
      <c r="E129">
        <v>4</v>
      </c>
      <c r="F129">
        <v>-7.8079999999999998</v>
      </c>
      <c r="G129">
        <v>-2.7549999999999999</v>
      </c>
      <c r="H129">
        <v>19596</v>
      </c>
      <c r="I129">
        <v>0</v>
      </c>
      <c r="J129">
        <v>1</v>
      </c>
      <c r="K129" t="s">
        <v>198</v>
      </c>
      <c r="L129" t="s">
        <v>198</v>
      </c>
      <c r="M129" t="s">
        <v>199</v>
      </c>
      <c r="N129">
        <v>67.220420000000004</v>
      </c>
      <c r="O129">
        <v>0.19400000000000001</v>
      </c>
      <c r="P129">
        <v>0.39400000000000002</v>
      </c>
      <c r="Q129">
        <v>76</v>
      </c>
      <c r="R129">
        <v>-0.03</v>
      </c>
      <c r="S129">
        <v>-4.4999999999999998E-2</v>
      </c>
      <c r="T129">
        <v>27.61</v>
      </c>
      <c r="U129">
        <v>844</v>
      </c>
      <c r="V129">
        <v>0</v>
      </c>
      <c r="W129">
        <v>29.875</v>
      </c>
      <c r="X129" t="s">
        <v>200</v>
      </c>
      <c r="Y129">
        <v>26</v>
      </c>
      <c r="Z129">
        <v>67</v>
      </c>
      <c r="AA129" t="s">
        <v>201</v>
      </c>
    </row>
    <row r="130" spans="1:27">
      <c r="A130">
        <v>129</v>
      </c>
      <c r="B130" t="s">
        <v>403</v>
      </c>
      <c r="C130" t="s">
        <v>404</v>
      </c>
      <c r="D130" t="s">
        <v>227</v>
      </c>
      <c r="E130">
        <v>1</v>
      </c>
      <c r="F130">
        <v>-11.516</v>
      </c>
      <c r="G130">
        <v>-34.225000000000001</v>
      </c>
      <c r="H130">
        <v>19706</v>
      </c>
      <c r="I130">
        <v>-1</v>
      </c>
      <c r="J130">
        <v>1</v>
      </c>
      <c r="K130" t="s">
        <v>198</v>
      </c>
      <c r="L130" t="s">
        <v>198</v>
      </c>
      <c r="M130" t="s">
        <v>199</v>
      </c>
      <c r="N130">
        <v>67.226560000000006</v>
      </c>
      <c r="O130">
        <v>0.122</v>
      </c>
      <c r="P130">
        <v>0.316</v>
      </c>
      <c r="Q130">
        <v>82</v>
      </c>
      <c r="R130">
        <v>2.1999999999999999E-2</v>
      </c>
      <c r="S130">
        <v>-6.0000000000000001E-3</v>
      </c>
      <c r="T130">
        <v>27.2</v>
      </c>
      <c r="U130">
        <v>844</v>
      </c>
      <c r="V130">
        <v>0</v>
      </c>
      <c r="W130">
        <v>29.812999999999999</v>
      </c>
      <c r="X130" t="s">
        <v>200</v>
      </c>
      <c r="Y130">
        <v>27</v>
      </c>
      <c r="Z130">
        <v>67</v>
      </c>
      <c r="AA130" t="s">
        <v>201</v>
      </c>
    </row>
    <row r="131" spans="1:27">
      <c r="A131">
        <v>130</v>
      </c>
      <c r="B131" t="s">
        <v>403</v>
      </c>
      <c r="C131" t="s">
        <v>405</v>
      </c>
      <c r="D131" t="s">
        <v>227</v>
      </c>
      <c r="E131">
        <v>2</v>
      </c>
      <c r="F131">
        <v>-11.750999999999999</v>
      </c>
      <c r="G131">
        <v>-37.508000000000003</v>
      </c>
      <c r="H131">
        <v>19730</v>
      </c>
      <c r="I131">
        <v>-1</v>
      </c>
      <c r="J131">
        <v>1</v>
      </c>
      <c r="K131" t="s">
        <v>198</v>
      </c>
      <c r="L131" t="s">
        <v>198</v>
      </c>
      <c r="M131" t="s">
        <v>199</v>
      </c>
      <c r="N131">
        <v>67.232699999999994</v>
      </c>
      <c r="O131">
        <v>0.159</v>
      </c>
      <c r="P131">
        <v>0.38</v>
      </c>
      <c r="Q131">
        <v>94</v>
      </c>
      <c r="R131">
        <v>-2.5999999999999999E-2</v>
      </c>
      <c r="S131">
        <v>-4.4999999999999998E-2</v>
      </c>
      <c r="T131">
        <v>28.39</v>
      </c>
      <c r="U131">
        <v>844</v>
      </c>
      <c r="V131">
        <v>0</v>
      </c>
      <c r="W131">
        <v>30.062999999999999</v>
      </c>
      <c r="X131" t="s">
        <v>200</v>
      </c>
      <c r="Y131">
        <v>27</v>
      </c>
      <c r="Z131">
        <v>67</v>
      </c>
      <c r="AA131" t="s">
        <v>201</v>
      </c>
    </row>
    <row r="132" spans="1:27">
      <c r="A132">
        <v>131</v>
      </c>
      <c r="B132" t="s">
        <v>403</v>
      </c>
      <c r="C132" t="s">
        <v>406</v>
      </c>
      <c r="D132" t="s">
        <v>227</v>
      </c>
      <c r="E132">
        <v>3</v>
      </c>
      <c r="F132">
        <v>-11.868</v>
      </c>
      <c r="G132">
        <v>-37.979999999999997</v>
      </c>
      <c r="H132">
        <v>19724</v>
      </c>
      <c r="I132">
        <v>-1</v>
      </c>
      <c r="J132">
        <v>1</v>
      </c>
      <c r="K132" t="s">
        <v>198</v>
      </c>
      <c r="L132" t="s">
        <v>198</v>
      </c>
      <c r="M132" t="s">
        <v>199</v>
      </c>
      <c r="N132">
        <v>67.238910000000004</v>
      </c>
      <c r="O132">
        <v>0.13900000000000001</v>
      </c>
      <c r="P132">
        <v>0.438</v>
      </c>
      <c r="Q132">
        <v>78</v>
      </c>
      <c r="R132">
        <v>-6.0000000000000001E-3</v>
      </c>
      <c r="S132">
        <v>0.10100000000000001</v>
      </c>
      <c r="T132">
        <v>28.49</v>
      </c>
      <c r="U132">
        <v>844</v>
      </c>
      <c r="V132">
        <v>0</v>
      </c>
      <c r="W132">
        <v>30.25</v>
      </c>
      <c r="X132" t="s">
        <v>200</v>
      </c>
      <c r="Y132">
        <v>27</v>
      </c>
      <c r="Z132">
        <v>67</v>
      </c>
      <c r="AA132" t="s">
        <v>201</v>
      </c>
    </row>
    <row r="133" spans="1:27">
      <c r="A133">
        <v>132</v>
      </c>
      <c r="B133" t="s">
        <v>403</v>
      </c>
      <c r="C133" t="s">
        <v>407</v>
      </c>
      <c r="D133" t="s">
        <v>227</v>
      </c>
      <c r="E133">
        <v>4</v>
      </c>
      <c r="F133">
        <v>-11.816000000000001</v>
      </c>
      <c r="G133">
        <v>-38.466000000000001</v>
      </c>
      <c r="H133">
        <v>19713</v>
      </c>
      <c r="I133">
        <v>0</v>
      </c>
      <c r="J133">
        <v>1</v>
      </c>
      <c r="K133" t="s">
        <v>198</v>
      </c>
      <c r="L133" t="s">
        <v>198</v>
      </c>
      <c r="M133" t="s">
        <v>199</v>
      </c>
      <c r="N133">
        <v>67.245059999999995</v>
      </c>
      <c r="O133">
        <v>0.11600000000000001</v>
      </c>
      <c r="P133">
        <v>0.32600000000000001</v>
      </c>
      <c r="Q133">
        <v>85</v>
      </c>
      <c r="R133">
        <v>5.0000000000000001E-3</v>
      </c>
      <c r="S133">
        <v>-4.3999999999999997E-2</v>
      </c>
      <c r="T133">
        <v>28.16</v>
      </c>
      <c r="U133">
        <v>844</v>
      </c>
      <c r="V133">
        <v>0</v>
      </c>
      <c r="W133">
        <v>30.312999999999999</v>
      </c>
      <c r="X133" t="s">
        <v>200</v>
      </c>
      <c r="Y133">
        <v>27</v>
      </c>
      <c r="Z133">
        <v>67</v>
      </c>
      <c r="AA133" t="s">
        <v>201</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D1" workbookViewId="0">
      <pane ySplit="1" topLeftCell="A11" activePane="bottomLeft" state="frozen"/>
      <selection pane="bottomLeft" activeCell="I26" sqref="I26"/>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47</v>
      </c>
      <c r="B1" s="27" t="s">
        <v>57</v>
      </c>
      <c r="C1" s="27" t="s">
        <v>48</v>
      </c>
      <c r="D1" s="27" t="s">
        <v>59</v>
      </c>
      <c r="E1" s="27" t="s">
        <v>46</v>
      </c>
      <c r="F1" s="30" t="s">
        <v>52</v>
      </c>
      <c r="G1" s="30" t="s">
        <v>51</v>
      </c>
      <c r="H1" s="30" t="s">
        <v>144</v>
      </c>
      <c r="I1" s="31" t="s">
        <v>53</v>
      </c>
      <c r="J1" s="31" t="s">
        <v>54</v>
      </c>
    </row>
    <row r="2" spans="1:13">
      <c r="A2" s="32">
        <f>'Picarro Output'!A2</f>
        <v>1</v>
      </c>
      <c r="B2" s="1">
        <v>1</v>
      </c>
      <c r="C2" s="32">
        <f>'Picarro Output'!E2</f>
        <v>1</v>
      </c>
      <c r="D2" s="32" t="str">
        <f>INDEX(Timing!$B$3:$B$29,MATCH(B2,Timing!$A$3:$A$29,0),1)</f>
        <v>Blacksburg</v>
      </c>
      <c r="E2" s="32" t="str">
        <f>'Picarro Output'!H2</f>
        <v xml:space="preserve">              </v>
      </c>
      <c r="F2" s="32" t="str">
        <f>'Picarro Output'!J2</f>
        <v xml:space="preserve">     </v>
      </c>
      <c r="G2" s="32">
        <f>IF(F2="     ",-1,IF(F2=0,-1,0))</f>
        <v>-1</v>
      </c>
      <c r="H2" s="32" t="str">
        <f>'Picarro Output'!C2</f>
        <v xml:space="preserve">   2025/03/17 10:09:21</v>
      </c>
      <c r="I2" s="33" t="str">
        <f>'Picarro Output'!F2</f>
        <v xml:space="preserve">              </v>
      </c>
      <c r="J2" s="34" t="str">
        <f>'Picarro Output'!G2</f>
        <v xml:space="preserve">              </v>
      </c>
      <c r="L2" s="29" t="s">
        <v>55</v>
      </c>
      <c r="M2" s="29" t="s">
        <v>56</v>
      </c>
    </row>
    <row r="3" spans="1:13">
      <c r="A3" s="32">
        <f>'Picarro Output'!A3</f>
        <v>2</v>
      </c>
      <c r="B3" s="1">
        <f>IF(C3=1,B2+1,B2)</f>
        <v>1</v>
      </c>
      <c r="C3" s="32">
        <f>'Picarro Output'!E3</f>
        <v>2</v>
      </c>
      <c r="D3" s="32" t="str">
        <f>INDEX(Timing!$B$3:$B$29,MATCH(B3,Timing!$A$3:$A$29,0),1)</f>
        <v>Blacksburg</v>
      </c>
      <c r="E3" s="32">
        <f>'Picarro Output'!H3</f>
        <v>20060</v>
      </c>
      <c r="F3" s="32">
        <f>'Picarro Output'!J3</f>
        <v>1</v>
      </c>
      <c r="G3" s="32">
        <f t="shared" ref="G3:G66" si="0">IF(F3="     ",-1,IF(F3=0,-1,0))</f>
        <v>0</v>
      </c>
      <c r="H3" s="32" t="str">
        <f>'Picarro Output'!C3</f>
        <v xml:space="preserve">   2025/03/17 10:19:40</v>
      </c>
      <c r="I3" s="33">
        <f>'Picarro Output'!F3</f>
        <v>-10.996</v>
      </c>
      <c r="J3" s="34">
        <f>'Picarro Output'!G3</f>
        <v>-41.57</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19960</v>
      </c>
      <c r="F4" s="32">
        <f>'Picarro Output'!J4</f>
        <v>1</v>
      </c>
      <c r="G4" s="32">
        <f t="shared" si="0"/>
        <v>0</v>
      </c>
      <c r="H4" s="32" t="str">
        <f>'Picarro Output'!C4</f>
        <v xml:space="preserve">   2025/03/17 10:28:26</v>
      </c>
      <c r="I4" s="33">
        <f>'Picarro Output'!F4</f>
        <v>-10.986000000000001</v>
      </c>
      <c r="J4" s="34">
        <f>'Picarro Output'!G4</f>
        <v>-40.816000000000003</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19915</v>
      </c>
      <c r="F5" s="32">
        <f>'Picarro Output'!J5</f>
        <v>1</v>
      </c>
      <c r="G5" s="32">
        <f t="shared" si="0"/>
        <v>0</v>
      </c>
      <c r="H5" s="32" t="str">
        <f>'Picarro Output'!C5</f>
        <v xml:space="preserve">   2025/03/17 10:37:13</v>
      </c>
      <c r="I5" s="33">
        <f>'Picarro Output'!F5</f>
        <v>-11.026999999999999</v>
      </c>
      <c r="J5" s="34">
        <f>'Picarro Output'!G5</f>
        <v>-40.68</v>
      </c>
    </row>
    <row r="6" spans="1:13">
      <c r="A6" s="32">
        <f>'Picarro Output'!A6</f>
        <v>5</v>
      </c>
      <c r="B6" s="1">
        <f t="shared" si="1"/>
        <v>1</v>
      </c>
      <c r="C6" s="32">
        <f>'Picarro Output'!E6</f>
        <v>5</v>
      </c>
      <c r="D6" s="32" t="str">
        <f>INDEX(Timing!$B$3:$B$29,MATCH(B6,Timing!$A$3:$A$29,0),1)</f>
        <v>Blacksburg</v>
      </c>
      <c r="E6" s="32">
        <f>'Picarro Output'!H6</f>
        <v>19926</v>
      </c>
      <c r="F6" s="32">
        <f>'Picarro Output'!J6</f>
        <v>1</v>
      </c>
      <c r="G6" s="32">
        <f t="shared" si="0"/>
        <v>0</v>
      </c>
      <c r="H6" s="32" t="str">
        <f>'Picarro Output'!C6</f>
        <v xml:space="preserve">   2025/03/17 10:45:59</v>
      </c>
      <c r="I6" s="33">
        <f>'Picarro Output'!F6</f>
        <v>-10.991</v>
      </c>
      <c r="J6" s="34">
        <f>'Picarro Output'!G6</f>
        <v>-40.466000000000001</v>
      </c>
    </row>
    <row r="7" spans="1:13">
      <c r="A7" s="32">
        <f>'Picarro Output'!A7</f>
        <v>6</v>
      </c>
      <c r="B7" s="1">
        <f t="shared" si="1"/>
        <v>1</v>
      </c>
      <c r="C7" s="32">
        <f>'Picarro Output'!E7</f>
        <v>6</v>
      </c>
      <c r="D7" s="32" t="str">
        <f>INDEX(Timing!$B$3:$B$29,MATCH(B7,Timing!$A$3:$A$29,0),1)</f>
        <v>Blacksburg</v>
      </c>
      <c r="E7" s="32">
        <f>'Picarro Output'!H7</f>
        <v>19889</v>
      </c>
      <c r="F7" s="32">
        <f>'Picarro Output'!J7</f>
        <v>1</v>
      </c>
      <c r="G7" s="32">
        <f t="shared" si="0"/>
        <v>0</v>
      </c>
      <c r="H7" s="32" t="str">
        <f>'Picarro Output'!C7</f>
        <v xml:space="preserve">   2025/03/17 10:54:46</v>
      </c>
      <c r="I7" s="33">
        <f>'Picarro Output'!F7</f>
        <v>-11.036</v>
      </c>
      <c r="J7" s="34">
        <f>'Picarro Output'!G7</f>
        <v>-40.433999999999997</v>
      </c>
    </row>
    <row r="8" spans="1:13">
      <c r="A8" s="32">
        <f>'Picarro Output'!A8</f>
        <v>7</v>
      </c>
      <c r="B8" s="1">
        <f t="shared" si="1"/>
        <v>1</v>
      </c>
      <c r="C8" s="32">
        <f>'Picarro Output'!E8</f>
        <v>7</v>
      </c>
      <c r="D8" s="32" t="str">
        <f>INDEX(Timing!$B$3:$B$29,MATCH(B8,Timing!$A$3:$A$29,0),1)</f>
        <v>Blacksburg</v>
      </c>
      <c r="E8" s="32">
        <f>'Picarro Output'!H8</f>
        <v>19751</v>
      </c>
      <c r="F8" s="32">
        <f>'Picarro Output'!J8</f>
        <v>1</v>
      </c>
      <c r="G8" s="32">
        <f t="shared" si="0"/>
        <v>0</v>
      </c>
      <c r="H8" s="32" t="str">
        <f>'Picarro Output'!C8</f>
        <v xml:space="preserve">   2025/03/17 11:03:33</v>
      </c>
      <c r="I8" s="33">
        <f>'Picarro Output'!F8</f>
        <v>-11.163</v>
      </c>
      <c r="J8" s="34">
        <f>'Picarro Output'!G8</f>
        <v>-39.975999999999999</v>
      </c>
    </row>
    <row r="9" spans="1:13">
      <c r="A9" s="32">
        <f>'Picarro Output'!A9</f>
        <v>8</v>
      </c>
      <c r="B9" s="1">
        <f t="shared" si="1"/>
        <v>1</v>
      </c>
      <c r="C9" s="32">
        <f>'Picarro Output'!E9</f>
        <v>8</v>
      </c>
      <c r="D9" s="32" t="str">
        <f>INDEX(Timing!$B$3:$B$29,MATCH(B9,Timing!$A$3:$A$29,0),1)</f>
        <v>Blacksburg</v>
      </c>
      <c r="E9" s="32">
        <f>'Picarro Output'!H9</f>
        <v>19806</v>
      </c>
      <c r="F9" s="32">
        <f>'Picarro Output'!J9</f>
        <v>1</v>
      </c>
      <c r="G9" s="32">
        <f t="shared" si="0"/>
        <v>0</v>
      </c>
      <c r="H9" s="32" t="str">
        <f>'Picarro Output'!C9</f>
        <v xml:space="preserve">   2025/03/17 11:12:19</v>
      </c>
      <c r="I9" s="33">
        <f>'Picarro Output'!F9</f>
        <v>-11.051</v>
      </c>
      <c r="J9" s="34">
        <f>'Picarro Output'!G9</f>
        <v>-40.195999999999998</v>
      </c>
    </row>
    <row r="10" spans="1:13">
      <c r="A10" s="32">
        <f>'Picarro Output'!A10</f>
        <v>9</v>
      </c>
      <c r="B10" s="1">
        <f t="shared" si="1"/>
        <v>1</v>
      </c>
      <c r="C10" s="32">
        <f>'Picarro Output'!E10</f>
        <v>9</v>
      </c>
      <c r="D10" s="32" t="str">
        <f>INDEX(Timing!$B$3:$B$29,MATCH(B10,Timing!$A$3:$A$29,0),1)</f>
        <v>Blacksburg</v>
      </c>
      <c r="E10" s="32">
        <f>'Picarro Output'!H10</f>
        <v>19735</v>
      </c>
      <c r="F10" s="32">
        <f>'Picarro Output'!J10</f>
        <v>1</v>
      </c>
      <c r="G10" s="32">
        <f t="shared" si="0"/>
        <v>0</v>
      </c>
      <c r="H10" s="32" t="str">
        <f>'Picarro Output'!C10</f>
        <v xml:space="preserve">   2025/03/17 11:21:06</v>
      </c>
      <c r="I10" s="33">
        <f>'Picarro Output'!F10</f>
        <v>-11.034000000000001</v>
      </c>
      <c r="J10" s="34">
        <f>'Picarro Output'!G10</f>
        <v>-40.003999999999998</v>
      </c>
    </row>
    <row r="11" spans="1:13">
      <c r="A11" s="32">
        <f>'Picarro Output'!A11</f>
        <v>10</v>
      </c>
      <c r="B11" s="1">
        <f t="shared" si="1"/>
        <v>1</v>
      </c>
      <c r="C11" s="32">
        <f>'Picarro Output'!E11</f>
        <v>10</v>
      </c>
      <c r="D11" s="32" t="str">
        <f>INDEX(Timing!$B$3:$B$29,MATCH(B11,Timing!$A$3:$A$29,0),1)</f>
        <v>Blacksburg</v>
      </c>
      <c r="E11" s="32">
        <f>'Picarro Output'!H11</f>
        <v>19904</v>
      </c>
      <c r="F11" s="32">
        <f>'Picarro Output'!J11</f>
        <v>1</v>
      </c>
      <c r="G11" s="32">
        <f t="shared" si="0"/>
        <v>0</v>
      </c>
      <c r="H11" s="32" t="str">
        <f>'Picarro Output'!C11</f>
        <v xml:space="preserve">   2025/03/17 11:29:52</v>
      </c>
      <c r="I11" s="33">
        <f>'Picarro Output'!F11</f>
        <v>-11.077</v>
      </c>
      <c r="J11" s="34">
        <f>'Picarro Output'!G11</f>
        <v>-40.320999999999998</v>
      </c>
    </row>
    <row r="12" spans="1:13">
      <c r="A12" s="32">
        <f>'Picarro Output'!A12</f>
        <v>11</v>
      </c>
      <c r="B12" s="1">
        <f t="shared" si="1"/>
        <v>2</v>
      </c>
      <c r="C12" s="32">
        <f>'Picarro Output'!E12</f>
        <v>1</v>
      </c>
      <c r="D12" s="32" t="str">
        <f>INDEX(Timing!$B$3:$B$29,MATCH(B12,Timing!$A$3:$A$29,0),1)</f>
        <v>Myrtle</v>
      </c>
      <c r="E12" s="32">
        <f>'Picarro Output'!H12</f>
        <v>19879</v>
      </c>
      <c r="F12" s="32">
        <f>'Picarro Output'!J12</f>
        <v>1</v>
      </c>
      <c r="G12" s="32">
        <f t="shared" si="0"/>
        <v>0</v>
      </c>
      <c r="H12" s="32" t="str">
        <f>'Picarro Output'!C12</f>
        <v xml:space="preserve">   2025/03/17 11:38:38</v>
      </c>
      <c r="I12" s="33">
        <f>'Picarro Output'!F12</f>
        <v>-6.0540000000000003</v>
      </c>
      <c r="J12" s="34">
        <f>'Picarro Output'!G12</f>
        <v>-5.6980000000000004</v>
      </c>
    </row>
    <row r="13" spans="1:13">
      <c r="A13" s="32">
        <f>'Picarro Output'!A13</f>
        <v>12</v>
      </c>
      <c r="B13" s="1">
        <f t="shared" si="1"/>
        <v>2</v>
      </c>
      <c r="C13" s="32">
        <f>'Picarro Output'!E13</f>
        <v>2</v>
      </c>
      <c r="D13" s="32" t="str">
        <f>INDEX(Timing!$B$3:$B$29,MATCH(B13,Timing!$A$3:$A$29,0),1)</f>
        <v>Myrtle</v>
      </c>
      <c r="E13" s="32">
        <f>'Picarro Output'!H13</f>
        <v>19893</v>
      </c>
      <c r="F13" s="32">
        <f>'Picarro Output'!J13</f>
        <v>1</v>
      </c>
      <c r="G13" s="32">
        <f t="shared" si="0"/>
        <v>0</v>
      </c>
      <c r="H13" s="32" t="str">
        <f>'Picarro Output'!C13</f>
        <v xml:space="preserve">   2025/03/17 11:47:24</v>
      </c>
      <c r="I13" s="33">
        <f>'Picarro Output'!F13</f>
        <v>-5.8179999999999996</v>
      </c>
      <c r="J13" s="34">
        <f>'Picarro Output'!G13</f>
        <v>-1.8540000000000001</v>
      </c>
    </row>
    <row r="14" spans="1:13">
      <c r="A14" s="32">
        <f>'Picarro Output'!A14</f>
        <v>13</v>
      </c>
      <c r="B14" s="1">
        <f t="shared" si="1"/>
        <v>2</v>
      </c>
      <c r="C14" s="32">
        <f>'Picarro Output'!E14</f>
        <v>3</v>
      </c>
      <c r="D14" s="32" t="str">
        <f>INDEX(Timing!$B$3:$B$29,MATCH(B14,Timing!$A$3:$A$29,0),1)</f>
        <v>Myrtle</v>
      </c>
      <c r="E14" s="32">
        <f>'Picarro Output'!H14</f>
        <v>19900</v>
      </c>
      <c r="F14" s="32">
        <f>'Picarro Output'!J14</f>
        <v>1</v>
      </c>
      <c r="G14" s="32">
        <f t="shared" si="0"/>
        <v>0</v>
      </c>
      <c r="H14" s="32" t="str">
        <f>'Picarro Output'!C14</f>
        <v xml:space="preserve">   2025/03/17 11:56:11</v>
      </c>
      <c r="I14" s="33">
        <f>'Picarro Output'!F14</f>
        <v>-5.78</v>
      </c>
      <c r="J14" s="34">
        <f>'Picarro Output'!G14</f>
        <v>-1.4019999999999999</v>
      </c>
    </row>
    <row r="15" spans="1:13">
      <c r="A15" s="32">
        <f>'Picarro Output'!A15</f>
        <v>14</v>
      </c>
      <c r="B15" s="1">
        <f t="shared" si="1"/>
        <v>2</v>
      </c>
      <c r="C15" s="32">
        <f>'Picarro Output'!E15</f>
        <v>4</v>
      </c>
      <c r="D15" s="32" t="str">
        <f>INDEX(Timing!$B$3:$B$29,MATCH(B15,Timing!$A$3:$A$29,0),1)</f>
        <v>Myrtle</v>
      </c>
      <c r="E15" s="32">
        <f>'Picarro Output'!H15</f>
        <v>19880</v>
      </c>
      <c r="F15" s="32">
        <f>'Picarro Output'!J15</f>
        <v>1</v>
      </c>
      <c r="G15" s="32">
        <f t="shared" si="0"/>
        <v>0</v>
      </c>
      <c r="H15" s="32" t="str">
        <f>'Picarro Output'!C15</f>
        <v xml:space="preserve">   2025/03/17 12:04:58</v>
      </c>
      <c r="I15" s="33">
        <f>'Picarro Output'!F15</f>
        <v>-5.8170000000000002</v>
      </c>
      <c r="J15" s="34">
        <f>'Picarro Output'!G15</f>
        <v>-1.014</v>
      </c>
    </row>
    <row r="16" spans="1:13">
      <c r="A16" s="32">
        <f>'Picarro Output'!A16</f>
        <v>15</v>
      </c>
      <c r="B16" s="1">
        <f t="shared" si="1"/>
        <v>2</v>
      </c>
      <c r="C16" s="32">
        <f>'Picarro Output'!E16</f>
        <v>5</v>
      </c>
      <c r="D16" s="32" t="str">
        <f>INDEX(Timing!$B$3:$B$29,MATCH(B16,Timing!$A$3:$A$29,0),1)</f>
        <v>Myrtle</v>
      </c>
      <c r="E16" s="32">
        <f>'Picarro Output'!H16</f>
        <v>19695</v>
      </c>
      <c r="F16" s="32">
        <f>'Picarro Output'!J16</f>
        <v>1</v>
      </c>
      <c r="G16" s="32">
        <f t="shared" si="0"/>
        <v>0</v>
      </c>
      <c r="H16" s="32" t="str">
        <f>'Picarro Output'!C16</f>
        <v xml:space="preserve">   2025/03/17 12:13:45</v>
      </c>
      <c r="I16" s="33">
        <f>'Picarro Output'!F16</f>
        <v>-5.7</v>
      </c>
      <c r="J16" s="34">
        <f>'Picarro Output'!G16</f>
        <v>-0.63200000000000001</v>
      </c>
    </row>
    <row r="17" spans="1:11">
      <c r="A17" s="32">
        <f>'Picarro Output'!A17</f>
        <v>16</v>
      </c>
      <c r="B17" s="1">
        <f t="shared" si="1"/>
        <v>2</v>
      </c>
      <c r="C17" s="32">
        <f>'Picarro Output'!E17</f>
        <v>6</v>
      </c>
      <c r="D17" s="32" t="str">
        <f>INDEX(Timing!$B$3:$B$29,MATCH(B17,Timing!$A$3:$A$29,0),1)</f>
        <v>Myrtle</v>
      </c>
      <c r="E17" s="32">
        <f>'Picarro Output'!H17</f>
        <v>19854</v>
      </c>
      <c r="F17" s="32">
        <f>'Picarro Output'!J17</f>
        <v>1</v>
      </c>
      <c r="G17" s="32">
        <f t="shared" si="0"/>
        <v>0</v>
      </c>
      <c r="H17" s="32" t="str">
        <f>'Picarro Output'!C17</f>
        <v xml:space="preserve">   2025/03/17 12:22:32</v>
      </c>
      <c r="I17" s="33">
        <f>'Picarro Output'!F17</f>
        <v>-5.8029999999999999</v>
      </c>
      <c r="J17" s="34">
        <f>'Picarro Output'!G17</f>
        <v>-0.6</v>
      </c>
    </row>
    <row r="18" spans="1:11">
      <c r="A18" s="32">
        <f>'Picarro Output'!A18</f>
        <v>17</v>
      </c>
      <c r="B18" s="1">
        <f t="shared" si="1"/>
        <v>2</v>
      </c>
      <c r="C18" s="32">
        <f>'Picarro Output'!E18</f>
        <v>7</v>
      </c>
      <c r="D18" s="32" t="str">
        <f>INDEX(Timing!$B$3:$B$29,MATCH(B18,Timing!$A$3:$A$29,0),1)</f>
        <v>Myrtle</v>
      </c>
      <c r="E18" s="32">
        <f>'Picarro Output'!H18</f>
        <v>19612</v>
      </c>
      <c r="F18" s="32">
        <f>'Picarro Output'!J18</f>
        <v>1</v>
      </c>
      <c r="G18" s="32">
        <f t="shared" si="0"/>
        <v>0</v>
      </c>
      <c r="H18" s="32" t="str">
        <f>'Picarro Output'!C18</f>
        <v xml:space="preserve">   2025/03/17 12:31:19</v>
      </c>
      <c r="I18" s="33">
        <f>'Picarro Output'!F18</f>
        <v>-5.8470000000000004</v>
      </c>
      <c r="J18" s="34">
        <f>'Picarro Output'!G18</f>
        <v>-0.22700000000000001</v>
      </c>
      <c r="K18" s="35" t="s">
        <v>50</v>
      </c>
    </row>
    <row r="19" spans="1:11">
      <c r="A19" s="32">
        <f>'Picarro Output'!A19</f>
        <v>18</v>
      </c>
      <c r="B19" s="1">
        <f t="shared" si="1"/>
        <v>2</v>
      </c>
      <c r="C19" s="32">
        <f>'Picarro Output'!E19</f>
        <v>8</v>
      </c>
      <c r="D19" s="32" t="str">
        <f>INDEX(Timing!$B$3:$B$29,MATCH(B19,Timing!$A$3:$A$29,0),1)</f>
        <v>Myrtle</v>
      </c>
      <c r="E19" s="32">
        <f>'Picarro Output'!H19</f>
        <v>19857</v>
      </c>
      <c r="F19" s="32">
        <f>'Picarro Output'!J19</f>
        <v>1</v>
      </c>
      <c r="G19" s="32">
        <f t="shared" si="0"/>
        <v>0</v>
      </c>
      <c r="H19" s="32" t="str">
        <f>'Picarro Output'!C19</f>
        <v xml:space="preserve">   2025/03/17 12:40:06</v>
      </c>
      <c r="I19" s="33">
        <f>'Picarro Output'!F19</f>
        <v>-5.8230000000000004</v>
      </c>
      <c r="J19" s="34">
        <f>'Picarro Output'!G19</f>
        <v>-0.48899999999999999</v>
      </c>
      <c r="K19" s="35" t="s">
        <v>49</v>
      </c>
    </row>
    <row r="20" spans="1:11">
      <c r="A20" s="32">
        <f>'Picarro Output'!A20</f>
        <v>19</v>
      </c>
      <c r="B20" s="1">
        <f t="shared" si="1"/>
        <v>2</v>
      </c>
      <c r="C20" s="32">
        <f>'Picarro Output'!E20</f>
        <v>9</v>
      </c>
      <c r="D20" s="32" t="str">
        <f>INDEX(Timing!$B$3:$B$29,MATCH(B20,Timing!$A$3:$A$29,0),1)</f>
        <v>Myrtle</v>
      </c>
      <c r="E20" s="32">
        <f>'Picarro Output'!H20</f>
        <v>19584</v>
      </c>
      <c r="F20" s="32">
        <f>'Picarro Output'!J20</f>
        <v>1</v>
      </c>
      <c r="G20" s="32">
        <f t="shared" si="0"/>
        <v>0</v>
      </c>
      <c r="H20" s="32" t="str">
        <f>'Picarro Output'!C20</f>
        <v xml:space="preserve">   2025/03/17 12:48:52</v>
      </c>
      <c r="I20" s="33">
        <f>'Picarro Output'!F20</f>
        <v>-5.8070000000000004</v>
      </c>
      <c r="J20" s="34">
        <f>'Picarro Output'!G20</f>
        <v>-0.63700000000000001</v>
      </c>
    </row>
    <row r="21" spans="1:11">
      <c r="A21" s="32">
        <f>'Picarro Output'!A21</f>
        <v>20</v>
      </c>
      <c r="B21" s="1">
        <f t="shared" si="1"/>
        <v>2</v>
      </c>
      <c r="C21" s="32">
        <f>'Picarro Output'!E21</f>
        <v>10</v>
      </c>
      <c r="D21" s="32" t="str">
        <f>INDEX(Timing!$B$3:$B$29,MATCH(B21,Timing!$A$3:$A$29,0),1)</f>
        <v>Myrtle</v>
      </c>
      <c r="E21" s="32">
        <f>'Picarro Output'!H21</f>
        <v>19847</v>
      </c>
      <c r="F21" s="32">
        <f>'Picarro Output'!J21</f>
        <v>1</v>
      </c>
      <c r="G21" s="32">
        <f t="shared" si="0"/>
        <v>0</v>
      </c>
      <c r="H21" s="32" t="str">
        <f>'Picarro Output'!C21</f>
        <v xml:space="preserve">   2025/03/17 12:57:39</v>
      </c>
      <c r="I21" s="33">
        <f>'Picarro Output'!F21</f>
        <v>-5.7309999999999999</v>
      </c>
      <c r="J21" s="34">
        <f>'Picarro Output'!G21</f>
        <v>-0.41399999999999998</v>
      </c>
    </row>
    <row r="22" spans="1:11">
      <c r="A22" s="32">
        <f>'Picarro Output'!A22</f>
        <v>21</v>
      </c>
      <c r="B22" s="1">
        <f t="shared" si="1"/>
        <v>3</v>
      </c>
      <c r="C22" s="32">
        <f>'Picarro Output'!E22</f>
        <v>1</v>
      </c>
      <c r="D22" s="32" t="str">
        <f>INDEX(Timing!$B$3:$B$29,MATCH(B22,Timing!$A$3:$A$29,0),1)</f>
        <v>Homer</v>
      </c>
      <c r="E22" s="32">
        <f>'Picarro Output'!H22</f>
        <v>19918</v>
      </c>
      <c r="F22" s="32">
        <f>'Picarro Output'!J22</f>
        <v>1</v>
      </c>
      <c r="G22" s="32">
        <f t="shared" si="0"/>
        <v>0</v>
      </c>
      <c r="H22" s="32" t="str">
        <f>'Picarro Output'!C22</f>
        <v xml:space="preserve">   2025/03/17 13:06:26</v>
      </c>
      <c r="I22" s="33">
        <f>'Picarro Output'!F22</f>
        <v>-17.524999999999999</v>
      </c>
      <c r="J22" s="34">
        <f>'Picarro Output'!G22</f>
        <v>-92.159000000000006</v>
      </c>
    </row>
    <row r="23" spans="1:11">
      <c r="A23" s="32">
        <f>'Picarro Output'!A23</f>
        <v>22</v>
      </c>
      <c r="B23" s="1">
        <f t="shared" si="1"/>
        <v>3</v>
      </c>
      <c r="C23" s="32">
        <f>'Picarro Output'!E23</f>
        <v>2</v>
      </c>
      <c r="D23" s="32" t="str">
        <f>INDEX(Timing!$B$3:$B$29,MATCH(B23,Timing!$A$3:$A$29,0),1)</f>
        <v>Homer</v>
      </c>
      <c r="E23" s="32">
        <f>'Picarro Output'!H23</f>
        <v>19814</v>
      </c>
      <c r="F23" s="32">
        <f>'Picarro Output'!J23</f>
        <v>1</v>
      </c>
      <c r="G23" s="32">
        <f t="shared" si="0"/>
        <v>0</v>
      </c>
      <c r="H23" s="32" t="str">
        <f>'Picarro Output'!C23</f>
        <v xml:space="preserve">   2025/03/17 13:15:13</v>
      </c>
      <c r="I23" s="33">
        <f>'Picarro Output'!F23</f>
        <v>-18.271999999999998</v>
      </c>
      <c r="J23" s="34">
        <f>'Picarro Output'!G23</f>
        <v>-101.492</v>
      </c>
    </row>
    <row r="24" spans="1:11">
      <c r="A24" s="32">
        <f>'Picarro Output'!A24</f>
        <v>23</v>
      </c>
      <c r="B24" s="1">
        <f t="shared" si="1"/>
        <v>3</v>
      </c>
      <c r="C24" s="32">
        <f>'Picarro Output'!E24</f>
        <v>3</v>
      </c>
      <c r="D24" s="32" t="str">
        <f>INDEX(Timing!$B$3:$B$29,MATCH(B24,Timing!$A$3:$A$29,0),1)</f>
        <v>Homer</v>
      </c>
      <c r="E24" s="32">
        <f>'Picarro Output'!H24</f>
        <v>19888</v>
      </c>
      <c r="F24" s="32">
        <f>'Picarro Output'!J24</f>
        <v>1</v>
      </c>
      <c r="G24" s="32">
        <f t="shared" si="0"/>
        <v>0</v>
      </c>
      <c r="H24" s="32" t="str">
        <f>'Picarro Output'!C24</f>
        <v xml:space="preserve">   2025/03/17 13:24:00</v>
      </c>
      <c r="I24" s="33">
        <f>'Picarro Output'!F24</f>
        <v>-18.440999999999999</v>
      </c>
      <c r="J24" s="34">
        <f>'Picarro Output'!G24</f>
        <v>-103.797</v>
      </c>
    </row>
    <row r="25" spans="1:11">
      <c r="A25" s="32">
        <f>'Picarro Output'!A25</f>
        <v>24</v>
      </c>
      <c r="B25" s="1">
        <f t="shared" si="1"/>
        <v>3</v>
      </c>
      <c r="C25" s="32">
        <f>'Picarro Output'!E25</f>
        <v>4</v>
      </c>
      <c r="D25" s="32" t="str">
        <f>INDEX(Timing!$B$3:$B$29,MATCH(B25,Timing!$A$3:$A$29,0),1)</f>
        <v>Homer</v>
      </c>
      <c r="E25" s="32">
        <f>'Picarro Output'!H25</f>
        <v>19879</v>
      </c>
      <c r="F25" s="32">
        <f>'Picarro Output'!J25</f>
        <v>1</v>
      </c>
      <c r="G25" s="32">
        <f t="shared" si="0"/>
        <v>0</v>
      </c>
      <c r="H25" s="32" t="str">
        <f>'Picarro Output'!C25</f>
        <v xml:space="preserve">   2025/03/17 13:32:48</v>
      </c>
      <c r="I25" s="33">
        <f>'Picarro Output'!F25</f>
        <v>-18.452000000000002</v>
      </c>
      <c r="J25" s="34">
        <f>'Picarro Output'!G25</f>
        <v>-104.596</v>
      </c>
    </row>
    <row r="26" spans="1:11">
      <c r="A26" s="32">
        <f>'Picarro Output'!A26</f>
        <v>25</v>
      </c>
      <c r="B26" s="1">
        <f t="shared" si="1"/>
        <v>3</v>
      </c>
      <c r="C26" s="32">
        <f>'Picarro Output'!E26</f>
        <v>5</v>
      </c>
      <c r="D26" s="32" t="str">
        <f>INDEX(Timing!$B$3:$B$29,MATCH(B26,Timing!$A$3:$A$29,0),1)</f>
        <v>Homer</v>
      </c>
      <c r="E26" s="32">
        <f>'Picarro Output'!H26</f>
        <v>19864</v>
      </c>
      <c r="F26" s="32">
        <f>'Picarro Output'!J26</f>
        <v>1</v>
      </c>
      <c r="G26" s="32">
        <f t="shared" si="0"/>
        <v>0</v>
      </c>
      <c r="H26" s="32" t="str">
        <f>'Picarro Output'!C26</f>
        <v xml:space="preserve">   2025/03/17 13:41:35</v>
      </c>
      <c r="I26" s="33">
        <f>'Picarro Output'!F26</f>
        <v>-18.446999999999999</v>
      </c>
      <c r="J26" s="34">
        <f>'Picarro Output'!G26</f>
        <v>-104.705</v>
      </c>
    </row>
    <row r="27" spans="1:11">
      <c r="A27" s="32">
        <f>'Picarro Output'!A27</f>
        <v>26</v>
      </c>
      <c r="B27" s="1">
        <f t="shared" si="1"/>
        <v>3</v>
      </c>
      <c r="C27" s="32">
        <f>'Picarro Output'!E27</f>
        <v>6</v>
      </c>
      <c r="D27" s="32" t="str">
        <f>INDEX(Timing!$B$3:$B$29,MATCH(B27,Timing!$A$3:$A$29,0),1)</f>
        <v>Homer</v>
      </c>
      <c r="E27" s="32">
        <f>'Picarro Output'!H27</f>
        <v>19651</v>
      </c>
      <c r="F27" s="32">
        <f>'Picarro Output'!J27</f>
        <v>1</v>
      </c>
      <c r="G27" s="32">
        <f t="shared" si="0"/>
        <v>0</v>
      </c>
      <c r="H27" s="32" t="str">
        <f>'Picarro Output'!C27</f>
        <v xml:space="preserve">   2025/03/17 13:50:22</v>
      </c>
      <c r="I27" s="33">
        <f>'Picarro Output'!F27</f>
        <v>-18.518000000000001</v>
      </c>
      <c r="J27" s="34">
        <f>'Picarro Output'!G27</f>
        <v>-105.259</v>
      </c>
    </row>
    <row r="28" spans="1:11">
      <c r="A28" s="32">
        <f>'Picarro Output'!A28</f>
        <v>27</v>
      </c>
      <c r="B28" s="1">
        <f t="shared" si="1"/>
        <v>3</v>
      </c>
      <c r="C28" s="32">
        <f>'Picarro Output'!E28</f>
        <v>7</v>
      </c>
      <c r="D28" s="32" t="str">
        <f>INDEX(Timing!$B$3:$B$29,MATCH(B28,Timing!$A$3:$A$29,0),1)</f>
        <v>Homer</v>
      </c>
      <c r="E28" s="32">
        <f>'Picarro Output'!H28</f>
        <v>19738</v>
      </c>
      <c r="F28" s="32">
        <f>'Picarro Output'!J28</f>
        <v>1</v>
      </c>
      <c r="G28" s="32">
        <f t="shared" si="0"/>
        <v>0</v>
      </c>
      <c r="H28" s="32" t="str">
        <f>'Picarro Output'!C28</f>
        <v xml:space="preserve">   2025/03/17 13:59:08</v>
      </c>
      <c r="I28" s="33">
        <f>'Picarro Output'!F28</f>
        <v>-18.588999999999999</v>
      </c>
      <c r="J28" s="34">
        <f>'Picarro Output'!G28</f>
        <v>-104.976</v>
      </c>
    </row>
    <row r="29" spans="1:11">
      <c r="A29" s="32">
        <f>'Picarro Output'!A29</f>
        <v>28</v>
      </c>
      <c r="B29" s="1">
        <f t="shared" si="1"/>
        <v>3</v>
      </c>
      <c r="C29" s="32">
        <f>'Picarro Output'!E29</f>
        <v>8</v>
      </c>
      <c r="D29" s="32" t="str">
        <f>INDEX(Timing!$B$3:$B$29,MATCH(B29,Timing!$A$3:$A$29,0),1)</f>
        <v>Homer</v>
      </c>
      <c r="E29" s="32">
        <f>'Picarro Output'!H29</f>
        <v>19893</v>
      </c>
      <c r="F29" s="32">
        <f>'Picarro Output'!J29</f>
        <v>1</v>
      </c>
      <c r="G29" s="32">
        <f t="shared" si="0"/>
        <v>0</v>
      </c>
      <c r="H29" s="32" t="str">
        <f>'Picarro Output'!C29</f>
        <v xml:space="preserve">   2025/03/17 14:07:56</v>
      </c>
      <c r="I29" s="33">
        <f>'Picarro Output'!F29</f>
        <v>-18.622</v>
      </c>
      <c r="J29" s="34">
        <f>'Picarro Output'!G29</f>
        <v>-105.249</v>
      </c>
    </row>
    <row r="30" spans="1:11">
      <c r="A30" s="32">
        <f>'Picarro Output'!A30</f>
        <v>29</v>
      </c>
      <c r="B30" s="1">
        <f t="shared" si="1"/>
        <v>3</v>
      </c>
      <c r="C30" s="32">
        <f>'Picarro Output'!E30</f>
        <v>9</v>
      </c>
      <c r="D30" s="32" t="str">
        <f>INDEX(Timing!$B$3:$B$29,MATCH(B30,Timing!$A$3:$A$29,0),1)</f>
        <v>Homer</v>
      </c>
      <c r="E30" s="32">
        <f>'Picarro Output'!H30</f>
        <v>19627</v>
      </c>
      <c r="F30" s="32">
        <f>'Picarro Output'!J30</f>
        <v>1</v>
      </c>
      <c r="G30" s="32">
        <f t="shared" si="0"/>
        <v>0</v>
      </c>
      <c r="H30" s="32" t="str">
        <f>'Picarro Output'!C30</f>
        <v xml:space="preserve">   2025/03/17 14:16:43</v>
      </c>
      <c r="I30" s="33">
        <f>'Picarro Output'!F30</f>
        <v>-18.649999999999999</v>
      </c>
      <c r="J30" s="34">
        <f>'Picarro Output'!G30</f>
        <v>-105.65900000000001</v>
      </c>
    </row>
    <row r="31" spans="1:11">
      <c r="A31" s="32">
        <f>'Picarro Output'!A31</f>
        <v>30</v>
      </c>
      <c r="B31" s="1">
        <f t="shared" si="1"/>
        <v>3</v>
      </c>
      <c r="C31" s="32">
        <f>'Picarro Output'!E31</f>
        <v>10</v>
      </c>
      <c r="D31" s="32" t="str">
        <f>INDEX(Timing!$B$3:$B$29,MATCH(B31,Timing!$A$3:$A$29,0),1)</f>
        <v>Homer</v>
      </c>
      <c r="E31" s="32">
        <f>'Picarro Output'!H31</f>
        <v>19524</v>
      </c>
      <c r="F31" s="32">
        <f>'Picarro Output'!J31</f>
        <v>1</v>
      </c>
      <c r="G31" s="32">
        <f t="shared" si="0"/>
        <v>0</v>
      </c>
      <c r="H31" s="32" t="str">
        <f>'Picarro Output'!C31</f>
        <v xml:space="preserve">   2025/03/17 14:25:30</v>
      </c>
      <c r="I31" s="33">
        <f>'Picarro Output'!F31</f>
        <v>-18.661999999999999</v>
      </c>
      <c r="J31" s="34">
        <f>'Picarro Output'!G31</f>
        <v>-105.31100000000001</v>
      </c>
    </row>
    <row r="32" spans="1:11">
      <c r="A32" s="32">
        <f>'Picarro Output'!A32</f>
        <v>31</v>
      </c>
      <c r="B32" s="1">
        <f t="shared" si="1"/>
        <v>4</v>
      </c>
      <c r="C32" s="32">
        <f>'Picarro Output'!E32</f>
        <v>1</v>
      </c>
      <c r="D32" s="32" t="str">
        <f>INDEX(Timing!$B$3:$B$29,MATCH(B32,Timing!$A$3:$A$29,0),1)</f>
        <v>Blacksburg</v>
      </c>
      <c r="E32" s="32">
        <f>'Picarro Output'!H32</f>
        <v>19939</v>
      </c>
      <c r="F32" s="32">
        <f>'Picarro Output'!J32</f>
        <v>1</v>
      </c>
      <c r="G32" s="32">
        <f t="shared" si="0"/>
        <v>0</v>
      </c>
      <c r="H32" s="32" t="str">
        <f>'Picarro Output'!C32</f>
        <v xml:space="preserve">   2025/03/17 14:34:17</v>
      </c>
      <c r="I32" s="33">
        <f>'Picarro Output'!F32</f>
        <v>-11.941000000000001</v>
      </c>
      <c r="J32" s="34">
        <f>'Picarro Output'!G32</f>
        <v>-47.688000000000002</v>
      </c>
    </row>
    <row r="33" spans="1:10">
      <c r="A33" s="32">
        <f>'Picarro Output'!A33</f>
        <v>32</v>
      </c>
      <c r="B33" s="1">
        <f t="shared" si="1"/>
        <v>4</v>
      </c>
      <c r="C33" s="32">
        <f>'Picarro Output'!E33</f>
        <v>2</v>
      </c>
      <c r="D33" s="32" t="str">
        <f>INDEX(Timing!$B$3:$B$29,MATCH(B33,Timing!$A$3:$A$29,0),1)</f>
        <v>Blacksburg</v>
      </c>
      <c r="E33" s="32">
        <f>'Picarro Output'!H33</f>
        <v>19886</v>
      </c>
      <c r="F33" s="32">
        <f>'Picarro Output'!J33</f>
        <v>1</v>
      </c>
      <c r="G33" s="32">
        <f t="shared" si="0"/>
        <v>0</v>
      </c>
      <c r="H33" s="32" t="str">
        <f>'Picarro Output'!C33</f>
        <v xml:space="preserve">   2025/03/17 14:43:05</v>
      </c>
      <c r="I33" s="33">
        <f>'Picarro Output'!F33</f>
        <v>-11.579000000000001</v>
      </c>
      <c r="J33" s="34">
        <f>'Picarro Output'!G33</f>
        <v>-41.752000000000002</v>
      </c>
    </row>
    <row r="34" spans="1:10">
      <c r="A34" s="32">
        <f>'Picarro Output'!A34</f>
        <v>33</v>
      </c>
      <c r="B34" s="1">
        <f t="shared" si="1"/>
        <v>4</v>
      </c>
      <c r="C34" s="32">
        <f>'Picarro Output'!E34</f>
        <v>3</v>
      </c>
      <c r="D34" s="32" t="str">
        <f>INDEX(Timing!$B$3:$B$29,MATCH(B34,Timing!$A$3:$A$29,0),1)</f>
        <v>Blacksburg</v>
      </c>
      <c r="E34" s="32">
        <f>'Picarro Output'!H34</f>
        <v>19840</v>
      </c>
      <c r="F34" s="32">
        <f>'Picarro Output'!J34</f>
        <v>1</v>
      </c>
      <c r="G34" s="32">
        <f t="shared" si="0"/>
        <v>0</v>
      </c>
      <c r="H34" s="32" t="str">
        <f>'Picarro Output'!C34</f>
        <v xml:space="preserve">   2025/03/17 14:51:52</v>
      </c>
      <c r="I34" s="33">
        <f>'Picarro Output'!F34</f>
        <v>-11.442</v>
      </c>
      <c r="J34" s="34">
        <f>'Picarro Output'!G34</f>
        <v>-40.478999999999999</v>
      </c>
    </row>
    <row r="35" spans="1:10">
      <c r="A35" s="32">
        <f>'Picarro Output'!A35</f>
        <v>34</v>
      </c>
      <c r="B35" s="1">
        <f t="shared" si="1"/>
        <v>4</v>
      </c>
      <c r="C35" s="32">
        <f>'Picarro Output'!E35</f>
        <v>4</v>
      </c>
      <c r="D35" s="32" t="str">
        <f>INDEX(Timing!$B$3:$B$29,MATCH(B35,Timing!$A$3:$A$29,0),1)</f>
        <v>Blacksburg</v>
      </c>
      <c r="E35" s="32">
        <f>'Picarro Output'!H35</f>
        <v>19774</v>
      </c>
      <c r="F35" s="32">
        <f>'Picarro Output'!J35</f>
        <v>1</v>
      </c>
      <c r="G35" s="32">
        <f t="shared" si="0"/>
        <v>0</v>
      </c>
      <c r="H35" s="32" t="str">
        <f>'Picarro Output'!C35</f>
        <v xml:space="preserve">   2025/03/17 15:00:40</v>
      </c>
      <c r="I35" s="33">
        <f>'Picarro Output'!F35</f>
        <v>-11.481999999999999</v>
      </c>
      <c r="J35" s="34">
        <f>'Picarro Output'!G35</f>
        <v>-40.570999999999998</v>
      </c>
    </row>
    <row r="36" spans="1:10">
      <c r="A36" s="32">
        <f>'Picarro Output'!A36</f>
        <v>35</v>
      </c>
      <c r="B36" s="1">
        <f t="shared" si="1"/>
        <v>4</v>
      </c>
      <c r="C36" s="32">
        <f>'Picarro Output'!E36</f>
        <v>5</v>
      </c>
      <c r="D36" s="32" t="str">
        <f>INDEX(Timing!$B$3:$B$29,MATCH(B36,Timing!$A$3:$A$29,0),1)</f>
        <v>Blacksburg</v>
      </c>
      <c r="E36" s="32">
        <f>'Picarro Output'!H36</f>
        <v>19880</v>
      </c>
      <c r="F36" s="32">
        <f>'Picarro Output'!J36</f>
        <v>1</v>
      </c>
      <c r="G36" s="32">
        <f t="shared" si="0"/>
        <v>0</v>
      </c>
      <c r="H36" s="32" t="str">
        <f>'Picarro Output'!C36</f>
        <v xml:space="preserve">   2025/03/17 15:09:28</v>
      </c>
      <c r="I36" s="33">
        <f>'Picarro Output'!F36</f>
        <v>-11.462</v>
      </c>
      <c r="J36" s="34">
        <f>'Picarro Output'!G36</f>
        <v>-39.798999999999999</v>
      </c>
    </row>
    <row r="37" spans="1:10">
      <c r="A37" s="32">
        <f>'Picarro Output'!A37</f>
        <v>36</v>
      </c>
      <c r="B37" s="1">
        <f t="shared" si="1"/>
        <v>4</v>
      </c>
      <c r="C37" s="32">
        <f>'Picarro Output'!E37</f>
        <v>6</v>
      </c>
      <c r="D37" s="32" t="str">
        <f>INDEX(Timing!$B$3:$B$29,MATCH(B37,Timing!$A$3:$A$29,0),1)</f>
        <v>Blacksburg</v>
      </c>
      <c r="E37" s="32">
        <f>'Picarro Output'!H37</f>
        <v>19633</v>
      </c>
      <c r="F37" s="32">
        <f>'Picarro Output'!J37</f>
        <v>1</v>
      </c>
      <c r="G37" s="32">
        <f t="shared" si="0"/>
        <v>0</v>
      </c>
      <c r="H37" s="32" t="str">
        <f>'Picarro Output'!C37</f>
        <v xml:space="preserve">   2025/03/17 15:18:16</v>
      </c>
      <c r="I37" s="33">
        <f>'Picarro Output'!F37</f>
        <v>-11.425000000000001</v>
      </c>
      <c r="J37" s="34">
        <f>'Picarro Output'!G37</f>
        <v>-40.055999999999997</v>
      </c>
    </row>
    <row r="38" spans="1:10">
      <c r="A38" s="32">
        <f>'Picarro Output'!A38</f>
        <v>37</v>
      </c>
      <c r="B38" s="1">
        <f t="shared" si="1"/>
        <v>4</v>
      </c>
      <c r="C38" s="32">
        <f>'Picarro Output'!E38</f>
        <v>7</v>
      </c>
      <c r="D38" s="32" t="str">
        <f>INDEX(Timing!$B$3:$B$29,MATCH(B38,Timing!$A$3:$A$29,0),1)</f>
        <v>Blacksburg</v>
      </c>
      <c r="E38" s="32">
        <f>'Picarro Output'!H38</f>
        <v>19515</v>
      </c>
      <c r="F38" s="32">
        <f>'Picarro Output'!J38</f>
        <v>1</v>
      </c>
      <c r="G38" s="32">
        <f t="shared" si="0"/>
        <v>0</v>
      </c>
      <c r="H38" s="32" t="str">
        <f>'Picarro Output'!C38</f>
        <v xml:space="preserve">   2025/03/17 15:27:04</v>
      </c>
      <c r="I38" s="33">
        <f>'Picarro Output'!F38</f>
        <v>-11.596</v>
      </c>
      <c r="J38" s="34">
        <f>'Picarro Output'!G38</f>
        <v>-39.648000000000003</v>
      </c>
    </row>
    <row r="39" spans="1:10">
      <c r="A39" s="32">
        <f>'Picarro Output'!A39</f>
        <v>38</v>
      </c>
      <c r="B39" s="1">
        <f t="shared" si="1"/>
        <v>4</v>
      </c>
      <c r="C39" s="32">
        <f>'Picarro Output'!E39</f>
        <v>8</v>
      </c>
      <c r="D39" s="32" t="str">
        <f>INDEX(Timing!$B$3:$B$29,MATCH(B39,Timing!$A$3:$A$29,0),1)</f>
        <v>Blacksburg</v>
      </c>
      <c r="E39" s="32">
        <f>'Picarro Output'!H39</f>
        <v>19612</v>
      </c>
      <c r="F39" s="32">
        <f>'Picarro Output'!J39</f>
        <v>1</v>
      </c>
      <c r="G39" s="32">
        <f t="shared" si="0"/>
        <v>0</v>
      </c>
      <c r="H39" s="32" t="str">
        <f>'Picarro Output'!C39</f>
        <v xml:space="preserve">   2025/03/17 15:35:52</v>
      </c>
      <c r="I39" s="33">
        <f>'Picarro Output'!F39</f>
        <v>-11.583</v>
      </c>
      <c r="J39" s="34">
        <f>'Picarro Output'!G39</f>
        <v>-39.390999999999998</v>
      </c>
    </row>
    <row r="40" spans="1:10">
      <c r="A40" s="32">
        <f>'Picarro Output'!A40</f>
        <v>39</v>
      </c>
      <c r="B40" s="1">
        <f t="shared" si="1"/>
        <v>4</v>
      </c>
      <c r="C40" s="32">
        <f>'Picarro Output'!E40</f>
        <v>9</v>
      </c>
      <c r="D40" s="32" t="str">
        <f>INDEX(Timing!$B$3:$B$29,MATCH(B40,Timing!$A$3:$A$29,0),1)</f>
        <v>Blacksburg</v>
      </c>
      <c r="E40" s="32">
        <f>'Picarro Output'!H40</f>
        <v>19630</v>
      </c>
      <c r="F40" s="32">
        <f>'Picarro Output'!J40</f>
        <v>1</v>
      </c>
      <c r="G40" s="32">
        <f t="shared" si="0"/>
        <v>0</v>
      </c>
      <c r="H40" s="32" t="str">
        <f>'Picarro Output'!C40</f>
        <v xml:space="preserve">   2025/03/17 15:44:40</v>
      </c>
      <c r="I40" s="33">
        <f>'Picarro Output'!F40</f>
        <v>-11.452999999999999</v>
      </c>
      <c r="J40" s="34">
        <f>'Picarro Output'!G40</f>
        <v>-39.950000000000003</v>
      </c>
    </row>
    <row r="41" spans="1:10">
      <c r="A41" s="32">
        <f>'Picarro Output'!A41</f>
        <v>40</v>
      </c>
      <c r="B41" s="1">
        <f t="shared" si="1"/>
        <v>4</v>
      </c>
      <c r="C41" s="32">
        <f>'Picarro Output'!E41</f>
        <v>10</v>
      </c>
      <c r="D41" s="32" t="str">
        <f>INDEX(Timing!$B$3:$B$29,MATCH(B41,Timing!$A$3:$A$29,0),1)</f>
        <v>Blacksburg</v>
      </c>
      <c r="E41" s="32">
        <f>'Picarro Output'!H41</f>
        <v>19697</v>
      </c>
      <c r="F41" s="32">
        <f>'Picarro Output'!J41</f>
        <v>1</v>
      </c>
      <c r="G41" s="32">
        <f t="shared" si="0"/>
        <v>0</v>
      </c>
      <c r="H41" s="32" t="str">
        <f>'Picarro Output'!C41</f>
        <v xml:space="preserve">   2025/03/17 15:53:28</v>
      </c>
      <c r="I41" s="33">
        <f>'Picarro Output'!F41</f>
        <v>-11.454000000000001</v>
      </c>
      <c r="J41" s="34">
        <f>'Picarro Output'!G41</f>
        <v>-39.750999999999998</v>
      </c>
    </row>
    <row r="42" spans="1:10">
      <c r="A42" s="32">
        <f>'Picarro Output'!A42</f>
        <v>41</v>
      </c>
      <c r="B42" s="1">
        <f t="shared" si="1"/>
        <v>5</v>
      </c>
      <c r="C42" s="32">
        <f>'Picarro Output'!E42</f>
        <v>1</v>
      </c>
      <c r="D42" s="32" t="str">
        <f>INDEX(Timing!$B$3:$B$29,MATCH(B42,Timing!$A$3:$A$29,0),1)</f>
        <v>Hawaii</v>
      </c>
      <c r="E42" s="32">
        <f>'Picarro Output'!H42</f>
        <v>19861</v>
      </c>
      <c r="F42" s="32">
        <f>'Picarro Output'!J42</f>
        <v>1</v>
      </c>
      <c r="G42" s="32">
        <f t="shared" si="0"/>
        <v>0</v>
      </c>
      <c r="H42" s="32" t="str">
        <f>'Picarro Output'!C42</f>
        <v xml:space="preserve">   2025/03/17 16:02:15</v>
      </c>
      <c r="I42" s="33">
        <f>'Picarro Output'!F42</f>
        <v>-7.6429999999999998</v>
      </c>
      <c r="J42" s="34">
        <f>'Picarro Output'!G42</f>
        <v>-7.7930000000000001</v>
      </c>
    </row>
    <row r="43" spans="1:10">
      <c r="A43" s="32">
        <f>'Picarro Output'!A43</f>
        <v>42</v>
      </c>
      <c r="B43" s="1">
        <f t="shared" si="1"/>
        <v>5</v>
      </c>
      <c r="C43" s="32">
        <f>'Picarro Output'!E43</f>
        <v>2</v>
      </c>
      <c r="D43" s="32" t="str">
        <f>INDEX(Timing!$B$3:$B$29,MATCH(B43,Timing!$A$3:$A$29,0),1)</f>
        <v>Hawaii</v>
      </c>
      <c r="E43" s="32">
        <f>'Picarro Output'!H43</f>
        <v>19848</v>
      </c>
      <c r="F43" s="32">
        <f>'Picarro Output'!J43</f>
        <v>1</v>
      </c>
      <c r="G43" s="32">
        <f t="shared" si="0"/>
        <v>0</v>
      </c>
      <c r="H43" s="32" t="str">
        <f>'Picarro Output'!C43</f>
        <v xml:space="preserve">   2025/03/17 16:11:03</v>
      </c>
      <c r="I43" s="33">
        <f>'Picarro Output'!F43</f>
        <v>-7.5579999999999998</v>
      </c>
      <c r="J43" s="34">
        <f>'Picarro Output'!G43</f>
        <v>-4.681</v>
      </c>
    </row>
    <row r="44" spans="1:10">
      <c r="A44" s="32">
        <f>'Picarro Output'!A44</f>
        <v>43</v>
      </c>
      <c r="B44" s="1">
        <f t="shared" si="1"/>
        <v>5</v>
      </c>
      <c r="C44" s="32">
        <f>'Picarro Output'!E44</f>
        <v>3</v>
      </c>
      <c r="D44" s="32" t="str">
        <f>INDEX(Timing!$B$3:$B$29,MATCH(B44,Timing!$A$3:$A$29,0),1)</f>
        <v>Hawaii</v>
      </c>
      <c r="E44" s="32">
        <f>'Picarro Output'!H44</f>
        <v>19853</v>
      </c>
      <c r="F44" s="32">
        <f>'Picarro Output'!J44</f>
        <v>1</v>
      </c>
      <c r="G44" s="32">
        <f t="shared" si="0"/>
        <v>0</v>
      </c>
      <c r="H44" s="32" t="str">
        <f>'Picarro Output'!C44</f>
        <v xml:space="preserve">   2025/03/17 16:19:51</v>
      </c>
      <c r="I44" s="33">
        <f>'Picarro Output'!F44</f>
        <v>-7.4740000000000002</v>
      </c>
      <c r="J44" s="34">
        <f>'Picarro Output'!G44</f>
        <v>-3.4769999999999999</v>
      </c>
    </row>
    <row r="45" spans="1:10">
      <c r="A45" s="32">
        <f>'Picarro Output'!A45</f>
        <v>44</v>
      </c>
      <c r="B45" s="1">
        <f t="shared" si="1"/>
        <v>5</v>
      </c>
      <c r="C45" s="32">
        <f>'Picarro Output'!E45</f>
        <v>4</v>
      </c>
      <c r="D45" s="32" t="str">
        <f>INDEX(Timing!$B$3:$B$29,MATCH(B45,Timing!$A$3:$A$29,0),1)</f>
        <v>Hawaii</v>
      </c>
      <c r="E45" s="32">
        <f>'Picarro Output'!H45</f>
        <v>19656</v>
      </c>
      <c r="F45" s="32">
        <f>'Picarro Output'!J45</f>
        <v>1</v>
      </c>
      <c r="G45" s="32">
        <f t="shared" si="0"/>
        <v>0</v>
      </c>
      <c r="H45" s="32" t="str">
        <f>'Picarro Output'!C45</f>
        <v xml:space="preserve">   2025/03/17 16:28:39</v>
      </c>
      <c r="I45" s="33">
        <f>'Picarro Output'!F45</f>
        <v>-7.4960000000000004</v>
      </c>
      <c r="J45" s="34">
        <f>'Picarro Output'!G45</f>
        <v>-3.2309999999999999</v>
      </c>
    </row>
    <row r="46" spans="1:10">
      <c r="A46" s="32">
        <f>'Picarro Output'!A46</f>
        <v>45</v>
      </c>
      <c r="B46" s="1">
        <f t="shared" si="1"/>
        <v>6</v>
      </c>
      <c r="C46" s="32">
        <f>'Picarro Output'!E46</f>
        <v>1</v>
      </c>
      <c r="D46" s="32" t="str">
        <f>INDEX(Timing!$B$3:$B$29,MATCH(B46,Timing!$A$3:$A$29,0),1)</f>
        <v>CC4 17feb25 0.1m</v>
      </c>
      <c r="E46" s="32">
        <f>'Picarro Output'!H46</f>
        <v>19826</v>
      </c>
      <c r="F46" s="32">
        <f>'Picarro Output'!J46</f>
        <v>1</v>
      </c>
      <c r="G46" s="32">
        <f t="shared" si="0"/>
        <v>0</v>
      </c>
      <c r="H46" s="32" t="str">
        <f>'Picarro Output'!C46</f>
        <v xml:space="preserve">   2025/03/17 16:37:27</v>
      </c>
      <c r="I46" s="33">
        <f>'Picarro Output'!F46</f>
        <v>-8.8949999999999996</v>
      </c>
      <c r="J46" s="34">
        <f>'Picarro Output'!G46</f>
        <v>-19.765999999999998</v>
      </c>
    </row>
    <row r="47" spans="1:10">
      <c r="A47" s="32">
        <f>'Picarro Output'!A47</f>
        <v>46</v>
      </c>
      <c r="B47" s="1">
        <f t="shared" si="1"/>
        <v>6</v>
      </c>
      <c r="C47" s="32">
        <f>'Picarro Output'!E47</f>
        <v>2</v>
      </c>
      <c r="D47" s="32" t="str">
        <f>INDEX(Timing!$B$3:$B$29,MATCH(B47,Timing!$A$3:$A$29,0),1)</f>
        <v>CC4 17feb25 0.1m</v>
      </c>
      <c r="E47" s="32">
        <f>'Picarro Output'!H47</f>
        <v>19888</v>
      </c>
      <c r="F47" s="32">
        <f>'Picarro Output'!J47</f>
        <v>1</v>
      </c>
      <c r="G47" s="32">
        <f t="shared" si="0"/>
        <v>0</v>
      </c>
      <c r="H47" s="32" t="str">
        <f>'Picarro Output'!C47</f>
        <v xml:space="preserve">   2025/03/17 16:46:15</v>
      </c>
      <c r="I47" s="33">
        <f>'Picarro Output'!F47</f>
        <v>-9.0020000000000007</v>
      </c>
      <c r="J47" s="34">
        <f>'Picarro Output'!G47</f>
        <v>-21.422000000000001</v>
      </c>
    </row>
    <row r="48" spans="1:10">
      <c r="A48" s="32">
        <f>'Picarro Output'!A48</f>
        <v>47</v>
      </c>
      <c r="B48" s="1">
        <f t="shared" si="1"/>
        <v>6</v>
      </c>
      <c r="C48" s="32">
        <f>'Picarro Output'!E48</f>
        <v>3</v>
      </c>
      <c r="D48" s="32" t="str">
        <f>INDEX(Timing!$B$3:$B$29,MATCH(B48,Timing!$A$3:$A$29,0),1)</f>
        <v>CC4 17feb25 0.1m</v>
      </c>
      <c r="E48" s="32">
        <f>'Picarro Output'!H48</f>
        <v>19864</v>
      </c>
      <c r="F48" s="32">
        <f>'Picarro Output'!J48</f>
        <v>1</v>
      </c>
      <c r="G48" s="32">
        <f t="shared" si="0"/>
        <v>0</v>
      </c>
      <c r="H48" s="32" t="str">
        <f>'Picarro Output'!C48</f>
        <v xml:space="preserve">   2025/03/17 16:55:03</v>
      </c>
      <c r="I48" s="33">
        <f>'Picarro Output'!F48</f>
        <v>-8.9990000000000006</v>
      </c>
      <c r="J48" s="34">
        <f>'Picarro Output'!G48</f>
        <v>-21.847999999999999</v>
      </c>
    </row>
    <row r="49" spans="1:10">
      <c r="A49" s="32">
        <f>'Picarro Output'!A49</f>
        <v>48</v>
      </c>
      <c r="B49" s="1">
        <f t="shared" si="1"/>
        <v>6</v>
      </c>
      <c r="C49" s="32">
        <f>'Picarro Output'!E49</f>
        <v>4</v>
      </c>
      <c r="D49" s="32" t="str">
        <f>INDEX(Timing!$B$3:$B$29,MATCH(B49,Timing!$A$3:$A$29,0),1)</f>
        <v>CC4 17feb25 0.1m</v>
      </c>
      <c r="E49" s="32">
        <f>'Picarro Output'!H49</f>
        <v>19886</v>
      </c>
      <c r="F49" s="32">
        <f>'Picarro Output'!J49</f>
        <v>1</v>
      </c>
      <c r="G49" s="32">
        <f t="shared" si="0"/>
        <v>0</v>
      </c>
      <c r="H49" s="32" t="str">
        <f>'Picarro Output'!C49</f>
        <v xml:space="preserve">   2025/03/17 17:03:51</v>
      </c>
      <c r="I49" s="33">
        <f>'Picarro Output'!F49</f>
        <v>-9.1210000000000004</v>
      </c>
      <c r="J49" s="34">
        <f>'Picarro Output'!G49</f>
        <v>-21.771999999999998</v>
      </c>
    </row>
    <row r="50" spans="1:10">
      <c r="A50" s="32">
        <f>'Picarro Output'!A50</f>
        <v>49</v>
      </c>
      <c r="B50" s="1">
        <f t="shared" si="1"/>
        <v>7</v>
      </c>
      <c r="C50" s="32">
        <f>'Picarro Output'!E50</f>
        <v>1</v>
      </c>
      <c r="D50" s="32" t="str">
        <f>INDEX(Timing!$B$3:$B$29,MATCH(B50,Timing!$A$3:$A$29,0),1)</f>
        <v>CC4 16sep24 BOT</v>
      </c>
      <c r="E50" s="32">
        <f>'Picarro Output'!H50</f>
        <v>19859</v>
      </c>
      <c r="F50" s="32">
        <f>'Picarro Output'!J50</f>
        <v>1</v>
      </c>
      <c r="G50" s="32">
        <f t="shared" si="0"/>
        <v>0</v>
      </c>
      <c r="H50" s="32" t="str">
        <f>'Picarro Output'!C50</f>
        <v xml:space="preserve">   2025/03/17 17:12:40</v>
      </c>
      <c r="I50" s="33">
        <f>'Picarro Output'!F50</f>
        <v>-9.2710000000000008</v>
      </c>
      <c r="J50" s="34">
        <f>'Picarro Output'!G50</f>
        <v>-22.760999999999999</v>
      </c>
    </row>
    <row r="51" spans="1:10">
      <c r="A51" s="32">
        <f>'Picarro Output'!A51</f>
        <v>50</v>
      </c>
      <c r="B51" s="1">
        <f t="shared" si="1"/>
        <v>7</v>
      </c>
      <c r="C51" s="32">
        <f>'Picarro Output'!E51</f>
        <v>2</v>
      </c>
      <c r="D51" s="32" t="str">
        <f>INDEX(Timing!$B$3:$B$29,MATCH(B51,Timing!$A$3:$A$29,0),1)</f>
        <v>CC4 16sep24 BOT</v>
      </c>
      <c r="E51" s="32">
        <f>'Picarro Output'!H51</f>
        <v>19916</v>
      </c>
      <c r="F51" s="32">
        <f>'Picarro Output'!J51</f>
        <v>1</v>
      </c>
      <c r="G51" s="32">
        <f t="shared" si="0"/>
        <v>0</v>
      </c>
      <c r="H51" s="32" t="str">
        <f>'Picarro Output'!C51</f>
        <v xml:space="preserve">   2025/03/17 17:21:29</v>
      </c>
      <c r="I51" s="33">
        <f>'Picarro Output'!F51</f>
        <v>-9.202</v>
      </c>
      <c r="J51" s="34">
        <f>'Picarro Output'!G51</f>
        <v>-22.887</v>
      </c>
    </row>
    <row r="52" spans="1:10">
      <c r="A52" s="32">
        <f>'Picarro Output'!A52</f>
        <v>51</v>
      </c>
      <c r="B52" s="1">
        <f t="shared" si="1"/>
        <v>7</v>
      </c>
      <c r="C52" s="32">
        <f>'Picarro Output'!E52</f>
        <v>3</v>
      </c>
      <c r="D52" s="32" t="str">
        <f>INDEX(Timing!$B$3:$B$29,MATCH(B52,Timing!$A$3:$A$29,0),1)</f>
        <v>CC4 16sep24 BOT</v>
      </c>
      <c r="E52" s="32">
        <f>'Picarro Output'!H52</f>
        <v>19895</v>
      </c>
      <c r="F52" s="32">
        <f>'Picarro Output'!J52</f>
        <v>1</v>
      </c>
      <c r="G52" s="32">
        <f t="shared" si="0"/>
        <v>0</v>
      </c>
      <c r="H52" s="32" t="str">
        <f>'Picarro Output'!C52</f>
        <v xml:space="preserve">   2025/03/17 17:30:16</v>
      </c>
      <c r="I52" s="33">
        <f>'Picarro Output'!F52</f>
        <v>-9.2509999999999994</v>
      </c>
      <c r="J52" s="34">
        <f>'Picarro Output'!G52</f>
        <v>-22.645</v>
      </c>
    </row>
    <row r="53" spans="1:10">
      <c r="A53" s="32">
        <f>'Picarro Output'!A53</f>
        <v>52</v>
      </c>
      <c r="B53" s="1">
        <f t="shared" si="1"/>
        <v>7</v>
      </c>
      <c r="C53" s="32">
        <f>'Picarro Output'!E53</f>
        <v>4</v>
      </c>
      <c r="D53" s="32" t="str">
        <f>INDEX(Timing!$B$3:$B$29,MATCH(B53,Timing!$A$3:$A$29,0),1)</f>
        <v>CC4 16sep24 BOT</v>
      </c>
      <c r="E53" s="32">
        <f>'Picarro Output'!H53</f>
        <v>19834</v>
      </c>
      <c r="F53" s="32">
        <f>'Picarro Output'!J53</f>
        <v>1</v>
      </c>
      <c r="G53" s="32">
        <f t="shared" si="0"/>
        <v>0</v>
      </c>
      <c r="H53" s="32" t="str">
        <f>'Picarro Output'!C53</f>
        <v xml:space="preserve">   2025/03/17 17:39:04</v>
      </c>
      <c r="I53" s="33">
        <f>'Picarro Output'!F53</f>
        <v>-9.1489999999999991</v>
      </c>
      <c r="J53" s="34">
        <f>'Picarro Output'!G53</f>
        <v>-22.876999999999999</v>
      </c>
    </row>
    <row r="54" spans="1:10">
      <c r="A54" s="32">
        <f>'Picarro Output'!A54</f>
        <v>53</v>
      </c>
      <c r="B54" s="1">
        <f t="shared" si="1"/>
        <v>8</v>
      </c>
      <c r="C54" s="32">
        <f>'Picarro Output'!E54</f>
        <v>1</v>
      </c>
      <c r="D54" s="32" t="str">
        <f>INDEX(Timing!$B$3:$B$29,MATCH(B54,Timing!$A$3:$A$29,0),1)</f>
        <v>CC4 17feb25 6m</v>
      </c>
      <c r="E54" s="32">
        <f>'Picarro Output'!H54</f>
        <v>19669</v>
      </c>
      <c r="F54" s="32">
        <f>'Picarro Output'!J54</f>
        <v>1</v>
      </c>
      <c r="G54" s="32">
        <f t="shared" si="0"/>
        <v>0</v>
      </c>
      <c r="H54" s="32" t="str">
        <f>'Picarro Output'!C54</f>
        <v xml:space="preserve">   2025/03/17 17:47:53</v>
      </c>
      <c r="I54" s="33">
        <f>'Picarro Output'!F54</f>
        <v>-9.0190000000000001</v>
      </c>
      <c r="J54" s="34">
        <f>'Picarro Output'!G54</f>
        <v>-22.084</v>
      </c>
    </row>
    <row r="55" spans="1:10">
      <c r="A55" s="32">
        <f>'Picarro Output'!A55</f>
        <v>54</v>
      </c>
      <c r="B55" s="1">
        <f t="shared" si="1"/>
        <v>8</v>
      </c>
      <c r="C55" s="32">
        <f>'Picarro Output'!E55</f>
        <v>2</v>
      </c>
      <c r="D55" s="32" t="str">
        <f>INDEX(Timing!$B$3:$B$29,MATCH(B55,Timing!$A$3:$A$29,0),1)</f>
        <v>CC4 17feb25 6m</v>
      </c>
      <c r="E55" s="32">
        <f>'Picarro Output'!H55</f>
        <v>19867</v>
      </c>
      <c r="F55" s="32">
        <f>'Picarro Output'!J55</f>
        <v>1</v>
      </c>
      <c r="G55" s="32">
        <f t="shared" si="0"/>
        <v>0</v>
      </c>
      <c r="H55" s="32" t="str">
        <f>'Picarro Output'!C55</f>
        <v xml:space="preserve">   2025/03/17 17:56:41</v>
      </c>
      <c r="I55" s="33">
        <f>'Picarro Output'!F55</f>
        <v>-9.0250000000000004</v>
      </c>
      <c r="J55" s="34">
        <f>'Picarro Output'!G55</f>
        <v>-21.997</v>
      </c>
    </row>
    <row r="56" spans="1:10">
      <c r="A56" s="32">
        <f>'Picarro Output'!A56</f>
        <v>55</v>
      </c>
      <c r="B56" s="1">
        <f t="shared" si="1"/>
        <v>8</v>
      </c>
      <c r="C56" s="32">
        <f>'Picarro Output'!E56</f>
        <v>3</v>
      </c>
      <c r="D56" s="32" t="str">
        <f>INDEX(Timing!$B$3:$B$29,MATCH(B56,Timing!$A$3:$A$29,0),1)</f>
        <v>CC4 17feb25 6m</v>
      </c>
      <c r="E56" s="32">
        <f>'Picarro Output'!H56</f>
        <v>19770</v>
      </c>
      <c r="F56" s="32">
        <f>'Picarro Output'!J56</f>
        <v>1</v>
      </c>
      <c r="G56" s="32">
        <f t="shared" si="0"/>
        <v>0</v>
      </c>
      <c r="H56" s="32" t="str">
        <f>'Picarro Output'!C56</f>
        <v xml:space="preserve">   2025/03/17 18:05:30</v>
      </c>
      <c r="I56" s="33">
        <f>'Picarro Output'!F56</f>
        <v>-9.0370000000000008</v>
      </c>
      <c r="J56" s="34">
        <f>'Picarro Output'!G56</f>
        <v>-21.901</v>
      </c>
    </row>
    <row r="57" spans="1:10">
      <c r="A57" s="32">
        <f>'Picarro Output'!A57</f>
        <v>56</v>
      </c>
      <c r="B57" s="1">
        <f t="shared" si="1"/>
        <v>8</v>
      </c>
      <c r="C57" s="32">
        <f>'Picarro Output'!E57</f>
        <v>4</v>
      </c>
      <c r="D57" s="32" t="str">
        <f>INDEX(Timing!$B$3:$B$29,MATCH(B57,Timing!$A$3:$A$29,0),1)</f>
        <v>CC4 17feb25 6m</v>
      </c>
      <c r="E57" s="32">
        <f>'Picarro Output'!H57</f>
        <v>19766</v>
      </c>
      <c r="F57" s="32">
        <f>'Picarro Output'!J57</f>
        <v>1</v>
      </c>
      <c r="G57" s="32">
        <f t="shared" si="0"/>
        <v>0</v>
      </c>
      <c r="H57" s="32" t="str">
        <f>'Picarro Output'!C57</f>
        <v xml:space="preserve">   2025/03/17 18:14:18</v>
      </c>
      <c r="I57" s="33">
        <f>'Picarro Output'!F57</f>
        <v>-9.1180000000000003</v>
      </c>
      <c r="J57" s="34">
        <f>'Picarro Output'!G57</f>
        <v>-21.928000000000001</v>
      </c>
    </row>
    <row r="58" spans="1:10">
      <c r="A58" s="32">
        <f>'Picarro Output'!A58</f>
        <v>57</v>
      </c>
      <c r="B58" s="1">
        <f t="shared" si="1"/>
        <v>9</v>
      </c>
      <c r="C58" s="32">
        <f>'Picarro Output'!E58</f>
        <v>1</v>
      </c>
      <c r="D58" s="32" t="str">
        <f>INDEX(Timing!$B$3:$B$29,MATCH(B58,Timing!$A$3:$A$29,0),1)</f>
        <v>Blacksburg</v>
      </c>
      <c r="E58" s="32">
        <f>'Picarro Output'!H58</f>
        <v>19825</v>
      </c>
      <c r="F58" s="32">
        <f>'Picarro Output'!J58</f>
        <v>1</v>
      </c>
      <c r="G58" s="32">
        <f t="shared" si="0"/>
        <v>0</v>
      </c>
      <c r="H58" s="32" t="str">
        <f>'Picarro Output'!C58</f>
        <v xml:space="preserve">   2025/03/17 18:23:07</v>
      </c>
      <c r="I58" s="33">
        <f>'Picarro Output'!F58</f>
        <v>-11.244</v>
      </c>
      <c r="J58" s="34">
        <f>'Picarro Output'!G58</f>
        <v>-36.627000000000002</v>
      </c>
    </row>
    <row r="59" spans="1:10">
      <c r="A59" s="32">
        <f>'Picarro Output'!A59</f>
        <v>58</v>
      </c>
      <c r="B59" s="1">
        <f t="shared" si="1"/>
        <v>9</v>
      </c>
      <c r="C59" s="32">
        <f>'Picarro Output'!E59</f>
        <v>2</v>
      </c>
      <c r="D59" s="32" t="str">
        <f>INDEX(Timing!$B$3:$B$29,MATCH(B59,Timing!$A$3:$A$29,0),1)</f>
        <v>Blacksburg</v>
      </c>
      <c r="E59" s="32">
        <f>'Picarro Output'!H59</f>
        <v>19759</v>
      </c>
      <c r="F59" s="32">
        <f>'Picarro Output'!J59</f>
        <v>1</v>
      </c>
      <c r="G59" s="32">
        <f t="shared" si="0"/>
        <v>0</v>
      </c>
      <c r="H59" s="32" t="str">
        <f>'Picarro Output'!C59</f>
        <v xml:space="preserve">   2025/03/17 18:31:55</v>
      </c>
      <c r="I59" s="33">
        <f>'Picarro Output'!F59</f>
        <v>-11.471</v>
      </c>
      <c r="J59" s="34">
        <f>'Picarro Output'!G59</f>
        <v>-38.569000000000003</v>
      </c>
    </row>
    <row r="60" spans="1:10">
      <c r="A60" s="32">
        <f>'Picarro Output'!A60</f>
        <v>59</v>
      </c>
      <c r="B60" s="1">
        <f t="shared" si="1"/>
        <v>9</v>
      </c>
      <c r="C60" s="32">
        <f>'Picarro Output'!E60</f>
        <v>3</v>
      </c>
      <c r="D60" s="32" t="str">
        <f>INDEX(Timing!$B$3:$B$29,MATCH(B60,Timing!$A$3:$A$29,0),1)</f>
        <v>Blacksburg</v>
      </c>
      <c r="E60" s="32">
        <f>'Picarro Output'!H60</f>
        <v>19804</v>
      </c>
      <c r="F60" s="32">
        <f>'Picarro Output'!J60</f>
        <v>1</v>
      </c>
      <c r="G60" s="32">
        <f t="shared" si="0"/>
        <v>0</v>
      </c>
      <c r="H60" s="32" t="str">
        <f>'Picarro Output'!C60</f>
        <v xml:space="preserve">   2025/03/17 18:40:43</v>
      </c>
      <c r="I60" s="33">
        <f>'Picarro Output'!F60</f>
        <v>-11.444000000000001</v>
      </c>
      <c r="J60" s="34">
        <f>'Picarro Output'!G60</f>
        <v>-38.871000000000002</v>
      </c>
    </row>
    <row r="61" spans="1:10">
      <c r="A61" s="32">
        <f>'Picarro Output'!A61</f>
        <v>60</v>
      </c>
      <c r="B61" s="1">
        <f t="shared" si="1"/>
        <v>9</v>
      </c>
      <c r="C61" s="32">
        <f>'Picarro Output'!E61</f>
        <v>4</v>
      </c>
      <c r="D61" s="32" t="str">
        <f>INDEX(Timing!$B$3:$B$29,MATCH(B61,Timing!$A$3:$A$29,0),1)</f>
        <v>Blacksburg</v>
      </c>
      <c r="E61" s="32">
        <f>'Picarro Output'!H61</f>
        <v>19742</v>
      </c>
      <c r="F61" s="32">
        <f>'Picarro Output'!J61</f>
        <v>1</v>
      </c>
      <c r="G61" s="32">
        <f t="shared" si="0"/>
        <v>0</v>
      </c>
      <c r="H61" s="32" t="str">
        <f>'Picarro Output'!C61</f>
        <v xml:space="preserve">   2025/03/17 18:49:31</v>
      </c>
      <c r="I61" s="33">
        <f>'Picarro Output'!F61</f>
        <v>-11.416</v>
      </c>
      <c r="J61" s="34">
        <f>'Picarro Output'!G61</f>
        <v>-39.137999999999998</v>
      </c>
    </row>
    <row r="62" spans="1:10">
      <c r="A62" s="32">
        <f>'Picarro Output'!A62</f>
        <v>61</v>
      </c>
      <c r="B62" s="1">
        <v>10</v>
      </c>
      <c r="C62" s="32">
        <f>'Picarro Output'!E62</f>
        <v>1</v>
      </c>
      <c r="D62" s="32" t="str">
        <f>INDEX(Timing!$B$3:$B$29,MATCH(B62,Timing!$A$3:$A$29,0),1)</f>
        <v>CC3 17feb25 1.5m</v>
      </c>
      <c r="E62" s="32">
        <f>'Picarro Output'!H62</f>
        <v>19836</v>
      </c>
      <c r="F62" s="32">
        <f>'Picarro Output'!J62</f>
        <v>1</v>
      </c>
      <c r="G62" s="32">
        <f t="shared" si="0"/>
        <v>0</v>
      </c>
      <c r="H62" s="32" t="str">
        <f>'Picarro Output'!C62</f>
        <v xml:space="preserve">   2025/03/17 18:58:20</v>
      </c>
      <c r="I62" s="33">
        <f>'Picarro Output'!F62</f>
        <v>-9.2230000000000008</v>
      </c>
      <c r="J62" s="34">
        <f>'Picarro Output'!G62</f>
        <v>-23.593</v>
      </c>
    </row>
    <row r="63" spans="1:10">
      <c r="A63" s="32">
        <f>'Picarro Output'!A63</f>
        <v>62</v>
      </c>
      <c r="B63" s="1">
        <f t="shared" si="1"/>
        <v>10</v>
      </c>
      <c r="C63" s="32">
        <f>'Picarro Output'!E63</f>
        <v>2</v>
      </c>
      <c r="D63" s="32" t="str">
        <f>INDEX(Timing!$B$3:$B$29,MATCH(B63,Timing!$A$3:$A$29,0),1)</f>
        <v>CC3 17feb25 1.5m</v>
      </c>
      <c r="E63" s="32">
        <f>'Picarro Output'!H63</f>
        <v>19707</v>
      </c>
      <c r="F63" s="32">
        <f>'Picarro Output'!J63</f>
        <v>1</v>
      </c>
      <c r="G63" s="32">
        <f t="shared" si="0"/>
        <v>0</v>
      </c>
      <c r="H63" s="32" t="str">
        <f>'Picarro Output'!C63</f>
        <v xml:space="preserve">   2025/03/17 19:07:09</v>
      </c>
      <c r="I63" s="33">
        <f>'Picarro Output'!F63</f>
        <v>-9.06</v>
      </c>
      <c r="J63" s="34">
        <f>'Picarro Output'!G63</f>
        <v>-22.329000000000001</v>
      </c>
    </row>
    <row r="64" spans="1:10">
      <c r="A64" s="32">
        <f>'Picarro Output'!A64</f>
        <v>63</v>
      </c>
      <c r="B64" s="1">
        <f t="shared" si="1"/>
        <v>10</v>
      </c>
      <c r="C64" s="32">
        <f>'Picarro Output'!E64</f>
        <v>3</v>
      </c>
      <c r="D64" s="32" t="str">
        <f>INDEX(Timing!$B$3:$B$29,MATCH(B64,Timing!$A$3:$A$29,0),1)</f>
        <v>CC3 17feb25 1.5m</v>
      </c>
      <c r="E64" s="32">
        <f>'Picarro Output'!H64</f>
        <v>19828</v>
      </c>
      <c r="F64" s="32">
        <f>'Picarro Output'!J64</f>
        <v>1</v>
      </c>
      <c r="G64" s="32">
        <f t="shared" si="0"/>
        <v>0</v>
      </c>
      <c r="H64" s="32" t="str">
        <f>'Picarro Output'!C64</f>
        <v xml:space="preserve">   2025/03/17 19:15:58</v>
      </c>
      <c r="I64" s="33">
        <f>'Picarro Output'!F64</f>
        <v>-9.1150000000000002</v>
      </c>
      <c r="J64" s="34">
        <f>'Picarro Output'!G64</f>
        <v>-21.617999999999999</v>
      </c>
    </row>
    <row r="65" spans="1:10">
      <c r="A65" s="32">
        <f>'Picarro Output'!A65</f>
        <v>64</v>
      </c>
      <c r="B65" s="1">
        <f t="shared" si="1"/>
        <v>10</v>
      </c>
      <c r="C65" s="32">
        <f>'Picarro Output'!E65</f>
        <v>4</v>
      </c>
      <c r="D65" s="32" t="str">
        <f>INDEX(Timing!$B$3:$B$29,MATCH(B65,Timing!$A$3:$A$29,0),1)</f>
        <v>CC3 17feb25 1.5m</v>
      </c>
      <c r="E65" s="32">
        <f>'Picarro Output'!H65</f>
        <v>19456</v>
      </c>
      <c r="F65" s="32">
        <f>'Picarro Output'!J65</f>
        <v>1</v>
      </c>
      <c r="G65" s="32">
        <f t="shared" si="0"/>
        <v>0</v>
      </c>
      <c r="H65" s="32" t="str">
        <f>'Picarro Output'!C65</f>
        <v xml:space="preserve">   2025/03/17 19:24:47</v>
      </c>
      <c r="I65" s="33">
        <f>'Picarro Output'!F65</f>
        <v>-9.1739999999999995</v>
      </c>
      <c r="J65" s="34">
        <f>'Picarro Output'!G65</f>
        <v>-22.146000000000001</v>
      </c>
    </row>
    <row r="66" spans="1:10">
      <c r="A66" s="32">
        <f>'Picarro Output'!A66</f>
        <v>65</v>
      </c>
      <c r="B66" s="1">
        <f t="shared" si="1"/>
        <v>11</v>
      </c>
      <c r="C66" s="32">
        <f>'Picarro Output'!E66</f>
        <v>1</v>
      </c>
      <c r="D66" s="32" t="str">
        <f>INDEX(Timing!$B$3:$B$29,MATCH(B66,Timing!$A$3:$A$29,0),1)</f>
        <v>CC2 16sep24 0.1m</v>
      </c>
      <c r="E66" s="32">
        <f>'Picarro Output'!H66</f>
        <v>19822</v>
      </c>
      <c r="F66" s="32">
        <f>'Picarro Output'!J66</f>
        <v>1</v>
      </c>
      <c r="G66" s="32">
        <f t="shared" si="0"/>
        <v>0</v>
      </c>
      <c r="H66" s="32" t="str">
        <f>'Picarro Output'!C66</f>
        <v xml:space="preserve">   2025/03/17 19:33:36</v>
      </c>
      <c r="I66" s="33">
        <f>'Picarro Output'!F66</f>
        <v>-8.2899999999999991</v>
      </c>
      <c r="J66" s="34">
        <f>'Picarro Output'!G66</f>
        <v>-17.792000000000002</v>
      </c>
    </row>
    <row r="67" spans="1:10">
      <c r="A67" s="32">
        <f>'Picarro Output'!A67</f>
        <v>66</v>
      </c>
      <c r="B67" s="1">
        <f t="shared" si="1"/>
        <v>11</v>
      </c>
      <c r="C67" s="32">
        <f>'Picarro Output'!E67</f>
        <v>2</v>
      </c>
      <c r="D67" s="32" t="str">
        <f>INDEX(Timing!$B$3:$B$29,MATCH(B67,Timing!$A$3:$A$29,0),1)</f>
        <v>CC2 16sep24 0.1m</v>
      </c>
      <c r="E67" s="32">
        <f>'Picarro Output'!H67</f>
        <v>19645</v>
      </c>
      <c r="F67" s="32">
        <f>'Picarro Output'!J67</f>
        <v>1</v>
      </c>
      <c r="G67" s="32">
        <f t="shared" ref="G67:G105" si="2">IF(F67="     ",-1,IF(F67=0,-1,0))</f>
        <v>0</v>
      </c>
      <c r="H67" s="32" t="str">
        <f>'Picarro Output'!C67</f>
        <v xml:space="preserve">   2025/03/17 19:42:25</v>
      </c>
      <c r="I67" s="33">
        <f>'Picarro Output'!F67</f>
        <v>-8.2279999999999998</v>
      </c>
      <c r="J67" s="34">
        <f>'Picarro Output'!G67</f>
        <v>-17.573</v>
      </c>
    </row>
    <row r="68" spans="1:10">
      <c r="A68" s="32">
        <f>'Picarro Output'!A68</f>
        <v>67</v>
      </c>
      <c r="B68" s="1">
        <f t="shared" ref="B68:B105" si="3">IF(C68=1,B67+1,B67)</f>
        <v>11</v>
      </c>
      <c r="C68" s="32">
        <f>'Picarro Output'!E68</f>
        <v>3</v>
      </c>
      <c r="D68" s="32" t="str">
        <f>INDEX(Timing!$B$3:$B$29,MATCH(B68,Timing!$A$3:$A$29,0),1)</f>
        <v>CC2 16sep24 0.1m</v>
      </c>
      <c r="E68" s="32">
        <f>'Picarro Output'!H68</f>
        <v>19652</v>
      </c>
      <c r="F68" s="32">
        <f>'Picarro Output'!J68</f>
        <v>1</v>
      </c>
      <c r="G68" s="32">
        <f t="shared" si="2"/>
        <v>0</v>
      </c>
      <c r="H68" s="32" t="str">
        <f>'Picarro Output'!C68</f>
        <v xml:space="preserve">   2025/03/17 19:51:15</v>
      </c>
      <c r="I68" s="33">
        <f>'Picarro Output'!F68</f>
        <v>-8.234</v>
      </c>
      <c r="J68" s="34">
        <f>'Picarro Output'!G68</f>
        <v>-17.297000000000001</v>
      </c>
    </row>
    <row r="69" spans="1:10">
      <c r="A69" s="32">
        <f>'Picarro Output'!A69</f>
        <v>68</v>
      </c>
      <c r="B69" s="1">
        <f t="shared" si="3"/>
        <v>11</v>
      </c>
      <c r="C69" s="32">
        <f>'Picarro Output'!E69</f>
        <v>4</v>
      </c>
      <c r="D69" s="32" t="str">
        <f>INDEX(Timing!$B$3:$B$29,MATCH(B69,Timing!$A$3:$A$29,0),1)</f>
        <v>CC2 16sep24 0.1m</v>
      </c>
      <c r="E69" s="32">
        <f>'Picarro Output'!H69</f>
        <v>19509</v>
      </c>
      <c r="F69" s="32">
        <f>'Picarro Output'!J69</f>
        <v>1</v>
      </c>
      <c r="G69" s="32">
        <f t="shared" si="2"/>
        <v>0</v>
      </c>
      <c r="H69" s="32" t="str">
        <f>'Picarro Output'!C69</f>
        <v xml:space="preserve">   2025/03/17 20:00:04</v>
      </c>
      <c r="I69" s="33">
        <f>'Picarro Output'!F69</f>
        <v>-8.2710000000000008</v>
      </c>
      <c r="J69" s="34">
        <f>'Picarro Output'!G69</f>
        <v>-17.254000000000001</v>
      </c>
    </row>
    <row r="70" spans="1:10">
      <c r="A70" s="32">
        <f>'Picarro Output'!A70</f>
        <v>69</v>
      </c>
      <c r="B70" s="1">
        <f t="shared" si="3"/>
        <v>12</v>
      </c>
      <c r="C70" s="32">
        <f>'Picarro Output'!E70</f>
        <v>1</v>
      </c>
      <c r="D70" s="32" t="str">
        <f>INDEX(Timing!$B$3:$B$29,MATCH(B70,Timing!$A$3:$A$29,0),1)</f>
        <v>CS1 30sep24 0.1m</v>
      </c>
      <c r="E70" s="32">
        <f>'Picarro Output'!H70</f>
        <v>19768</v>
      </c>
      <c r="F70" s="32">
        <f>'Picarro Output'!J70</f>
        <v>1</v>
      </c>
      <c r="G70" s="32">
        <f t="shared" si="2"/>
        <v>0</v>
      </c>
      <c r="H70" s="32" t="str">
        <f>'Picarro Output'!C70</f>
        <v xml:space="preserve">   2025/03/17 20:08:54</v>
      </c>
      <c r="I70" s="33">
        <f>'Picarro Output'!F70</f>
        <v>-9.9030000000000005</v>
      </c>
      <c r="J70" s="34">
        <f>'Picarro Output'!G70</f>
        <v>-21.417000000000002</v>
      </c>
    </row>
    <row r="71" spans="1:10">
      <c r="A71" s="32">
        <f>'Picarro Output'!A71</f>
        <v>70</v>
      </c>
      <c r="B71" s="1">
        <f t="shared" si="3"/>
        <v>12</v>
      </c>
      <c r="C71" s="32">
        <f>'Picarro Output'!E71</f>
        <v>2</v>
      </c>
      <c r="D71" s="32" t="str">
        <f>INDEX(Timing!$B$3:$B$29,MATCH(B71,Timing!$A$3:$A$29,0),1)</f>
        <v>CS1 30sep24 0.1m</v>
      </c>
      <c r="E71" s="32">
        <f>'Picarro Output'!H71</f>
        <v>19696</v>
      </c>
      <c r="F71" s="32">
        <f>'Picarro Output'!J71</f>
        <v>1</v>
      </c>
      <c r="G71" s="32">
        <f t="shared" si="2"/>
        <v>0</v>
      </c>
      <c r="H71" s="32" t="str">
        <f>'Picarro Output'!C71</f>
        <v xml:space="preserve">   2025/03/17 20:17:43</v>
      </c>
      <c r="I71" s="33">
        <f>'Picarro Output'!F71</f>
        <v>-9.9979999999999993</v>
      </c>
      <c r="J71" s="34">
        <f>'Picarro Output'!G71</f>
        <v>-22.178999999999998</v>
      </c>
    </row>
    <row r="72" spans="1:10">
      <c r="A72" s="32">
        <f>'Picarro Output'!A72</f>
        <v>71</v>
      </c>
      <c r="B72" s="1">
        <f t="shared" si="3"/>
        <v>12</v>
      </c>
      <c r="C72" s="32">
        <f>'Picarro Output'!E72</f>
        <v>3</v>
      </c>
      <c r="D72" s="32" t="str">
        <f>INDEX(Timing!$B$3:$B$29,MATCH(B72,Timing!$A$3:$A$29,0),1)</f>
        <v>CS1 30sep24 0.1m</v>
      </c>
      <c r="E72" s="32">
        <f>'Picarro Output'!H72</f>
        <v>19820</v>
      </c>
      <c r="F72" s="32">
        <f>'Picarro Output'!J72</f>
        <v>1</v>
      </c>
      <c r="G72" s="32">
        <f t="shared" si="2"/>
        <v>0</v>
      </c>
      <c r="H72" s="32" t="str">
        <f>'Picarro Output'!C72</f>
        <v xml:space="preserve">   2025/03/17 20:26:33</v>
      </c>
      <c r="I72" s="33">
        <f>'Picarro Output'!F72</f>
        <v>-10.045</v>
      </c>
      <c r="J72" s="34">
        <f>'Picarro Output'!G72</f>
        <v>-21.95</v>
      </c>
    </row>
    <row r="73" spans="1:10">
      <c r="A73" s="32">
        <f>'Picarro Output'!A73</f>
        <v>72</v>
      </c>
      <c r="B73" s="1">
        <f t="shared" si="3"/>
        <v>12</v>
      </c>
      <c r="C73" s="32">
        <f>'Picarro Output'!E73</f>
        <v>4</v>
      </c>
      <c r="D73" s="32" t="str">
        <f>INDEX(Timing!$B$3:$B$29,MATCH(B73,Timing!$A$3:$A$29,0),1)</f>
        <v>CS1 30sep24 0.1m</v>
      </c>
      <c r="E73" s="32">
        <f>'Picarro Output'!H73</f>
        <v>19660</v>
      </c>
      <c r="F73" s="32">
        <f>'Picarro Output'!J73</f>
        <v>1</v>
      </c>
      <c r="G73" s="32">
        <f t="shared" si="2"/>
        <v>0</v>
      </c>
      <c r="H73" s="32" t="str">
        <f>'Picarro Output'!C73</f>
        <v xml:space="preserve">   2025/03/17 20:35:22</v>
      </c>
      <c r="I73" s="33">
        <f>'Picarro Output'!F73</f>
        <v>-9.8840000000000003</v>
      </c>
      <c r="J73" s="34">
        <f>'Picarro Output'!G73</f>
        <v>-22.254999999999999</v>
      </c>
    </row>
    <row r="74" spans="1:10">
      <c r="A74" s="32">
        <f>'Picarro Output'!A74</f>
        <v>73</v>
      </c>
      <c r="B74" s="1">
        <f t="shared" si="3"/>
        <v>13</v>
      </c>
      <c r="C74" s="32">
        <f>'Picarro Output'!E74</f>
        <v>1</v>
      </c>
      <c r="D74" s="32" t="str">
        <f>INDEX(Timing!$B$3:$B$29,MATCH(B74,Timing!$A$3:$A$29,0),1)</f>
        <v>CC2 15aug24 BOT</v>
      </c>
      <c r="E74" s="32">
        <f>'Picarro Output'!H74</f>
        <v>19714</v>
      </c>
      <c r="F74" s="32">
        <f>'Picarro Output'!J74</f>
        <v>1</v>
      </c>
      <c r="G74" s="32">
        <f t="shared" si="2"/>
        <v>0</v>
      </c>
      <c r="H74" s="32" t="str">
        <f>'Picarro Output'!C74</f>
        <v xml:space="preserve">   2025/03/17 20:44:11</v>
      </c>
      <c r="I74" s="33">
        <f>'Picarro Output'!F74</f>
        <v>-8.1470000000000002</v>
      </c>
      <c r="J74" s="34">
        <f>'Picarro Output'!G74</f>
        <v>-16.786000000000001</v>
      </c>
    </row>
    <row r="75" spans="1:10">
      <c r="A75" s="32">
        <f>'Picarro Output'!A75</f>
        <v>74</v>
      </c>
      <c r="B75" s="1">
        <f t="shared" si="3"/>
        <v>13</v>
      </c>
      <c r="C75" s="32">
        <f>'Picarro Output'!E75</f>
        <v>2</v>
      </c>
      <c r="D75" s="32" t="str">
        <f>INDEX(Timing!$B$3:$B$29,MATCH(B75,Timing!$A$3:$A$29,0),1)</f>
        <v>CC2 15aug24 BOT</v>
      </c>
      <c r="E75" s="32">
        <f>'Picarro Output'!H75</f>
        <v>19706</v>
      </c>
      <c r="F75" s="32">
        <f>'Picarro Output'!J75</f>
        <v>1</v>
      </c>
      <c r="G75" s="32">
        <f t="shared" si="2"/>
        <v>0</v>
      </c>
      <c r="H75" s="32" t="str">
        <f>'Picarro Output'!C75</f>
        <v xml:space="preserve">   2025/03/17 20:53:00</v>
      </c>
      <c r="I75" s="33">
        <f>'Picarro Output'!F75</f>
        <v>-8.0239999999999991</v>
      </c>
      <c r="J75" s="34">
        <f>'Picarro Output'!G75</f>
        <v>-16.652000000000001</v>
      </c>
    </row>
    <row r="76" spans="1:10">
      <c r="A76" s="32">
        <f>'Picarro Output'!A76</f>
        <v>75</v>
      </c>
      <c r="B76" s="1">
        <f t="shared" si="3"/>
        <v>13</v>
      </c>
      <c r="C76" s="32">
        <f>'Picarro Output'!E76</f>
        <v>3</v>
      </c>
      <c r="D76" s="32" t="str">
        <f>INDEX(Timing!$B$3:$B$29,MATCH(B76,Timing!$A$3:$A$29,0),1)</f>
        <v>CC2 15aug24 BOT</v>
      </c>
      <c r="E76" s="32">
        <f>'Picarro Output'!H76</f>
        <v>19505</v>
      </c>
      <c r="F76" s="32">
        <f>'Picarro Output'!J76</f>
        <v>1</v>
      </c>
      <c r="G76" s="32">
        <f t="shared" si="2"/>
        <v>0</v>
      </c>
      <c r="H76" s="32" t="str">
        <f>'Picarro Output'!C76</f>
        <v xml:space="preserve">   2025/03/17 21:01:50</v>
      </c>
      <c r="I76" s="33">
        <f>'Picarro Output'!F76</f>
        <v>-7.984</v>
      </c>
      <c r="J76" s="34">
        <f>'Picarro Output'!G76</f>
        <v>-16.719000000000001</v>
      </c>
    </row>
    <row r="77" spans="1:10">
      <c r="A77" s="32">
        <f>'Picarro Output'!A77</f>
        <v>76</v>
      </c>
      <c r="B77" s="1">
        <f t="shared" si="3"/>
        <v>13</v>
      </c>
      <c r="C77" s="32">
        <f>'Picarro Output'!E77</f>
        <v>4</v>
      </c>
      <c r="D77" s="32" t="str">
        <f>INDEX(Timing!$B$3:$B$29,MATCH(B77,Timing!$A$3:$A$29,0),1)</f>
        <v>CC2 15aug24 BOT</v>
      </c>
      <c r="E77" s="32">
        <f>'Picarro Output'!H77</f>
        <v>19544</v>
      </c>
      <c r="F77" s="32">
        <f>'Picarro Output'!J77</f>
        <v>1</v>
      </c>
      <c r="G77" s="32">
        <f t="shared" si="2"/>
        <v>0</v>
      </c>
      <c r="H77" s="32" t="str">
        <f>'Picarro Output'!C77</f>
        <v xml:space="preserve">   2025/03/17 21:10:40</v>
      </c>
      <c r="I77" s="33">
        <f>'Picarro Output'!F77</f>
        <v>-8</v>
      </c>
      <c r="J77" s="34">
        <f>'Picarro Output'!G77</f>
        <v>-16.981000000000002</v>
      </c>
    </row>
    <row r="78" spans="1:10">
      <c r="A78" s="32">
        <f>'Picarro Output'!A78</f>
        <v>77</v>
      </c>
      <c r="B78" s="1">
        <f t="shared" si="3"/>
        <v>14</v>
      </c>
      <c r="C78" s="32">
        <f>'Picarro Output'!E78</f>
        <v>1</v>
      </c>
      <c r="D78" s="32" t="str">
        <f>INDEX(Timing!$B$3:$B$29,MATCH(B78,Timing!$A$3:$A$29,0),1)</f>
        <v>CC4 16sep24 6m</v>
      </c>
      <c r="E78" s="32">
        <f>'Picarro Output'!H78</f>
        <v>19679</v>
      </c>
      <c r="F78" s="32">
        <f>'Picarro Output'!J78</f>
        <v>1</v>
      </c>
      <c r="G78" s="32">
        <f t="shared" si="2"/>
        <v>0</v>
      </c>
      <c r="H78" s="32" t="str">
        <f>'Picarro Output'!C78</f>
        <v xml:space="preserve">   2025/03/17 21:19:29</v>
      </c>
      <c r="I78" s="33">
        <f>'Picarro Output'!F78</f>
        <v>-7.7389999999999999</v>
      </c>
      <c r="J78" s="34">
        <f>'Picarro Output'!G78</f>
        <v>-15.481999999999999</v>
      </c>
    </row>
    <row r="79" spans="1:10">
      <c r="A79" s="32">
        <f>'Picarro Output'!A79</f>
        <v>78</v>
      </c>
      <c r="B79" s="1">
        <f t="shared" si="3"/>
        <v>14</v>
      </c>
      <c r="C79" s="32">
        <f>'Picarro Output'!E79</f>
        <v>2</v>
      </c>
      <c r="D79" s="32" t="str">
        <f>INDEX(Timing!$B$3:$B$29,MATCH(B79,Timing!$A$3:$A$29,0),1)</f>
        <v>CC4 16sep24 6m</v>
      </c>
      <c r="E79" s="32">
        <f>'Picarro Output'!H79</f>
        <v>19795</v>
      </c>
      <c r="F79" s="32">
        <f>'Picarro Output'!J79</f>
        <v>1</v>
      </c>
      <c r="G79" s="32">
        <f t="shared" si="2"/>
        <v>0</v>
      </c>
      <c r="H79" s="32" t="str">
        <f>'Picarro Output'!C79</f>
        <v xml:space="preserve">   2025/03/17 21:28:20</v>
      </c>
      <c r="I79" s="33">
        <f>'Picarro Output'!F79</f>
        <v>-7.6820000000000004</v>
      </c>
      <c r="J79" s="34">
        <f>'Picarro Output'!G79</f>
        <v>-15.348000000000001</v>
      </c>
    </row>
    <row r="80" spans="1:10">
      <c r="A80" s="32">
        <f>'Picarro Output'!A80</f>
        <v>79</v>
      </c>
      <c r="B80" s="1">
        <f t="shared" si="3"/>
        <v>14</v>
      </c>
      <c r="C80" s="32">
        <f>'Picarro Output'!E80</f>
        <v>3</v>
      </c>
      <c r="D80" s="32" t="str">
        <f>INDEX(Timing!$B$3:$B$29,MATCH(B80,Timing!$A$3:$A$29,0),1)</f>
        <v>CC4 16sep24 6m</v>
      </c>
      <c r="E80" s="32">
        <f>'Picarro Output'!H80</f>
        <v>19680</v>
      </c>
      <c r="F80" s="32">
        <f>'Picarro Output'!J80</f>
        <v>1</v>
      </c>
      <c r="G80" s="32">
        <f t="shared" si="2"/>
        <v>0</v>
      </c>
      <c r="H80" s="32" t="str">
        <f>'Picarro Output'!C80</f>
        <v xml:space="preserve">   2025/03/17 21:37:10</v>
      </c>
      <c r="I80" s="33">
        <f>'Picarro Output'!F80</f>
        <v>-7.6440000000000001</v>
      </c>
      <c r="J80" s="34">
        <f>'Picarro Output'!G80</f>
        <v>-15.569000000000001</v>
      </c>
    </row>
    <row r="81" spans="1:10">
      <c r="A81" s="32">
        <f>'Picarro Output'!A81</f>
        <v>80</v>
      </c>
      <c r="B81" s="1">
        <f t="shared" si="3"/>
        <v>14</v>
      </c>
      <c r="C81" s="32">
        <f>'Picarro Output'!E81</f>
        <v>4</v>
      </c>
      <c r="D81" s="32" t="str">
        <f>INDEX(Timing!$B$3:$B$29,MATCH(B81,Timing!$A$3:$A$29,0),1)</f>
        <v>CC4 16sep24 6m</v>
      </c>
      <c r="E81" s="32">
        <f>'Picarro Output'!H81</f>
        <v>19267</v>
      </c>
      <c r="F81" s="32">
        <f>'Picarro Output'!J81</f>
        <v>1</v>
      </c>
      <c r="G81" s="32">
        <f t="shared" si="2"/>
        <v>0</v>
      </c>
      <c r="H81" s="32" t="str">
        <f>'Picarro Output'!C81</f>
        <v xml:space="preserve">   2025/03/17 21:46:00</v>
      </c>
      <c r="I81" s="33">
        <f>'Picarro Output'!F81</f>
        <v>-7.72</v>
      </c>
      <c r="J81" s="34">
        <f>'Picarro Output'!G81</f>
        <v>-15.782999999999999</v>
      </c>
    </row>
    <row r="82" spans="1:10">
      <c r="A82" s="32">
        <f>'Picarro Output'!A82</f>
        <v>81</v>
      </c>
      <c r="B82" s="1">
        <f t="shared" si="3"/>
        <v>15</v>
      </c>
      <c r="C82" s="32">
        <f>'Picarro Output'!E82</f>
        <v>1</v>
      </c>
      <c r="D82" s="32" t="str">
        <f>INDEX(Timing!$B$3:$B$29,MATCH(B82,Timing!$A$3:$A$29,0),1)</f>
        <v>CS2 15aug24 0.1m</v>
      </c>
      <c r="E82" s="32">
        <f>'Picarro Output'!H82</f>
        <v>19734</v>
      </c>
      <c r="F82" s="32">
        <f>'Picarro Output'!J82</f>
        <v>1</v>
      </c>
      <c r="G82" s="32">
        <f t="shared" si="2"/>
        <v>0</v>
      </c>
      <c r="H82" s="32" t="str">
        <f>'Picarro Output'!C82</f>
        <v xml:space="preserve">   2025/03/17 21:54:51</v>
      </c>
      <c r="I82" s="33">
        <f>'Picarro Output'!F82</f>
        <v>-10.198</v>
      </c>
      <c r="J82" s="34">
        <f>'Picarro Output'!G82</f>
        <v>-26.931000000000001</v>
      </c>
    </row>
    <row r="83" spans="1:10">
      <c r="A83" s="32">
        <f>'Picarro Output'!A83</f>
        <v>82</v>
      </c>
      <c r="B83" s="1">
        <f t="shared" si="3"/>
        <v>15</v>
      </c>
      <c r="C83" s="32">
        <f>'Picarro Output'!E83</f>
        <v>2</v>
      </c>
      <c r="D83" s="32" t="str">
        <f>INDEX(Timing!$B$3:$B$29,MATCH(B83,Timing!$A$3:$A$29,0),1)</f>
        <v>CS2 15aug24 0.1m</v>
      </c>
      <c r="E83" s="32">
        <f>'Picarro Output'!H83</f>
        <v>19559</v>
      </c>
      <c r="F83" s="32">
        <f>'Picarro Output'!J83</f>
        <v>1</v>
      </c>
      <c r="G83" s="32">
        <f t="shared" si="2"/>
        <v>0</v>
      </c>
      <c r="H83" s="32" t="str">
        <f>'Picarro Output'!C83</f>
        <v xml:space="preserve">   2025/03/17 22:03:41</v>
      </c>
      <c r="I83" s="33">
        <f>'Picarro Output'!F83</f>
        <v>-10.427</v>
      </c>
      <c r="J83" s="34">
        <f>'Picarro Output'!G83</f>
        <v>-27.937999999999999</v>
      </c>
    </row>
    <row r="84" spans="1:10">
      <c r="A84" s="32">
        <f>'Picarro Output'!A84</f>
        <v>83</v>
      </c>
      <c r="B84" s="1">
        <f t="shared" si="3"/>
        <v>15</v>
      </c>
      <c r="C84" s="32">
        <f>'Picarro Output'!E84</f>
        <v>3</v>
      </c>
      <c r="D84" s="32" t="str">
        <f>INDEX(Timing!$B$3:$B$29,MATCH(B84,Timing!$A$3:$A$29,0),1)</f>
        <v>CS2 15aug24 0.1m</v>
      </c>
      <c r="E84" s="32">
        <f>'Picarro Output'!H84</f>
        <v>19770</v>
      </c>
      <c r="F84" s="32">
        <f>'Picarro Output'!J84</f>
        <v>1</v>
      </c>
      <c r="G84" s="32">
        <f t="shared" si="2"/>
        <v>0</v>
      </c>
      <c r="H84" s="32" t="str">
        <f>'Picarro Output'!C84</f>
        <v xml:space="preserve">   2025/03/17 22:12:30</v>
      </c>
      <c r="I84" s="33">
        <f>'Picarro Output'!F84</f>
        <v>-10.461</v>
      </c>
      <c r="J84" s="34">
        <f>'Picarro Output'!G84</f>
        <v>-28.068000000000001</v>
      </c>
    </row>
    <row r="85" spans="1:10">
      <c r="A85" s="32">
        <f>'Picarro Output'!A85</f>
        <v>84</v>
      </c>
      <c r="B85" s="1">
        <f t="shared" si="3"/>
        <v>15</v>
      </c>
      <c r="C85" s="32">
        <f>'Picarro Output'!E85</f>
        <v>4</v>
      </c>
      <c r="D85" s="32" t="str">
        <f>INDEX(Timing!$B$3:$B$29,MATCH(B85,Timing!$A$3:$A$29,0),1)</f>
        <v>CS2 15aug24 0.1m</v>
      </c>
      <c r="E85" s="32">
        <f>'Picarro Output'!H85</f>
        <v>19501</v>
      </c>
      <c r="F85" s="32">
        <f>'Picarro Output'!J85</f>
        <v>1</v>
      </c>
      <c r="G85" s="32">
        <f t="shared" si="2"/>
        <v>0</v>
      </c>
      <c r="H85" s="32" t="str">
        <f>'Picarro Output'!C85</f>
        <v xml:space="preserve">   2025/03/17 22:21:20</v>
      </c>
      <c r="I85" s="33">
        <f>'Picarro Output'!F85</f>
        <v>-10.429</v>
      </c>
      <c r="J85" s="34">
        <f>'Picarro Output'!G85</f>
        <v>-28.844999999999999</v>
      </c>
    </row>
    <row r="86" spans="1:10">
      <c r="A86" s="32">
        <f>'Picarro Output'!A86</f>
        <v>85</v>
      </c>
      <c r="B86" s="1">
        <f t="shared" si="3"/>
        <v>16</v>
      </c>
      <c r="C86" s="32">
        <f>'Picarro Output'!E86</f>
        <v>1</v>
      </c>
      <c r="D86" s="32" t="str">
        <f>INDEX(Timing!$B$3:$B$29,MATCH(B86,Timing!$A$3:$A$29,0),1)</f>
        <v>CC4 16sep24 9m</v>
      </c>
      <c r="E86" s="32">
        <f>'Picarro Output'!H86</f>
        <v>19704</v>
      </c>
      <c r="F86" s="32">
        <f>'Picarro Output'!J86</f>
        <v>1</v>
      </c>
      <c r="G86" s="32">
        <f t="shared" si="2"/>
        <v>0</v>
      </c>
      <c r="H86" s="32" t="str">
        <f>'Picarro Output'!C86</f>
        <v xml:space="preserve">   2025/03/17 22:30:10</v>
      </c>
      <c r="I86" s="33">
        <f>'Picarro Output'!F86</f>
        <v>-9.2690000000000001</v>
      </c>
      <c r="J86" s="34">
        <f>'Picarro Output'!G86</f>
        <v>-22.597000000000001</v>
      </c>
    </row>
    <row r="87" spans="1:10">
      <c r="A87" s="32">
        <f>'Picarro Output'!A87</f>
        <v>86</v>
      </c>
      <c r="B87" s="1">
        <f t="shared" si="3"/>
        <v>16</v>
      </c>
      <c r="C87" s="32">
        <f>'Picarro Output'!E87</f>
        <v>2</v>
      </c>
      <c r="D87" s="32" t="str">
        <f>INDEX(Timing!$B$3:$B$29,MATCH(B87,Timing!$A$3:$A$29,0),1)</f>
        <v>CC4 16sep24 9m</v>
      </c>
      <c r="E87" s="32">
        <f>'Picarro Output'!H87</f>
        <v>19409</v>
      </c>
      <c r="F87" s="32">
        <f>'Picarro Output'!J87</f>
        <v>1</v>
      </c>
      <c r="G87" s="32">
        <f t="shared" si="2"/>
        <v>0</v>
      </c>
      <c r="H87" s="32" t="str">
        <f>'Picarro Output'!C87</f>
        <v xml:space="preserve">   2025/03/17 22:39:00</v>
      </c>
      <c r="I87" s="33">
        <f>'Picarro Output'!F87</f>
        <v>-9.1790000000000003</v>
      </c>
      <c r="J87" s="34">
        <f>'Picarro Output'!G87</f>
        <v>-22.102</v>
      </c>
    </row>
    <row r="88" spans="1:10">
      <c r="A88" s="32">
        <f>'Picarro Output'!A88</f>
        <v>87</v>
      </c>
      <c r="B88" s="1">
        <f t="shared" si="3"/>
        <v>16</v>
      </c>
      <c r="C88" s="32">
        <f>'Picarro Output'!E88</f>
        <v>3</v>
      </c>
      <c r="D88" s="32" t="str">
        <f>INDEX(Timing!$B$3:$B$29,MATCH(B88,Timing!$A$3:$A$29,0),1)</f>
        <v>CC4 16sep24 9m</v>
      </c>
      <c r="E88" s="32">
        <f>'Picarro Output'!H88</f>
        <v>19628</v>
      </c>
      <c r="F88" s="32">
        <f>'Picarro Output'!J88</f>
        <v>1</v>
      </c>
      <c r="G88" s="32">
        <f t="shared" si="2"/>
        <v>0</v>
      </c>
      <c r="H88" s="32" t="str">
        <f>'Picarro Output'!C88</f>
        <v xml:space="preserve">   2025/03/17 22:47:50</v>
      </c>
      <c r="I88" s="33">
        <f>'Picarro Output'!F88</f>
        <v>-9.1460000000000008</v>
      </c>
      <c r="J88" s="34">
        <f>'Picarro Output'!G88</f>
        <v>-21.907</v>
      </c>
    </row>
    <row r="89" spans="1:10">
      <c r="A89" s="32">
        <f>'Picarro Output'!A89</f>
        <v>88</v>
      </c>
      <c r="B89" s="1">
        <f t="shared" si="3"/>
        <v>16</v>
      </c>
      <c r="C89" s="32">
        <f>'Picarro Output'!E89</f>
        <v>4</v>
      </c>
      <c r="D89" s="32" t="str">
        <f>INDEX(Timing!$B$3:$B$29,MATCH(B89,Timing!$A$3:$A$29,0),1)</f>
        <v>CC4 16sep24 9m</v>
      </c>
      <c r="E89" s="32">
        <f>'Picarro Output'!H89</f>
        <v>19699</v>
      </c>
      <c r="F89" s="32">
        <f>'Picarro Output'!J89</f>
        <v>1</v>
      </c>
      <c r="G89" s="32">
        <f t="shared" si="2"/>
        <v>0</v>
      </c>
      <c r="H89" s="32" t="str">
        <f>'Picarro Output'!C89</f>
        <v xml:space="preserve">   2025/03/17 22:56:40</v>
      </c>
      <c r="I89" s="33">
        <f>'Picarro Output'!F89</f>
        <v>-9.2669999999999995</v>
      </c>
      <c r="J89" s="34">
        <f>'Picarro Output'!G89</f>
        <v>-22.062000000000001</v>
      </c>
    </row>
    <row r="90" spans="1:10">
      <c r="A90" s="32">
        <f>'Picarro Output'!A90</f>
        <v>89</v>
      </c>
      <c r="B90" s="1">
        <f t="shared" si="3"/>
        <v>17</v>
      </c>
      <c r="C90" s="32">
        <f>'Picarro Output'!E90</f>
        <v>1</v>
      </c>
      <c r="D90" s="32" t="str">
        <f>INDEX(Timing!$B$3:$B$29,MATCH(B90,Timing!$A$3:$A$29,0),1)</f>
        <v>CS1 16sep24 0.1m</v>
      </c>
      <c r="E90" s="32">
        <f>'Picarro Output'!H90</f>
        <v>19658</v>
      </c>
      <c r="F90" s="32">
        <f>'Picarro Output'!J90</f>
        <v>1</v>
      </c>
      <c r="G90" s="32">
        <f t="shared" si="2"/>
        <v>0</v>
      </c>
      <c r="H90" s="32" t="str">
        <f>'Picarro Output'!C90</f>
        <v xml:space="preserve">   2025/03/17 23:05:30</v>
      </c>
      <c r="I90" s="33">
        <f>'Picarro Output'!F90</f>
        <v>-9.7010000000000005</v>
      </c>
      <c r="J90" s="34">
        <f>'Picarro Output'!G90</f>
        <v>-23.635999999999999</v>
      </c>
    </row>
    <row r="91" spans="1:10">
      <c r="A91" s="32">
        <f>'Picarro Output'!A91</f>
        <v>90</v>
      </c>
      <c r="B91" s="1">
        <f t="shared" si="3"/>
        <v>17</v>
      </c>
      <c r="C91" s="32">
        <f>'Picarro Output'!E91</f>
        <v>2</v>
      </c>
      <c r="D91" s="32" t="str">
        <f>INDEX(Timing!$B$3:$B$29,MATCH(B91,Timing!$A$3:$A$29,0),1)</f>
        <v>CS1 16sep24 0.1m</v>
      </c>
      <c r="E91" s="32">
        <f>'Picarro Output'!H91</f>
        <v>19777</v>
      </c>
      <c r="F91" s="32">
        <f>'Picarro Output'!J91</f>
        <v>1</v>
      </c>
      <c r="G91" s="32">
        <f t="shared" si="2"/>
        <v>0</v>
      </c>
      <c r="H91" s="32" t="str">
        <f>'Picarro Output'!C91</f>
        <v xml:space="preserve">   2025/03/17 23:14:19</v>
      </c>
      <c r="I91" s="33">
        <f>'Picarro Output'!F91</f>
        <v>-9.7810000000000006</v>
      </c>
      <c r="J91" s="34">
        <f>'Picarro Output'!G91</f>
        <v>-23.602</v>
      </c>
    </row>
    <row r="92" spans="1:10">
      <c r="A92" s="32">
        <f>'Picarro Output'!A92</f>
        <v>91</v>
      </c>
      <c r="B92" s="1">
        <f t="shared" si="3"/>
        <v>17</v>
      </c>
      <c r="C92" s="32">
        <f>'Picarro Output'!E92</f>
        <v>3</v>
      </c>
      <c r="D92" s="32" t="str">
        <f>INDEX(Timing!$B$3:$B$29,MATCH(B92,Timing!$A$3:$A$29,0),1)</f>
        <v>CS1 16sep24 0.1m</v>
      </c>
      <c r="E92" s="32">
        <f>'Picarro Output'!H92</f>
        <v>19756</v>
      </c>
      <c r="F92" s="32">
        <f>'Picarro Output'!J92</f>
        <v>1</v>
      </c>
      <c r="G92" s="32">
        <f t="shared" si="2"/>
        <v>0</v>
      </c>
      <c r="H92" s="32" t="str">
        <f>'Picarro Output'!C92</f>
        <v xml:space="preserve">   2025/03/17 23:23:10</v>
      </c>
      <c r="I92" s="33">
        <f>'Picarro Output'!F92</f>
        <v>-9.8559999999999999</v>
      </c>
      <c r="J92" s="34">
        <f>'Picarro Output'!G92</f>
        <v>-23.335000000000001</v>
      </c>
    </row>
    <row r="93" spans="1:10">
      <c r="A93" s="32">
        <f>'Picarro Output'!A93</f>
        <v>92</v>
      </c>
      <c r="B93" s="1">
        <f t="shared" si="3"/>
        <v>17</v>
      </c>
      <c r="C93" s="32">
        <f>'Picarro Output'!E93</f>
        <v>4</v>
      </c>
      <c r="D93" s="32" t="str">
        <f>INDEX(Timing!$B$3:$B$29,MATCH(B93,Timing!$A$3:$A$29,0),1)</f>
        <v>CS1 16sep24 0.1m</v>
      </c>
      <c r="E93" s="32">
        <f>'Picarro Output'!H93</f>
        <v>19733</v>
      </c>
      <c r="F93" s="32">
        <f>'Picarro Output'!J93</f>
        <v>1</v>
      </c>
      <c r="G93" s="32">
        <f t="shared" si="2"/>
        <v>0</v>
      </c>
      <c r="H93" s="32" t="str">
        <f>'Picarro Output'!C93</f>
        <v xml:space="preserve">   2025/03/17 23:32:00</v>
      </c>
      <c r="I93" s="33">
        <f>'Picarro Output'!F93</f>
        <v>-9.7390000000000008</v>
      </c>
      <c r="J93" s="34">
        <f>'Picarro Output'!G93</f>
        <v>-23.914000000000001</v>
      </c>
    </row>
    <row r="94" spans="1:10">
      <c r="A94" s="32">
        <f>'Picarro Output'!A94</f>
        <v>93</v>
      </c>
      <c r="B94" s="1">
        <f t="shared" si="3"/>
        <v>18</v>
      </c>
      <c r="C94" s="32">
        <f>'Picarro Output'!E94</f>
        <v>1</v>
      </c>
      <c r="D94" s="32" t="str">
        <f>INDEX(Timing!$B$3:$B$29,MATCH(B94,Timing!$A$3:$A$29,0),1)</f>
        <v>Blacksburg</v>
      </c>
      <c r="E94" s="32">
        <f>'Picarro Output'!H94</f>
        <v>19716</v>
      </c>
      <c r="F94" s="32">
        <f>'Picarro Output'!J94</f>
        <v>1</v>
      </c>
      <c r="G94" s="32">
        <f t="shared" si="2"/>
        <v>0</v>
      </c>
      <c r="H94" s="32" t="str">
        <f>'Picarro Output'!C94</f>
        <v xml:space="preserve">   2025/03/17 23:40:50</v>
      </c>
      <c r="I94" s="33">
        <f>'Picarro Output'!F94</f>
        <v>-11.51</v>
      </c>
      <c r="J94" s="34">
        <f>'Picarro Output'!G94</f>
        <v>-36.771999999999998</v>
      </c>
    </row>
    <row r="95" spans="1:10">
      <c r="A95" s="32">
        <f>'Picarro Output'!A95</f>
        <v>94</v>
      </c>
      <c r="B95" s="1">
        <f t="shared" si="3"/>
        <v>18</v>
      </c>
      <c r="C95" s="32">
        <f>'Picarro Output'!E95</f>
        <v>2</v>
      </c>
      <c r="D95" s="32" t="str">
        <f>INDEX(Timing!$B$3:$B$29,MATCH(B95,Timing!$A$3:$A$29,0),1)</f>
        <v>Blacksburg</v>
      </c>
      <c r="E95" s="32">
        <f>'Picarro Output'!H95</f>
        <v>19691</v>
      </c>
      <c r="F95" s="32">
        <f>'Picarro Output'!J95</f>
        <v>1</v>
      </c>
      <c r="G95" s="32">
        <f t="shared" si="2"/>
        <v>0</v>
      </c>
      <c r="H95" s="32" t="str">
        <f>'Picarro Output'!C95</f>
        <v xml:space="preserve">   2025/03/17 23:49:40</v>
      </c>
      <c r="I95" s="33">
        <f>'Picarro Output'!F95</f>
        <v>-11.69</v>
      </c>
      <c r="J95" s="34">
        <f>'Picarro Output'!G95</f>
        <v>-38.588000000000001</v>
      </c>
    </row>
    <row r="96" spans="1:10">
      <c r="A96" s="32">
        <f>'Picarro Output'!A96</f>
        <v>95</v>
      </c>
      <c r="B96" s="1">
        <f t="shared" si="3"/>
        <v>18</v>
      </c>
      <c r="C96" s="32">
        <f>'Picarro Output'!E96</f>
        <v>3</v>
      </c>
      <c r="D96" s="32" t="str">
        <f>INDEX(Timing!$B$3:$B$29,MATCH(B96,Timing!$A$3:$A$29,0),1)</f>
        <v>Blacksburg</v>
      </c>
      <c r="E96" s="32">
        <f>'Picarro Output'!H96</f>
        <v>19574</v>
      </c>
      <c r="F96" s="32">
        <f>'Picarro Output'!J96</f>
        <v>1</v>
      </c>
      <c r="G96" s="32">
        <f t="shared" si="2"/>
        <v>0</v>
      </c>
      <c r="H96" s="32" t="str">
        <f>'Picarro Output'!C96</f>
        <v xml:space="preserve">   2025/03/17 23:58:30</v>
      </c>
      <c r="I96" s="33">
        <f>'Picarro Output'!F96</f>
        <v>-11.728999999999999</v>
      </c>
      <c r="J96" s="34">
        <f>'Picarro Output'!G96</f>
        <v>-38.546999999999997</v>
      </c>
    </row>
    <row r="97" spans="1:10">
      <c r="A97" s="32">
        <f>'Picarro Output'!A97</f>
        <v>96</v>
      </c>
      <c r="B97" s="1">
        <f t="shared" si="3"/>
        <v>18</v>
      </c>
      <c r="C97" s="32">
        <f>'Picarro Output'!E97</f>
        <v>4</v>
      </c>
      <c r="D97" s="32" t="str">
        <f>INDEX(Timing!$B$3:$B$29,MATCH(B97,Timing!$A$3:$A$29,0),1)</f>
        <v>Blacksburg</v>
      </c>
      <c r="E97" s="32">
        <f>'Picarro Output'!H97</f>
        <v>19716</v>
      </c>
      <c r="F97" s="32">
        <f>'Picarro Output'!J97</f>
        <v>1</v>
      </c>
      <c r="G97" s="32">
        <f t="shared" si="2"/>
        <v>0</v>
      </c>
      <c r="H97" s="32" t="str">
        <f>'Picarro Output'!C97</f>
        <v xml:space="preserve">   2025/03/18 00:07:21</v>
      </c>
      <c r="I97" s="33">
        <f>'Picarro Output'!F97</f>
        <v>-11.666</v>
      </c>
      <c r="J97" s="34">
        <f>'Picarro Output'!G97</f>
        <v>-38.58</v>
      </c>
    </row>
    <row r="98" spans="1:10">
      <c r="A98" s="32">
        <f>'Picarro Output'!A98</f>
        <v>97</v>
      </c>
      <c r="B98" s="1">
        <f t="shared" si="3"/>
        <v>19</v>
      </c>
      <c r="C98" s="32">
        <f>'Picarro Output'!E98</f>
        <v>1</v>
      </c>
      <c r="D98" s="32" t="str">
        <f>INDEX(Timing!$B$3:$B$29,MATCH(B98,Timing!$A$3:$A$29,0),1)</f>
        <v>CCR rain 19aug24 R1</v>
      </c>
      <c r="E98" s="32">
        <f>'Picarro Output'!H98</f>
        <v>19851</v>
      </c>
      <c r="F98" s="32">
        <f>'Picarro Output'!J98</f>
        <v>1</v>
      </c>
      <c r="G98" s="32">
        <f t="shared" si="2"/>
        <v>0</v>
      </c>
      <c r="H98" s="32" t="str">
        <f>'Picarro Output'!C98</f>
        <v xml:space="preserve">   2025/03/18 00:16:11</v>
      </c>
      <c r="I98" s="33">
        <f>'Picarro Output'!F98</f>
        <v>-9.4009999999999998</v>
      </c>
      <c r="J98" s="34">
        <f>'Picarro Output'!G98</f>
        <v>-23.402999999999999</v>
      </c>
    </row>
    <row r="99" spans="1:10">
      <c r="A99" s="32">
        <f>'Picarro Output'!A99</f>
        <v>98</v>
      </c>
      <c r="B99" s="1">
        <f t="shared" si="3"/>
        <v>19</v>
      </c>
      <c r="C99" s="32">
        <f>'Picarro Output'!E99</f>
        <v>2</v>
      </c>
      <c r="D99" s="32" t="str">
        <f>INDEX(Timing!$B$3:$B$29,MATCH(B99,Timing!$A$3:$A$29,0),1)</f>
        <v>CCR rain 19aug24 R1</v>
      </c>
      <c r="E99" s="32">
        <f>'Picarro Output'!H99</f>
        <v>19601</v>
      </c>
      <c r="F99" s="32">
        <f>'Picarro Output'!J99</f>
        <v>1</v>
      </c>
      <c r="G99" s="32">
        <f t="shared" si="2"/>
        <v>0</v>
      </c>
      <c r="H99" s="32" t="str">
        <f>'Picarro Output'!C99</f>
        <v xml:space="preserve">   2025/03/18 00:25:03</v>
      </c>
      <c r="I99" s="33">
        <f>'Picarro Output'!F99</f>
        <v>-9.2940000000000005</v>
      </c>
      <c r="J99" s="34">
        <f>'Picarro Output'!G99</f>
        <v>-21.887</v>
      </c>
    </row>
    <row r="100" spans="1:10">
      <c r="A100" s="32">
        <f>'Picarro Output'!A100</f>
        <v>99</v>
      </c>
      <c r="B100" s="1">
        <f t="shared" si="3"/>
        <v>19</v>
      </c>
      <c r="C100" s="32">
        <f>'Picarro Output'!E100</f>
        <v>3</v>
      </c>
      <c r="D100" s="32" t="str">
        <f>INDEX(Timing!$B$3:$B$29,MATCH(B100,Timing!$A$3:$A$29,0),1)</f>
        <v>CCR rain 19aug24 R1</v>
      </c>
      <c r="E100" s="32">
        <f>'Picarro Output'!H100</f>
        <v>19659</v>
      </c>
      <c r="F100" s="32">
        <f>'Picarro Output'!J100</f>
        <v>1</v>
      </c>
      <c r="G100" s="32">
        <f t="shared" si="2"/>
        <v>0</v>
      </c>
      <c r="H100" s="32" t="str">
        <f>'Picarro Output'!C100</f>
        <v xml:space="preserve">   2025/03/18 00:33:53</v>
      </c>
      <c r="I100" s="33">
        <f>'Picarro Output'!F100</f>
        <v>-9.3000000000000007</v>
      </c>
      <c r="J100" s="34">
        <f>'Picarro Output'!G100</f>
        <v>-21.823</v>
      </c>
    </row>
    <row r="101" spans="1:10">
      <c r="A101" s="32">
        <f>'Picarro Output'!A101</f>
        <v>100</v>
      </c>
      <c r="B101" s="1">
        <f t="shared" si="3"/>
        <v>19</v>
      </c>
      <c r="C101" s="32">
        <f>'Picarro Output'!E101</f>
        <v>4</v>
      </c>
      <c r="D101" s="32" t="str">
        <f>INDEX(Timing!$B$3:$B$29,MATCH(B101,Timing!$A$3:$A$29,0),1)</f>
        <v>CCR rain 19aug24 R1</v>
      </c>
      <c r="E101" s="32">
        <f>'Picarro Output'!H101</f>
        <v>19674</v>
      </c>
      <c r="F101" s="32">
        <f>'Picarro Output'!J101</f>
        <v>1</v>
      </c>
      <c r="G101" s="32">
        <f t="shared" si="2"/>
        <v>0</v>
      </c>
      <c r="H101" s="32" t="str">
        <f>'Picarro Output'!C101</f>
        <v xml:space="preserve">   2025/03/18 00:42:44</v>
      </c>
      <c r="I101" s="33">
        <f>'Picarro Output'!F101</f>
        <v>-9.3160000000000007</v>
      </c>
      <c r="J101" s="34">
        <f>'Picarro Output'!G101</f>
        <v>-21.353999999999999</v>
      </c>
    </row>
    <row r="102" spans="1:10">
      <c r="A102" s="32">
        <f>'Picarro Output'!A102</f>
        <v>101</v>
      </c>
      <c r="B102" s="1">
        <f t="shared" si="3"/>
        <v>20</v>
      </c>
      <c r="C102" s="32">
        <f>'Picarro Output'!E102</f>
        <v>1</v>
      </c>
      <c r="D102" s="32" t="str">
        <f>INDEX(Timing!$B$3:$B$29,MATCH(B102,Timing!$A$3:$A$29,0),1)</f>
        <v>CP1 15aug24 0.1m</v>
      </c>
      <c r="E102" s="32">
        <f>'Picarro Output'!H102</f>
        <v>19685</v>
      </c>
      <c r="F102" s="32">
        <f>'Picarro Output'!J102</f>
        <v>1</v>
      </c>
      <c r="G102" s="32">
        <f t="shared" si="2"/>
        <v>0</v>
      </c>
      <c r="H102" s="32" t="str">
        <f>'Picarro Output'!C102</f>
        <v xml:space="preserve">   2025/03/18 00:51:35</v>
      </c>
      <c r="I102" s="33">
        <f>'Picarro Output'!F102</f>
        <v>-9.5039999999999996</v>
      </c>
      <c r="J102" s="34">
        <f>'Picarro Output'!G102</f>
        <v>-23.292999999999999</v>
      </c>
    </row>
    <row r="103" spans="1:10">
      <c r="A103" s="32">
        <f>'Picarro Output'!A103</f>
        <v>102</v>
      </c>
      <c r="B103" s="1">
        <f t="shared" si="3"/>
        <v>20</v>
      </c>
      <c r="C103" s="32">
        <f>'Picarro Output'!E103</f>
        <v>2</v>
      </c>
      <c r="D103" s="32" t="str">
        <f>INDEX(Timing!$B$3:$B$29,MATCH(B103,Timing!$A$3:$A$29,0),1)</f>
        <v>CP1 15aug24 0.1m</v>
      </c>
      <c r="E103" s="32">
        <f>'Picarro Output'!H103</f>
        <v>19672</v>
      </c>
      <c r="F103" s="32">
        <f>'Picarro Output'!J103</f>
        <v>1</v>
      </c>
      <c r="G103" s="32">
        <f t="shared" si="2"/>
        <v>0</v>
      </c>
      <c r="H103" s="32" t="str">
        <f>'Picarro Output'!C103</f>
        <v xml:space="preserve">   2025/03/18 01:00:25</v>
      </c>
      <c r="I103" s="33">
        <f>'Picarro Output'!F103</f>
        <v>-9.5679999999999996</v>
      </c>
      <c r="J103" s="34">
        <f>'Picarro Output'!G103</f>
        <v>-23.99</v>
      </c>
    </row>
    <row r="104" spans="1:10">
      <c r="A104" s="32">
        <f>'Picarro Output'!A104</f>
        <v>103</v>
      </c>
      <c r="B104" s="1">
        <f t="shared" si="3"/>
        <v>20</v>
      </c>
      <c r="C104" s="32">
        <f>'Picarro Output'!E104</f>
        <v>3</v>
      </c>
      <c r="D104" s="32" t="str">
        <f>INDEX(Timing!$B$3:$B$29,MATCH(B104,Timing!$A$3:$A$29,0),1)</f>
        <v>CP1 15aug24 0.1m</v>
      </c>
      <c r="E104" s="32">
        <f>'Picarro Output'!H104</f>
        <v>19764</v>
      </c>
      <c r="F104" s="32">
        <f>'Picarro Output'!J104</f>
        <v>1</v>
      </c>
      <c r="G104" s="32">
        <f t="shared" si="2"/>
        <v>0</v>
      </c>
      <c r="H104" s="32" t="str">
        <f>'Picarro Output'!C104</f>
        <v xml:space="preserve">   2025/03/18 01:09:16</v>
      </c>
      <c r="I104" s="33">
        <f>'Picarro Output'!F104</f>
        <v>-9.6050000000000004</v>
      </c>
      <c r="J104" s="34">
        <f>'Picarro Output'!G104</f>
        <v>-23.626000000000001</v>
      </c>
    </row>
    <row r="105" spans="1:10">
      <c r="A105" s="32">
        <f>'Picarro Output'!A105</f>
        <v>104</v>
      </c>
      <c r="B105" s="1">
        <f t="shared" si="3"/>
        <v>20</v>
      </c>
      <c r="C105" s="32">
        <f>'Picarro Output'!E105</f>
        <v>4</v>
      </c>
      <c r="D105" s="32" t="str">
        <f>INDEX(Timing!$B$3:$B$29,MATCH(B105,Timing!$A$3:$A$29,0),1)</f>
        <v>CP1 15aug24 0.1m</v>
      </c>
      <c r="E105" s="32">
        <f>'Picarro Output'!H105</f>
        <v>19715</v>
      </c>
      <c r="F105" s="32">
        <f>'Picarro Output'!J105</f>
        <v>1</v>
      </c>
      <c r="G105" s="32">
        <f t="shared" si="2"/>
        <v>0</v>
      </c>
      <c r="H105" s="32" t="str">
        <f>'Picarro Output'!C105</f>
        <v xml:space="preserve">   2025/03/18 01:18:07</v>
      </c>
      <c r="I105" s="33">
        <f>'Picarro Output'!F105</f>
        <v>-9.5969999999999995</v>
      </c>
      <c r="J105" s="34">
        <f>'Picarro Output'!G105</f>
        <v>-23.736000000000001</v>
      </c>
    </row>
    <row r="106" spans="1:10">
      <c r="A106" s="32">
        <f>'Picarro Output'!A106</f>
        <v>105</v>
      </c>
      <c r="B106" s="1">
        <f t="shared" ref="B106:B114" si="4">IF(C106=1,B105+1,B105)</f>
        <v>21</v>
      </c>
      <c r="C106" s="32">
        <f>'Picarro Output'!E106</f>
        <v>1</v>
      </c>
      <c r="D106" s="32" t="str">
        <f>INDEX(Timing!$B$3:$B$29,MATCH(B106,Timing!$A$3:$A$29,0),1)</f>
        <v>CC2 22may24 0.1m</v>
      </c>
      <c r="E106" s="32">
        <f>'Picarro Output'!H106</f>
        <v>19727</v>
      </c>
      <c r="F106" s="32">
        <f>'Picarro Output'!J106</f>
        <v>1</v>
      </c>
      <c r="G106" s="32">
        <f t="shared" ref="G106:G114" si="5">IF(F106="     ",-1,IF(F106=0,-1,0))</f>
        <v>0</v>
      </c>
      <c r="H106" s="32" t="str">
        <f>'Picarro Output'!C106</f>
        <v xml:space="preserve">   2025/03/18 01:26:59</v>
      </c>
      <c r="I106" s="33">
        <f>'Picarro Output'!F106</f>
        <v>-9.2070000000000007</v>
      </c>
      <c r="J106" s="34">
        <f>'Picarro Output'!G106</f>
        <v>-21.39</v>
      </c>
    </row>
    <row r="107" spans="1:10">
      <c r="A107" s="32">
        <f>'Picarro Output'!A107</f>
        <v>106</v>
      </c>
      <c r="B107" s="1">
        <f t="shared" si="4"/>
        <v>21</v>
      </c>
      <c r="C107" s="32">
        <f>'Picarro Output'!E107</f>
        <v>2</v>
      </c>
      <c r="D107" s="32" t="str">
        <f>INDEX(Timing!$B$3:$B$29,MATCH(B107,Timing!$A$3:$A$29,0),1)</f>
        <v>CC2 22may24 0.1m</v>
      </c>
      <c r="E107" s="32">
        <f>'Picarro Output'!H107</f>
        <v>19765</v>
      </c>
      <c r="F107" s="32">
        <f>'Picarro Output'!J107</f>
        <v>1</v>
      </c>
      <c r="G107" s="32">
        <f t="shared" si="5"/>
        <v>0</v>
      </c>
      <c r="H107" s="32" t="str">
        <f>'Picarro Output'!C107</f>
        <v xml:space="preserve">   2025/03/18 01:35:49</v>
      </c>
      <c r="I107" s="33">
        <f>'Picarro Output'!F107</f>
        <v>-9.18</v>
      </c>
      <c r="J107" s="34">
        <f>'Picarro Output'!G107</f>
        <v>-21.404</v>
      </c>
    </row>
    <row r="108" spans="1:10">
      <c r="A108" s="32">
        <f>'Picarro Output'!A108</f>
        <v>107</v>
      </c>
      <c r="B108" s="1">
        <f t="shared" si="4"/>
        <v>21</v>
      </c>
      <c r="C108" s="32">
        <f>'Picarro Output'!E108</f>
        <v>3</v>
      </c>
      <c r="D108" s="32" t="str">
        <f>INDEX(Timing!$B$3:$B$29,MATCH(B108,Timing!$A$3:$A$29,0),1)</f>
        <v>CC2 22may24 0.1m</v>
      </c>
      <c r="E108" s="32">
        <f>'Picarro Output'!H108</f>
        <v>19596</v>
      </c>
      <c r="F108" s="32">
        <f>'Picarro Output'!J108</f>
        <v>1</v>
      </c>
      <c r="G108" s="32">
        <f t="shared" si="5"/>
        <v>0</v>
      </c>
      <c r="H108" s="32" t="str">
        <f>'Picarro Output'!C108</f>
        <v xml:space="preserve">   2025/03/18 01:44:40</v>
      </c>
      <c r="I108" s="33">
        <f>'Picarro Output'!F108</f>
        <v>-9.2210000000000001</v>
      </c>
      <c r="J108" s="34">
        <f>'Picarro Output'!G108</f>
        <v>-21.17</v>
      </c>
    </row>
    <row r="109" spans="1:10">
      <c r="A109" s="32">
        <f>'Picarro Output'!A109</f>
        <v>108</v>
      </c>
      <c r="B109" s="1">
        <f t="shared" si="4"/>
        <v>21</v>
      </c>
      <c r="C109" s="32">
        <f>'Picarro Output'!E109</f>
        <v>4</v>
      </c>
      <c r="D109" s="32" t="str">
        <f>INDEX(Timing!$B$3:$B$29,MATCH(B109,Timing!$A$3:$A$29,0),1)</f>
        <v>CC2 22may24 0.1m</v>
      </c>
      <c r="E109" s="32">
        <f>'Picarro Output'!H109</f>
        <v>19452</v>
      </c>
      <c r="F109" s="32">
        <f>'Picarro Output'!J109</f>
        <v>1</v>
      </c>
      <c r="G109" s="32">
        <f t="shared" si="5"/>
        <v>0</v>
      </c>
      <c r="H109" s="32" t="str">
        <f>'Picarro Output'!C109</f>
        <v xml:space="preserve">   2025/03/18 01:53:32</v>
      </c>
      <c r="I109" s="33">
        <f>'Picarro Output'!F109</f>
        <v>-9.266</v>
      </c>
      <c r="J109" s="34">
        <f>'Picarro Output'!G109</f>
        <v>-21.27</v>
      </c>
    </row>
    <row r="110" spans="1:10">
      <c r="A110" s="32">
        <f>'Picarro Output'!A110</f>
        <v>109</v>
      </c>
      <c r="B110" s="1">
        <f t="shared" si="4"/>
        <v>22</v>
      </c>
      <c r="C110" s="32">
        <f>'Picarro Output'!E110</f>
        <v>1</v>
      </c>
      <c r="D110" s="32" t="str">
        <f>INDEX(Timing!$B$3:$B$29,MATCH(B110,Timing!$A$3:$A$29,0),1)</f>
        <v>CS2 28oct24 0.1m</v>
      </c>
      <c r="E110" s="32">
        <f>'Picarro Output'!H110</f>
        <v>19746</v>
      </c>
      <c r="F110" s="32">
        <f>'Picarro Output'!J110</f>
        <v>1</v>
      </c>
      <c r="G110" s="32">
        <f t="shared" si="5"/>
        <v>0</v>
      </c>
      <c r="H110" s="32" t="str">
        <f>'Picarro Output'!C110</f>
        <v xml:space="preserve">   2025/03/18 02:02:24</v>
      </c>
      <c r="I110" s="33">
        <f>'Picarro Output'!F110</f>
        <v>-10.211</v>
      </c>
      <c r="J110" s="34">
        <f>'Picarro Output'!G110</f>
        <v>-24.893000000000001</v>
      </c>
    </row>
    <row r="111" spans="1:10">
      <c r="A111" s="32">
        <f>'Picarro Output'!A111</f>
        <v>110</v>
      </c>
      <c r="B111" s="1">
        <f t="shared" si="4"/>
        <v>22</v>
      </c>
      <c r="C111" s="32">
        <f>'Picarro Output'!E111</f>
        <v>2</v>
      </c>
      <c r="D111" s="32" t="str">
        <f>INDEX(Timing!$B$3:$B$29,MATCH(B111,Timing!$A$3:$A$29,0),1)</f>
        <v>CS2 28oct24 0.1m</v>
      </c>
      <c r="E111" s="32">
        <f>'Picarro Output'!H111</f>
        <v>19648</v>
      </c>
      <c r="F111" s="32">
        <f>'Picarro Output'!J111</f>
        <v>1</v>
      </c>
      <c r="G111" s="32">
        <f t="shared" si="5"/>
        <v>0</v>
      </c>
      <c r="H111" s="32" t="str">
        <f>'Picarro Output'!C111</f>
        <v xml:space="preserve">   2025/03/18 02:11:15</v>
      </c>
      <c r="I111" s="33">
        <f>'Picarro Output'!F111</f>
        <v>-10.246</v>
      </c>
      <c r="J111" s="34">
        <f>'Picarro Output'!G111</f>
        <v>-25.209</v>
      </c>
    </row>
    <row r="112" spans="1:10">
      <c r="A112" s="32">
        <f>'Picarro Output'!A112</f>
        <v>111</v>
      </c>
      <c r="B112" s="1">
        <f t="shared" si="4"/>
        <v>22</v>
      </c>
      <c r="C112" s="32">
        <f>'Picarro Output'!E112</f>
        <v>3</v>
      </c>
      <c r="D112" s="32" t="str">
        <f>INDEX(Timing!$B$3:$B$29,MATCH(B112,Timing!$A$3:$A$29,0),1)</f>
        <v>CS2 28oct24 0.1m</v>
      </c>
      <c r="E112" s="32">
        <f>'Picarro Output'!H112</f>
        <v>19662</v>
      </c>
      <c r="F112" s="32">
        <f>'Picarro Output'!J112</f>
        <v>1</v>
      </c>
      <c r="G112" s="32">
        <f t="shared" si="5"/>
        <v>0</v>
      </c>
      <c r="H112" s="32" t="str">
        <f>'Picarro Output'!C112</f>
        <v xml:space="preserve">   2025/03/18 02:20:05</v>
      </c>
      <c r="I112" s="33">
        <f>'Picarro Output'!F112</f>
        <v>-10.257</v>
      </c>
      <c r="J112" s="34">
        <f>'Picarro Output'!G112</f>
        <v>-25.11</v>
      </c>
    </row>
    <row r="113" spans="1:10">
      <c r="A113" s="32">
        <f>'Picarro Output'!A113</f>
        <v>112</v>
      </c>
      <c r="B113" s="1">
        <f t="shared" si="4"/>
        <v>22</v>
      </c>
      <c r="C113" s="32">
        <f>'Picarro Output'!E113</f>
        <v>4</v>
      </c>
      <c r="D113" s="32" t="str">
        <f>INDEX(Timing!$B$3:$B$29,MATCH(B113,Timing!$A$3:$A$29,0),1)</f>
        <v>CS2 28oct24 0.1m</v>
      </c>
      <c r="E113" s="32">
        <f>'Picarro Output'!H113</f>
        <v>19745</v>
      </c>
      <c r="F113" s="32">
        <f>'Picarro Output'!J113</f>
        <v>1</v>
      </c>
      <c r="G113" s="32">
        <f t="shared" si="5"/>
        <v>0</v>
      </c>
      <c r="H113" s="32" t="str">
        <f>'Picarro Output'!C113</f>
        <v xml:space="preserve">   2025/03/18 02:28:56</v>
      </c>
      <c r="I113" s="33">
        <f>'Picarro Output'!F113</f>
        <v>-10.265000000000001</v>
      </c>
      <c r="J113" s="34">
        <f>'Picarro Output'!G113</f>
        <v>-25.533000000000001</v>
      </c>
    </row>
    <row r="114" spans="1:10">
      <c r="A114" s="32">
        <f>'Picarro Output'!A114</f>
        <v>113</v>
      </c>
      <c r="B114" s="1">
        <f t="shared" si="4"/>
        <v>23</v>
      </c>
      <c r="C114" s="32">
        <f>'Picarro Output'!E114</f>
        <v>1</v>
      </c>
      <c r="D114" s="32" t="str">
        <f>INDEX(Timing!$B$3:$B$29,MATCH(B114,Timing!$A$3:$A$29,0),1)</f>
        <v>CC2 30sep24 0.1m</v>
      </c>
      <c r="E114" s="32">
        <f>'Picarro Output'!H114</f>
        <v>19510</v>
      </c>
      <c r="F114" s="32">
        <f>'Picarro Output'!J114</f>
        <v>1</v>
      </c>
      <c r="G114" s="32">
        <f t="shared" si="5"/>
        <v>0</v>
      </c>
      <c r="H114" s="32" t="str">
        <f>'Picarro Output'!C114</f>
        <v xml:space="preserve">   2025/03/18 02:37:48</v>
      </c>
      <c r="I114" s="33">
        <f>'Picarro Output'!F114</f>
        <v>-8.2929999999999993</v>
      </c>
      <c r="J114" s="34">
        <f>'Picarro Output'!G114</f>
        <v>-16.71</v>
      </c>
    </row>
    <row r="115" spans="1:10">
      <c r="A115" s="32">
        <f>'Picarro Output'!A115</f>
        <v>114</v>
      </c>
      <c r="B115" s="1">
        <f t="shared" ref="B115:B133" si="6">IF(C115=1,B114+1,B114)</f>
        <v>23</v>
      </c>
      <c r="C115" s="32">
        <f>'Picarro Output'!E115</f>
        <v>2</v>
      </c>
      <c r="D115" s="32" t="str">
        <f>INDEX(Timing!$B$3:$B$29,MATCH(B115,Timing!$A$3:$A$29,0),1)</f>
        <v>CC2 30sep24 0.1m</v>
      </c>
      <c r="E115" s="32">
        <f>'Picarro Output'!H115</f>
        <v>19769</v>
      </c>
      <c r="F115" s="32">
        <f>'Picarro Output'!J115</f>
        <v>1</v>
      </c>
      <c r="G115" s="32">
        <f t="shared" ref="G115:G133" si="7">IF(F115="     ",-1,IF(F115=0,-1,0))</f>
        <v>0</v>
      </c>
      <c r="H115" s="32" t="str">
        <f>'Picarro Output'!C115</f>
        <v xml:space="preserve">   2025/03/18 02:46:38</v>
      </c>
      <c r="I115" s="33">
        <f>'Picarro Output'!F115</f>
        <v>-8.2110000000000003</v>
      </c>
      <c r="J115" s="34">
        <f>'Picarro Output'!G115</f>
        <v>-15.677</v>
      </c>
    </row>
    <row r="116" spans="1:10">
      <c r="A116" s="32">
        <f>'Picarro Output'!A116</f>
        <v>115</v>
      </c>
      <c r="B116" s="1">
        <f t="shared" si="6"/>
        <v>23</v>
      </c>
      <c r="C116" s="32">
        <f>'Picarro Output'!E116</f>
        <v>3</v>
      </c>
      <c r="D116" s="32" t="str">
        <f>INDEX(Timing!$B$3:$B$29,MATCH(B116,Timing!$A$3:$A$29,0),1)</f>
        <v>CC2 30sep24 0.1m</v>
      </c>
      <c r="E116" s="32">
        <f>'Picarro Output'!H116</f>
        <v>19672</v>
      </c>
      <c r="F116" s="32">
        <f>'Picarro Output'!J116</f>
        <v>1</v>
      </c>
      <c r="G116" s="32">
        <f t="shared" si="7"/>
        <v>0</v>
      </c>
      <c r="H116" s="32" t="str">
        <f>'Picarro Output'!C116</f>
        <v xml:space="preserve">   2025/03/18 02:55:31</v>
      </c>
      <c r="I116" s="33">
        <f>'Picarro Output'!F116</f>
        <v>-8.0410000000000004</v>
      </c>
      <c r="J116" s="34">
        <f>'Picarro Output'!G116</f>
        <v>-15.315</v>
      </c>
    </row>
    <row r="117" spans="1:10">
      <c r="A117" s="32">
        <f>'Picarro Output'!A117</f>
        <v>116</v>
      </c>
      <c r="B117" s="1">
        <f t="shared" si="6"/>
        <v>23</v>
      </c>
      <c r="C117" s="32">
        <f>'Picarro Output'!E117</f>
        <v>4</v>
      </c>
      <c r="D117" s="32" t="str">
        <f>INDEX(Timing!$B$3:$B$29,MATCH(B117,Timing!$A$3:$A$29,0),1)</f>
        <v>CC2 30sep24 0.1m</v>
      </c>
      <c r="E117" s="32">
        <f>'Picarro Output'!H117</f>
        <v>19681</v>
      </c>
      <c r="F117" s="32">
        <f>'Picarro Output'!J117</f>
        <v>1</v>
      </c>
      <c r="G117" s="32">
        <f t="shared" si="7"/>
        <v>0</v>
      </c>
      <c r="H117" s="32" t="str">
        <f>'Picarro Output'!C117</f>
        <v xml:space="preserve">   2025/03/18 03:04:23</v>
      </c>
      <c r="I117" s="33">
        <f>'Picarro Output'!F117</f>
        <v>-8.08</v>
      </c>
      <c r="J117" s="34">
        <f>'Picarro Output'!G117</f>
        <v>-15.521000000000001</v>
      </c>
    </row>
    <row r="118" spans="1:10">
      <c r="A118" s="32">
        <f>'Picarro Output'!A118</f>
        <v>117</v>
      </c>
      <c r="B118" s="1">
        <f t="shared" si="6"/>
        <v>24</v>
      </c>
      <c r="C118" s="32">
        <f>'Picarro Output'!E118</f>
        <v>1</v>
      </c>
      <c r="D118" s="32" t="str">
        <f>INDEX(Timing!$B$3:$B$29,MATCH(B118,Timing!$A$3:$A$29,0),1)</f>
        <v>CS2 30sep24 0.1m</v>
      </c>
      <c r="E118" s="32">
        <f>'Picarro Output'!H118</f>
        <v>19728</v>
      </c>
      <c r="F118" s="32">
        <f>'Picarro Output'!J118</f>
        <v>1</v>
      </c>
      <c r="G118" s="32">
        <f t="shared" si="7"/>
        <v>0</v>
      </c>
      <c r="H118" s="32" t="str">
        <f>'Picarro Output'!C118</f>
        <v xml:space="preserve">   2025/03/18 03:13:14</v>
      </c>
      <c r="I118" s="33">
        <f>'Picarro Output'!F118</f>
        <v>-10.045999999999999</v>
      </c>
      <c r="J118" s="34">
        <f>'Picarro Output'!G118</f>
        <v>-20.952000000000002</v>
      </c>
    </row>
    <row r="119" spans="1:10">
      <c r="A119" s="32">
        <f>'Picarro Output'!A119</f>
        <v>118</v>
      </c>
      <c r="B119" s="1">
        <f t="shared" si="6"/>
        <v>24</v>
      </c>
      <c r="C119" s="32">
        <f>'Picarro Output'!E119</f>
        <v>2</v>
      </c>
      <c r="D119" s="32" t="str">
        <f>INDEX(Timing!$B$3:$B$29,MATCH(B119,Timing!$A$3:$A$29,0),1)</f>
        <v>CS2 30sep24 0.1m</v>
      </c>
      <c r="E119" s="32">
        <f>'Picarro Output'!H119</f>
        <v>19729</v>
      </c>
      <c r="F119" s="32">
        <f>'Picarro Output'!J119</f>
        <v>1</v>
      </c>
      <c r="G119" s="32">
        <f t="shared" si="7"/>
        <v>0</v>
      </c>
      <c r="H119" s="32" t="str">
        <f>'Picarro Output'!C119</f>
        <v xml:space="preserve">   2025/03/18 03:22:06</v>
      </c>
      <c r="I119" s="33">
        <f>'Picarro Output'!F119</f>
        <v>-10.18</v>
      </c>
      <c r="J119" s="34">
        <f>'Picarro Output'!G119</f>
        <v>-21.829000000000001</v>
      </c>
    </row>
    <row r="120" spans="1:10">
      <c r="A120" s="32">
        <f>'Picarro Output'!A120</f>
        <v>119</v>
      </c>
      <c r="B120" s="1">
        <f t="shared" si="6"/>
        <v>24</v>
      </c>
      <c r="C120" s="32">
        <f>'Picarro Output'!E120</f>
        <v>3</v>
      </c>
      <c r="D120" s="32" t="str">
        <f>INDEX(Timing!$B$3:$B$29,MATCH(B120,Timing!$A$3:$A$29,0),1)</f>
        <v>CS2 30sep24 0.1m</v>
      </c>
      <c r="E120" s="32">
        <f>'Picarro Output'!H120</f>
        <v>19483</v>
      </c>
      <c r="F120" s="32">
        <f>'Picarro Output'!J120</f>
        <v>1</v>
      </c>
      <c r="G120" s="32">
        <f t="shared" si="7"/>
        <v>0</v>
      </c>
      <c r="H120" s="32" t="str">
        <f>'Picarro Output'!C120</f>
        <v xml:space="preserve">   2025/03/18 03:30:56</v>
      </c>
      <c r="I120" s="33">
        <f>'Picarro Output'!F120</f>
        <v>-10.178000000000001</v>
      </c>
      <c r="J120" s="34">
        <f>'Picarro Output'!G120</f>
        <v>-21.85</v>
      </c>
    </row>
    <row r="121" spans="1:10">
      <c r="A121" s="32">
        <f>'Picarro Output'!A121</f>
        <v>120</v>
      </c>
      <c r="B121" s="1">
        <f t="shared" si="6"/>
        <v>24</v>
      </c>
      <c r="C121" s="32">
        <f>'Picarro Output'!E121</f>
        <v>4</v>
      </c>
      <c r="D121" s="32" t="str">
        <f>INDEX(Timing!$B$3:$B$29,MATCH(B121,Timing!$A$3:$A$29,0),1)</f>
        <v>CS2 30sep24 0.1m</v>
      </c>
      <c r="E121" s="32">
        <f>'Picarro Output'!H121</f>
        <v>19563</v>
      </c>
      <c r="F121" s="32">
        <f>'Picarro Output'!J121</f>
        <v>1</v>
      </c>
      <c r="G121" s="32">
        <f t="shared" si="7"/>
        <v>0</v>
      </c>
      <c r="H121" s="32" t="str">
        <f>'Picarro Output'!C121</f>
        <v xml:space="preserve">   2025/03/18 03:39:48</v>
      </c>
      <c r="I121" s="33">
        <f>'Picarro Output'!F121</f>
        <v>-10.164999999999999</v>
      </c>
      <c r="J121" s="34">
        <f>'Picarro Output'!G121</f>
        <v>-22.018999999999998</v>
      </c>
    </row>
    <row r="122" spans="1:10">
      <c r="A122" s="32">
        <f>'Picarro Output'!A122</f>
        <v>121</v>
      </c>
      <c r="B122" s="1">
        <f t="shared" si="6"/>
        <v>25</v>
      </c>
      <c r="C122" s="32">
        <f>'Picarro Output'!E122</f>
        <v>1</v>
      </c>
      <c r="D122" s="32" t="str">
        <f>INDEX(Timing!$B$3:$B$29,MATCH(B122,Timing!$A$3:$A$29,0),1)</f>
        <v>CC4 16sep24 9m - DUP</v>
      </c>
      <c r="E122" s="32">
        <f>'Picarro Output'!H122</f>
        <v>19685</v>
      </c>
      <c r="F122" s="32">
        <f>'Picarro Output'!J122</f>
        <v>1</v>
      </c>
      <c r="G122" s="32">
        <f t="shared" si="7"/>
        <v>0</v>
      </c>
      <c r="H122" s="32" t="str">
        <f>'Picarro Output'!C122</f>
        <v xml:space="preserve">   2025/03/18 03:48:39</v>
      </c>
      <c r="I122" s="33">
        <f>'Picarro Output'!F122</f>
        <v>-9.3930000000000007</v>
      </c>
      <c r="J122" s="34">
        <f>'Picarro Output'!G122</f>
        <v>-21.7</v>
      </c>
    </row>
    <row r="123" spans="1:10">
      <c r="A123" s="32">
        <f>'Picarro Output'!A123</f>
        <v>122</v>
      </c>
      <c r="B123" s="1">
        <f t="shared" si="6"/>
        <v>25</v>
      </c>
      <c r="C123" s="32">
        <f>'Picarro Output'!E123</f>
        <v>2</v>
      </c>
      <c r="D123" s="32" t="str">
        <f>INDEX(Timing!$B$3:$B$29,MATCH(B123,Timing!$A$3:$A$29,0),1)</f>
        <v>CC4 16sep24 9m - DUP</v>
      </c>
      <c r="E123" s="32">
        <f>'Picarro Output'!H123</f>
        <v>19579</v>
      </c>
      <c r="F123" s="32">
        <f>'Picarro Output'!J123</f>
        <v>1</v>
      </c>
      <c r="G123" s="32">
        <f t="shared" si="7"/>
        <v>0</v>
      </c>
      <c r="H123" s="32" t="str">
        <f>'Picarro Output'!C123</f>
        <v xml:space="preserve">   2025/03/18 03:57:32</v>
      </c>
      <c r="I123" s="33">
        <f>'Picarro Output'!F123</f>
        <v>-9.4120000000000008</v>
      </c>
      <c r="J123" s="34">
        <f>'Picarro Output'!G123</f>
        <v>-21.603999999999999</v>
      </c>
    </row>
    <row r="124" spans="1:10">
      <c r="A124" s="32">
        <f>'Picarro Output'!A124</f>
        <v>123</v>
      </c>
      <c r="B124" s="1">
        <f t="shared" si="6"/>
        <v>25</v>
      </c>
      <c r="C124" s="32">
        <f>'Picarro Output'!E124</f>
        <v>3</v>
      </c>
      <c r="D124" s="32" t="str">
        <f>INDEX(Timing!$B$3:$B$29,MATCH(B124,Timing!$A$3:$A$29,0),1)</f>
        <v>CC4 16sep24 9m - DUP</v>
      </c>
      <c r="E124" s="32">
        <f>'Picarro Output'!H124</f>
        <v>19563</v>
      </c>
      <c r="F124" s="32">
        <f>'Picarro Output'!J124</f>
        <v>1</v>
      </c>
      <c r="G124" s="32">
        <f t="shared" si="7"/>
        <v>0</v>
      </c>
      <c r="H124" s="32" t="str">
        <f>'Picarro Output'!C124</f>
        <v xml:space="preserve">   2025/03/18 04:06:23</v>
      </c>
      <c r="I124" s="33">
        <f>'Picarro Output'!F124</f>
        <v>-9.3789999999999996</v>
      </c>
      <c r="J124" s="34">
        <f>'Picarro Output'!G124</f>
        <v>-21.765999999999998</v>
      </c>
    </row>
    <row r="125" spans="1:10">
      <c r="A125" s="32">
        <f>'Picarro Output'!A125</f>
        <v>124</v>
      </c>
      <c r="B125" s="1">
        <f t="shared" si="6"/>
        <v>25</v>
      </c>
      <c r="C125" s="32">
        <f>'Picarro Output'!E125</f>
        <v>4</v>
      </c>
      <c r="D125" s="32" t="str">
        <f>INDEX(Timing!$B$3:$B$29,MATCH(B125,Timing!$A$3:$A$29,0),1)</f>
        <v>CC4 16sep24 9m - DUP</v>
      </c>
      <c r="E125" s="32">
        <f>'Picarro Output'!H125</f>
        <v>19648</v>
      </c>
      <c r="F125" s="32">
        <f>'Picarro Output'!J125</f>
        <v>1</v>
      </c>
      <c r="G125" s="32">
        <f t="shared" si="7"/>
        <v>0</v>
      </c>
      <c r="H125" s="32" t="str">
        <f>'Picarro Output'!C125</f>
        <v xml:space="preserve">   2025/03/18 04:15:15</v>
      </c>
      <c r="I125" s="33">
        <f>'Picarro Output'!F125</f>
        <v>-9.3460000000000001</v>
      </c>
      <c r="J125" s="34">
        <f>'Picarro Output'!G125</f>
        <v>-21.564</v>
      </c>
    </row>
    <row r="126" spans="1:10">
      <c r="A126" s="32">
        <f>'Picarro Output'!A126</f>
        <v>125</v>
      </c>
      <c r="B126" s="1">
        <f t="shared" si="6"/>
        <v>26</v>
      </c>
      <c r="C126" s="32">
        <f>'Picarro Output'!E126</f>
        <v>1</v>
      </c>
      <c r="D126" s="32" t="str">
        <f>INDEX(Timing!$B$3:$B$29,MATCH(B126,Timing!$A$3:$A$29,0),1)</f>
        <v>Hawaii</v>
      </c>
      <c r="E126" s="32">
        <f>'Picarro Output'!H126</f>
        <v>19685</v>
      </c>
      <c r="F126" s="32">
        <f>'Picarro Output'!J126</f>
        <v>1</v>
      </c>
      <c r="G126" s="32">
        <f t="shared" si="7"/>
        <v>0</v>
      </c>
      <c r="H126" s="32" t="str">
        <f>'Picarro Output'!C126</f>
        <v xml:space="preserve">   2025/03/18 04:24:08</v>
      </c>
      <c r="I126" s="33">
        <f>'Picarro Output'!F126</f>
        <v>-7.92</v>
      </c>
      <c r="J126" s="34">
        <f>'Picarro Output'!G126</f>
        <v>-5.1159999999999997</v>
      </c>
    </row>
    <row r="127" spans="1:10">
      <c r="A127" s="32">
        <f>'Picarro Output'!A127</f>
        <v>126</v>
      </c>
      <c r="B127" s="1">
        <f t="shared" si="6"/>
        <v>26</v>
      </c>
      <c r="C127" s="32">
        <f>'Picarro Output'!E127</f>
        <v>2</v>
      </c>
      <c r="D127" s="32" t="str">
        <f>INDEX(Timing!$B$3:$B$29,MATCH(B127,Timing!$A$3:$A$29,0),1)</f>
        <v>Hawaii</v>
      </c>
      <c r="E127" s="32">
        <f>'Picarro Output'!H127</f>
        <v>19685</v>
      </c>
      <c r="F127" s="32">
        <f>'Picarro Output'!J127</f>
        <v>1</v>
      </c>
      <c r="G127" s="32">
        <f t="shared" si="7"/>
        <v>0</v>
      </c>
      <c r="H127" s="32" t="str">
        <f>'Picarro Output'!C127</f>
        <v xml:space="preserve">   2025/03/18 04:33:00</v>
      </c>
      <c r="I127" s="33">
        <f>'Picarro Output'!F127</f>
        <v>-7.85</v>
      </c>
      <c r="J127" s="34">
        <f>'Picarro Output'!G127</f>
        <v>-3.048</v>
      </c>
    </row>
    <row r="128" spans="1:10">
      <c r="A128" s="32">
        <f>'Picarro Output'!A128</f>
        <v>127</v>
      </c>
      <c r="B128" s="1">
        <f t="shared" si="6"/>
        <v>26</v>
      </c>
      <c r="C128" s="32">
        <f>'Picarro Output'!E128</f>
        <v>3</v>
      </c>
      <c r="D128" s="32" t="str">
        <f>INDEX(Timing!$B$3:$B$29,MATCH(B128,Timing!$A$3:$A$29,0),1)</f>
        <v>Hawaii</v>
      </c>
      <c r="E128" s="32">
        <f>'Picarro Output'!H128</f>
        <v>19688</v>
      </c>
      <c r="F128" s="32">
        <f>'Picarro Output'!J128</f>
        <v>1</v>
      </c>
      <c r="G128" s="32">
        <f t="shared" si="7"/>
        <v>0</v>
      </c>
      <c r="H128" s="32" t="str">
        <f>'Picarro Output'!C128</f>
        <v xml:space="preserve">   2025/03/18 04:41:52</v>
      </c>
      <c r="I128" s="33">
        <f>'Picarro Output'!F128</f>
        <v>-7.8380000000000001</v>
      </c>
      <c r="J128" s="34">
        <f>'Picarro Output'!G128</f>
        <v>-2.71</v>
      </c>
    </row>
    <row r="129" spans="1:10">
      <c r="A129" s="32">
        <f>'Picarro Output'!A129</f>
        <v>128</v>
      </c>
      <c r="B129" s="1">
        <f t="shared" si="6"/>
        <v>26</v>
      </c>
      <c r="C129" s="32">
        <f>'Picarro Output'!E129</f>
        <v>4</v>
      </c>
      <c r="D129" s="32" t="str">
        <f>INDEX(Timing!$B$3:$B$29,MATCH(B129,Timing!$A$3:$A$29,0),1)</f>
        <v>Hawaii</v>
      </c>
      <c r="E129" s="32">
        <f>'Picarro Output'!H129</f>
        <v>19596</v>
      </c>
      <c r="F129" s="32">
        <f>'Picarro Output'!J129</f>
        <v>1</v>
      </c>
      <c r="G129" s="32">
        <f t="shared" si="7"/>
        <v>0</v>
      </c>
      <c r="H129" s="32" t="str">
        <f>'Picarro Output'!C129</f>
        <v xml:space="preserve">   2025/03/18 04:50:44</v>
      </c>
      <c r="I129" s="33">
        <f>'Picarro Output'!F129</f>
        <v>-7.8079999999999998</v>
      </c>
      <c r="J129" s="34">
        <f>'Picarro Output'!G129</f>
        <v>-2.7549999999999999</v>
      </c>
    </row>
    <row r="130" spans="1:10">
      <c r="A130" s="32">
        <f>'Picarro Output'!A130</f>
        <v>129</v>
      </c>
      <c r="B130" s="1">
        <f t="shared" si="6"/>
        <v>27</v>
      </c>
      <c r="C130" s="32">
        <f>'Picarro Output'!E130</f>
        <v>1</v>
      </c>
      <c r="D130" s="32" t="str">
        <f>INDEX(Timing!$B$3:$B$29,MATCH(B130,Timing!$A$3:$A$29,0),1)</f>
        <v>Blacksburg</v>
      </c>
      <c r="E130" s="32">
        <f>'Picarro Output'!H130</f>
        <v>19706</v>
      </c>
      <c r="F130" s="32">
        <f>'Picarro Output'!J130</f>
        <v>1</v>
      </c>
      <c r="G130" s="32">
        <f t="shared" si="7"/>
        <v>0</v>
      </c>
      <c r="H130" s="32" t="str">
        <f>'Picarro Output'!C130</f>
        <v xml:space="preserve">   2025/03/18 04:59:36</v>
      </c>
      <c r="I130" s="33">
        <f>'Picarro Output'!F130</f>
        <v>-11.516</v>
      </c>
      <c r="J130" s="34">
        <f>'Picarro Output'!G130</f>
        <v>-34.225000000000001</v>
      </c>
    </row>
    <row r="131" spans="1:10">
      <c r="A131" s="32">
        <f>'Picarro Output'!A131</f>
        <v>130</v>
      </c>
      <c r="B131" s="1">
        <f t="shared" si="6"/>
        <v>27</v>
      </c>
      <c r="C131" s="32">
        <f>'Picarro Output'!E131</f>
        <v>2</v>
      </c>
      <c r="D131" s="32" t="str">
        <f>INDEX(Timing!$B$3:$B$29,MATCH(B131,Timing!$A$3:$A$29,0),1)</f>
        <v>Blacksburg</v>
      </c>
      <c r="E131" s="32">
        <f>'Picarro Output'!H131</f>
        <v>19730</v>
      </c>
      <c r="F131" s="32">
        <f>'Picarro Output'!J131</f>
        <v>1</v>
      </c>
      <c r="G131" s="32">
        <f t="shared" si="7"/>
        <v>0</v>
      </c>
      <c r="H131" s="32" t="str">
        <f>'Picarro Output'!C131</f>
        <v xml:space="preserve">   2025/03/18 05:08:28</v>
      </c>
      <c r="I131" s="33">
        <f>'Picarro Output'!F131</f>
        <v>-11.750999999999999</v>
      </c>
      <c r="J131" s="34">
        <f>'Picarro Output'!G131</f>
        <v>-37.508000000000003</v>
      </c>
    </row>
    <row r="132" spans="1:10">
      <c r="A132" s="32">
        <f>'Picarro Output'!A132</f>
        <v>131</v>
      </c>
      <c r="B132" s="1">
        <f t="shared" si="6"/>
        <v>27</v>
      </c>
      <c r="C132" s="32">
        <f>'Picarro Output'!E132</f>
        <v>3</v>
      </c>
      <c r="D132" s="32" t="str">
        <f>INDEX(Timing!$B$3:$B$29,MATCH(B132,Timing!$A$3:$A$29,0),1)</f>
        <v>Blacksburg</v>
      </c>
      <c r="E132" s="32">
        <f>'Picarro Output'!H132</f>
        <v>19724</v>
      </c>
      <c r="F132" s="32">
        <f>'Picarro Output'!J132</f>
        <v>1</v>
      </c>
      <c r="G132" s="32">
        <f t="shared" si="7"/>
        <v>0</v>
      </c>
      <c r="H132" s="32" t="str">
        <f>'Picarro Output'!C132</f>
        <v xml:space="preserve">   2025/03/18 05:17:20</v>
      </c>
      <c r="I132" s="33">
        <f>'Picarro Output'!F132</f>
        <v>-11.868</v>
      </c>
      <c r="J132" s="34">
        <f>'Picarro Output'!G132</f>
        <v>-37.979999999999997</v>
      </c>
    </row>
    <row r="133" spans="1:10">
      <c r="A133" s="32">
        <f>'Picarro Output'!A133</f>
        <v>132</v>
      </c>
      <c r="B133" s="1">
        <f t="shared" si="6"/>
        <v>27</v>
      </c>
      <c r="C133" s="32">
        <f>'Picarro Output'!E133</f>
        <v>4</v>
      </c>
      <c r="D133" s="32" t="str">
        <f>INDEX(Timing!$B$3:$B$29,MATCH(B133,Timing!$A$3:$A$29,0),1)</f>
        <v>Blacksburg</v>
      </c>
      <c r="E133" s="32">
        <f>'Picarro Output'!H133</f>
        <v>19713</v>
      </c>
      <c r="F133" s="32">
        <f>'Picarro Output'!J133</f>
        <v>1</v>
      </c>
      <c r="G133" s="32">
        <f t="shared" si="7"/>
        <v>0</v>
      </c>
      <c r="H133" s="32" t="str">
        <f>'Picarro Output'!C133</f>
        <v xml:space="preserve">   2025/03/18 05:26:12</v>
      </c>
      <c r="I133" s="33">
        <f>'Picarro Output'!F133</f>
        <v>-11.816000000000001</v>
      </c>
      <c r="J133" s="34">
        <f>'Picarro Output'!G133</f>
        <v>-38.466000000000001</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C1" workbookViewId="0">
      <pane ySplit="1" topLeftCell="A7" activePane="bottomLeft" state="frozen"/>
      <selection pane="bottomLeft" activeCell="L27" sqref="L27"/>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47</v>
      </c>
      <c r="B1" s="47" t="s">
        <v>57</v>
      </c>
      <c r="C1" s="47" t="s">
        <v>58</v>
      </c>
      <c r="D1" s="47" t="s">
        <v>59</v>
      </c>
      <c r="E1" s="47" t="s">
        <v>114</v>
      </c>
      <c r="F1" s="48" t="s">
        <v>52</v>
      </c>
      <c r="G1" s="48" t="s">
        <v>51</v>
      </c>
      <c r="H1" s="81" t="s">
        <v>83</v>
      </c>
      <c r="I1" s="50" t="s">
        <v>61</v>
      </c>
      <c r="J1" s="49" t="s">
        <v>62</v>
      </c>
      <c r="K1" s="77" t="s">
        <v>63</v>
      </c>
      <c r="L1" s="51" t="s">
        <v>137</v>
      </c>
      <c r="M1" s="52" t="s">
        <v>64</v>
      </c>
      <c r="N1" s="51" t="s">
        <v>136</v>
      </c>
      <c r="O1" s="53" t="s">
        <v>138</v>
      </c>
      <c r="P1" s="53" t="s">
        <v>84</v>
      </c>
      <c r="Q1" s="53" t="s">
        <v>85</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118</v>
      </c>
      <c r="F2" s="58" t="str">
        <f>'Picarro Output'!J2</f>
        <v xml:space="preserve">     </v>
      </c>
      <c r="G2" s="58">
        <v>-1</v>
      </c>
      <c r="H2" s="82" t="str">
        <f>'Picarro Output'!F2</f>
        <v xml:space="preserve">              </v>
      </c>
      <c r="Q2" s="64"/>
      <c r="R2" s="65"/>
      <c r="S2" s="99" t="s">
        <v>67</v>
      </c>
      <c r="T2" s="80"/>
      <c r="V2" s="227" t="s">
        <v>68</v>
      </c>
      <c r="W2" s="227"/>
      <c r="X2" s="227"/>
      <c r="Y2" s="227"/>
    </row>
    <row r="3" spans="1:41">
      <c r="A3" s="56">
        <f>'Picarro Output'!A3</f>
        <v>2</v>
      </c>
      <c r="B3" s="57">
        <f t="shared" ref="B3:B67" si="0">IF(C3=1,B2+1,B2)</f>
        <v>1</v>
      </c>
      <c r="C3" s="56">
        <f>'Picarro Output'!E3</f>
        <v>2</v>
      </c>
      <c r="D3" s="56" t="str">
        <f>INDEX(Timing!$B$3:$B$29,MATCH(B3,Timing!$A$3:$A$29,0),1)</f>
        <v>Blacksburg</v>
      </c>
      <c r="E3" s="56" t="s">
        <v>118</v>
      </c>
      <c r="F3" s="58">
        <f>'Picarro Output'!J3</f>
        <v>1</v>
      </c>
      <c r="G3" s="58">
        <v>-1</v>
      </c>
      <c r="H3" s="82">
        <f>'Picarro Output'!F3</f>
        <v>-10.996</v>
      </c>
      <c r="Q3" s="64"/>
      <c r="R3" s="65"/>
      <c r="S3" s="100" t="s">
        <v>69</v>
      </c>
      <c r="T3" s="101">
        <f>SQRT((K21^2)+(K31^2) + (K41^2))</f>
        <v>0.10779296111650176</v>
      </c>
    </row>
    <row r="4" spans="1:41">
      <c r="A4" s="56">
        <f>'Picarro Output'!A4</f>
        <v>3</v>
      </c>
      <c r="B4" s="57">
        <f t="shared" si="0"/>
        <v>1</v>
      </c>
      <c r="C4" s="56">
        <f>'Picarro Output'!E4</f>
        <v>3</v>
      </c>
      <c r="D4" s="56" t="str">
        <f>INDEX(Timing!$B$3:$B$29,MATCH(B4,Timing!$A$3:$A$29,0),1)</f>
        <v>Blacksburg</v>
      </c>
      <c r="E4" s="56" t="s">
        <v>118</v>
      </c>
      <c r="F4" s="58">
        <f>'Picarro Output'!J4</f>
        <v>1</v>
      </c>
      <c r="G4" s="58">
        <v>-1</v>
      </c>
      <c r="H4" s="82">
        <f>'Picarro Output'!F4</f>
        <v>-10.986000000000001</v>
      </c>
      <c r="L4" s="68"/>
      <c r="Q4" s="64"/>
      <c r="R4" s="65"/>
      <c r="S4" s="102" t="s">
        <v>70</v>
      </c>
      <c r="T4" s="103"/>
    </row>
    <row r="5" spans="1:41">
      <c r="A5" s="56">
        <f>'Picarro Output'!A5</f>
        <v>4</v>
      </c>
      <c r="B5" s="57">
        <f t="shared" si="0"/>
        <v>1</v>
      </c>
      <c r="C5" s="56">
        <f>'Picarro Output'!E5</f>
        <v>4</v>
      </c>
      <c r="D5" s="56" t="str">
        <f>INDEX(Timing!$B$3:$B$29,MATCH(B5,Timing!$A$3:$A$29,0),1)</f>
        <v>Blacksburg</v>
      </c>
      <c r="E5" s="56" t="s">
        <v>118</v>
      </c>
      <c r="F5" s="58">
        <f>'Picarro Output'!J5</f>
        <v>1</v>
      </c>
      <c r="G5" s="58">
        <v>-1</v>
      </c>
      <c r="H5" s="82">
        <f>'Picarro Output'!F5</f>
        <v>-11.026999999999999</v>
      </c>
      <c r="L5" s="68"/>
      <c r="Q5" s="64"/>
      <c r="R5" s="65"/>
      <c r="S5" s="102" t="s">
        <v>71</v>
      </c>
      <c r="T5" s="100" t="s">
        <v>72</v>
      </c>
    </row>
    <row r="6" spans="1:41">
      <c r="A6" s="56">
        <f>'Picarro Output'!A6</f>
        <v>5</v>
      </c>
      <c r="B6" s="57">
        <f t="shared" si="0"/>
        <v>1</v>
      </c>
      <c r="C6" s="56">
        <f>'Picarro Output'!E6</f>
        <v>5</v>
      </c>
      <c r="D6" s="56" t="str">
        <f>INDEX(Timing!$B$3:$B$29,MATCH(B6,Timing!$A$3:$A$29,0),1)</f>
        <v>Blacksburg</v>
      </c>
      <c r="E6" s="56" t="s">
        <v>118</v>
      </c>
      <c r="F6" s="58">
        <f>'Picarro Output'!J6</f>
        <v>1</v>
      </c>
      <c r="G6" s="58">
        <v>-1</v>
      </c>
      <c r="H6" s="82">
        <f>'Picarro Output'!F6</f>
        <v>-10.991</v>
      </c>
      <c r="L6" s="62"/>
      <c r="N6" s="62"/>
      <c r="Q6" s="64"/>
      <c r="R6" s="65"/>
      <c r="S6" s="103">
        <v>1</v>
      </c>
      <c r="T6" s="104">
        <v>0.91305243234493982</v>
      </c>
      <c r="U6" s="69"/>
    </row>
    <row r="7" spans="1:41">
      <c r="A7" s="56">
        <f>'Picarro Output'!A7</f>
        <v>6</v>
      </c>
      <c r="B7" s="57">
        <f t="shared" si="0"/>
        <v>1</v>
      </c>
      <c r="C7" s="56">
        <f>'Picarro Output'!E7</f>
        <v>6</v>
      </c>
      <c r="D7" s="56" t="str">
        <f>INDEX(Timing!$B$3:$B$29,MATCH(B7,Timing!$A$3:$A$29,0),1)</f>
        <v>Blacksburg</v>
      </c>
      <c r="E7" s="56" t="s">
        <v>118</v>
      </c>
      <c r="F7" s="58">
        <f>'Picarro Output'!J7</f>
        <v>1</v>
      </c>
      <c r="G7" s="58">
        <v>-1</v>
      </c>
      <c r="H7" s="82">
        <f>'Picarro Output'!F7</f>
        <v>-11.036</v>
      </c>
      <c r="L7" s="62"/>
      <c r="N7" s="62"/>
      <c r="Q7" s="64"/>
      <c r="R7" s="65"/>
      <c r="S7" s="103">
        <v>2</v>
      </c>
      <c r="T7" s="104">
        <v>0.97390207971617826</v>
      </c>
      <c r="U7" s="69"/>
    </row>
    <row r="8" spans="1:41">
      <c r="A8" s="56">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Output'!F8</f>
        <v>-11.163</v>
      </c>
      <c r="J8" s="59">
        <f>H8</f>
        <v>-11.163</v>
      </c>
      <c r="L8" s="62">
        <f>AVERAGE(J8)</f>
        <v>-11.163</v>
      </c>
      <c r="M8" s="62">
        <f t="shared" ref="M8:M39" si="2">J8 - ($T$18*A8)</f>
        <v>-11.117223481662419</v>
      </c>
      <c r="N8" s="62">
        <f>L8 - ($T$18*A8)</f>
        <v>-11.117223481662419</v>
      </c>
      <c r="Q8" s="64">
        <f>M8*$T$23+$T$24</f>
        <v>-7.517409796452041</v>
      </c>
      <c r="R8" s="65"/>
      <c r="S8" s="103">
        <v>3</v>
      </c>
      <c r="T8" s="104">
        <v>0.9873464245507122</v>
      </c>
      <c r="U8" s="69"/>
    </row>
    <row r="9" spans="1:41">
      <c r="A9" s="56">
        <f>'Picarro Output'!A9</f>
        <v>8</v>
      </c>
      <c r="B9" s="57">
        <f t="shared" si="0"/>
        <v>1</v>
      </c>
      <c r="C9" s="56">
        <f>'Picarro Output'!E9</f>
        <v>8</v>
      </c>
      <c r="D9" s="56" t="str">
        <f>INDEX(Timing!$B$3:$B$29,MATCH(B9,Timing!$A$3:$A$29,0),1)</f>
        <v>Blacksburg</v>
      </c>
      <c r="E9" s="56" t="s">
        <v>118</v>
      </c>
      <c r="F9" s="58">
        <f>'Picarro Output'!J9</f>
        <v>1</v>
      </c>
      <c r="G9" s="58">
        <f t="shared" si="1"/>
        <v>0</v>
      </c>
      <c r="H9" s="82">
        <f>'Picarro Output'!F9</f>
        <v>-11.051</v>
      </c>
      <c r="J9" s="59">
        <f>H9</f>
        <v>-11.051</v>
      </c>
      <c r="L9" s="62">
        <f>AVERAGE(J9)</f>
        <v>-11.051</v>
      </c>
      <c r="M9" s="62">
        <f t="shared" si="2"/>
        <v>-10.998683979042765</v>
      </c>
      <c r="N9" s="62">
        <f>L9 - ($T$18*A9)</f>
        <v>-10.998683979042765</v>
      </c>
      <c r="Q9" s="64">
        <f t="shared" ref="Q9:Q72" si="3">M9*$T$23+$T$24</f>
        <v>-7.4043111532456169</v>
      </c>
      <c r="R9" s="65"/>
      <c r="S9" s="103">
        <v>4</v>
      </c>
      <c r="T9" s="104">
        <v>0.98734642455071209</v>
      </c>
      <c r="U9" s="69"/>
    </row>
    <row r="10" spans="1:41">
      <c r="A10" s="56">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Output'!F10</f>
        <v>-11.034000000000001</v>
      </c>
      <c r="J10" s="59">
        <f>H10</f>
        <v>-11.034000000000001</v>
      </c>
      <c r="L10" s="62">
        <f>AVERAGE(J10)</f>
        <v>-11.034000000000001</v>
      </c>
      <c r="M10" s="62">
        <f t="shared" si="2"/>
        <v>-10.975144476423111</v>
      </c>
      <c r="N10" s="62">
        <f>L10 - ($T$18*A10)</f>
        <v>-10.975144476423111</v>
      </c>
      <c r="O10" s="64"/>
      <c r="Q10" s="64">
        <f t="shared" si="3"/>
        <v>-7.3818520931922009</v>
      </c>
      <c r="R10" s="65"/>
      <c r="S10" s="103">
        <v>5</v>
      </c>
      <c r="T10" s="104">
        <v>0.9895801516683157</v>
      </c>
      <c r="U10" s="69"/>
    </row>
    <row r="11" spans="1:41">
      <c r="A11" s="56">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Output'!F11</f>
        <v>-11.077</v>
      </c>
      <c r="I11" s="71">
        <f>STDEV(H8:H11)</f>
        <v>5.7296742199418778E-2</v>
      </c>
      <c r="J11" s="59">
        <f>H11</f>
        <v>-11.077</v>
      </c>
      <c r="K11" s="70">
        <f>STDEV(J8:J11)</f>
        <v>5.7296742199418778E-2</v>
      </c>
      <c r="L11" s="62">
        <f>AVERAGE(J11)</f>
        <v>-11.077</v>
      </c>
      <c r="M11" s="62">
        <f t="shared" si="2"/>
        <v>-11.011604973803456</v>
      </c>
      <c r="N11" s="62">
        <f>L11 - ($T$18*A11)</f>
        <v>-11.011604973803456</v>
      </c>
      <c r="O11" s="64"/>
      <c r="Q11" s="64">
        <f t="shared" si="3"/>
        <v>-7.4166390856564721</v>
      </c>
      <c r="R11" s="65"/>
      <c r="S11" s="103">
        <v>6</v>
      </c>
      <c r="T11" s="104">
        <v>0.99105007786730026</v>
      </c>
      <c r="U11" s="69"/>
    </row>
    <row r="12" spans="1:41">
      <c r="A12" s="56">
        <f>'Picarro Output'!A12</f>
        <v>11</v>
      </c>
      <c r="B12" s="57">
        <f t="shared" si="0"/>
        <v>2</v>
      </c>
      <c r="C12" s="56">
        <f>'Picarro Output'!E12</f>
        <v>1</v>
      </c>
      <c r="D12" s="56" t="str">
        <f>INDEX(Timing!$B$3:$B$29,MATCH(B12,Timing!$A$3:$A$29,0),1)</f>
        <v>Myrtle</v>
      </c>
      <c r="E12" s="56" t="s">
        <v>116</v>
      </c>
      <c r="F12" s="58">
        <f>'Picarro Output'!J12</f>
        <v>1</v>
      </c>
      <c r="G12" s="58">
        <f t="shared" si="1"/>
        <v>0</v>
      </c>
      <c r="H12" s="84">
        <f>'Picarro Output'!F12</f>
        <v>-6.0540000000000003</v>
      </c>
      <c r="I12" s="85"/>
      <c r="J12" s="86">
        <f>H12 + ((1-$T$6)*(H12-H11))</f>
        <v>-5.6172623676686326</v>
      </c>
      <c r="L12" s="68"/>
      <c r="M12" s="62">
        <f t="shared" si="2"/>
        <v>-5.5453278388524341</v>
      </c>
      <c r="O12" s="64">
        <f>M12</f>
        <v>-5.5453278388524341</v>
      </c>
      <c r="P12" s="63">
        <f t="shared" ref="P12:P21" si="4">$U$39</f>
        <v>-2.2908301858589355</v>
      </c>
      <c r="Q12" s="64">
        <f t="shared" si="3"/>
        <v>-2.2012592865957181</v>
      </c>
      <c r="R12" s="65"/>
      <c r="S12" s="103">
        <v>7</v>
      </c>
      <c r="T12" s="104">
        <v>0.99105007786730037</v>
      </c>
      <c r="U12" s="69"/>
    </row>
    <row r="13" spans="1:41">
      <c r="A13" s="56">
        <f>'Picarro Output'!A13</f>
        <v>12</v>
      </c>
      <c r="B13" s="57">
        <f t="shared" si="0"/>
        <v>2</v>
      </c>
      <c r="C13" s="56">
        <f>'Picarro Output'!E13</f>
        <v>2</v>
      </c>
      <c r="D13" s="56" t="str">
        <f>INDEX(Timing!$B$3:$B$29,MATCH(B13,Timing!$A$3:$A$29,0),1)</f>
        <v>Myrtle</v>
      </c>
      <c r="E13" s="56" t="s">
        <v>116</v>
      </c>
      <c r="F13" s="58">
        <f>'Picarro Output'!J13</f>
        <v>1</v>
      </c>
      <c r="G13" s="58">
        <f t="shared" si="1"/>
        <v>0</v>
      </c>
      <c r="H13" s="87">
        <f>'Picarro Output'!F13</f>
        <v>-5.8179999999999996</v>
      </c>
      <c r="J13" s="88">
        <f>H13 + ((1-$T$7)*(H13-H11))</f>
        <v>-5.6807510372273811</v>
      </c>
      <c r="L13" s="68"/>
      <c r="M13" s="62">
        <f t="shared" si="2"/>
        <v>-5.6022770057915281</v>
      </c>
      <c r="O13" s="64">
        <f t="shared" ref="O13:O21" si="5">M13</f>
        <v>-5.6022770057915281</v>
      </c>
      <c r="P13" s="63">
        <f t="shared" si="4"/>
        <v>-2.2908301858589355</v>
      </c>
      <c r="Q13" s="64">
        <f t="shared" si="3"/>
        <v>-2.2555945366196184</v>
      </c>
      <c r="R13" s="65"/>
      <c r="S13" s="103">
        <v>8</v>
      </c>
      <c r="T13" s="104">
        <v>0.99260330211966119</v>
      </c>
      <c r="U13" s="69"/>
    </row>
    <row r="14" spans="1:41">
      <c r="A14" s="56">
        <f>'Picarro Output'!A14</f>
        <v>13</v>
      </c>
      <c r="B14" s="57">
        <f t="shared" si="0"/>
        <v>2</v>
      </c>
      <c r="C14" s="56">
        <f>'Picarro Output'!E14</f>
        <v>3</v>
      </c>
      <c r="D14" s="56" t="str">
        <f>INDEX(Timing!$B$3:$B$29,MATCH(B14,Timing!$A$3:$A$29,0),1)</f>
        <v>Myrtle</v>
      </c>
      <c r="E14" s="56" t="s">
        <v>116</v>
      </c>
      <c r="F14" s="58">
        <f>'Picarro Output'!J14</f>
        <v>1</v>
      </c>
      <c r="G14" s="58">
        <f t="shared" si="1"/>
        <v>0</v>
      </c>
      <c r="H14" s="87">
        <f>'Picarro Output'!F14</f>
        <v>-5.78</v>
      </c>
      <c r="J14" s="88">
        <f>H14 + ((1-$T$8)*(H14-H11))</f>
        <v>-5.712974010845123</v>
      </c>
      <c r="K14" s="79"/>
      <c r="L14" s="68"/>
      <c r="M14" s="62">
        <f t="shared" si="2"/>
        <v>-5.6279604767896156</v>
      </c>
      <c r="O14" s="64">
        <f t="shared" si="5"/>
        <v>-5.6279604767896156</v>
      </c>
      <c r="P14" s="63">
        <f t="shared" si="4"/>
        <v>-2.2908301858589355</v>
      </c>
      <c r="Q14" s="64">
        <f t="shared" si="3"/>
        <v>-2.2800991587795023</v>
      </c>
      <c r="R14" s="65"/>
      <c r="S14" s="103">
        <v>9</v>
      </c>
      <c r="T14" s="104">
        <v>0.9981996322416723</v>
      </c>
      <c r="U14" s="69"/>
    </row>
    <row r="15" spans="1:41">
      <c r="A15" s="56">
        <f>'Picarro Output'!A15</f>
        <v>14</v>
      </c>
      <c r="B15" s="57">
        <f t="shared" si="0"/>
        <v>2</v>
      </c>
      <c r="C15" s="56">
        <f>'Picarro Output'!E15</f>
        <v>4</v>
      </c>
      <c r="D15" s="56" t="str">
        <f>INDEX(Timing!$B$3:$B$29,MATCH(B15,Timing!$A$3:$A$29,0),1)</f>
        <v>Myrtle</v>
      </c>
      <c r="E15" s="56" t="s">
        <v>116</v>
      </c>
      <c r="F15" s="58">
        <f>'Picarro Output'!J15</f>
        <v>1</v>
      </c>
      <c r="G15" s="58">
        <f t="shared" si="1"/>
        <v>0</v>
      </c>
      <c r="H15" s="87">
        <f>'Picarro Output'!F15</f>
        <v>-5.8170000000000002</v>
      </c>
      <c r="J15" s="88">
        <f>H15 + ((1-$T$9)*(H15-H11))</f>
        <v>-5.7504421931367453</v>
      </c>
      <c r="K15" s="79"/>
      <c r="L15" s="68"/>
      <c r="M15" s="62">
        <f t="shared" si="2"/>
        <v>-5.6588891564615835</v>
      </c>
      <c r="O15" s="64">
        <f t="shared" si="5"/>
        <v>-5.6588891564615835</v>
      </c>
      <c r="P15" s="63">
        <f t="shared" si="4"/>
        <v>-2.2908301858589355</v>
      </c>
      <c r="Q15" s="64">
        <f t="shared" si="3"/>
        <v>-2.3096082391262396</v>
      </c>
      <c r="R15" s="65"/>
      <c r="S15" s="103">
        <v>10</v>
      </c>
      <c r="T15" s="104">
        <v>1</v>
      </c>
      <c r="U15" s="69"/>
    </row>
    <row r="16" spans="1:41">
      <c r="A16" s="56">
        <f>'Picarro Output'!A16</f>
        <v>15</v>
      </c>
      <c r="B16" s="57">
        <f t="shared" si="0"/>
        <v>2</v>
      </c>
      <c r="C16" s="56">
        <f>'Picarro Output'!E16</f>
        <v>5</v>
      </c>
      <c r="D16" s="56" t="str">
        <f>INDEX(Timing!$B$3:$B$29,MATCH(B16,Timing!$A$3:$A$29,0),1)</f>
        <v>Myrtle</v>
      </c>
      <c r="E16" s="56" t="s">
        <v>116</v>
      </c>
      <c r="F16" s="58">
        <f>'Picarro Output'!J16</f>
        <v>1</v>
      </c>
      <c r="G16" s="58">
        <f t="shared" si="1"/>
        <v>0</v>
      </c>
      <c r="H16" s="87">
        <f>'Picarro Output'!F16</f>
        <v>-5.7</v>
      </c>
      <c r="J16" s="88">
        <f>H16 + ((1-$T$10)*(H16-H11))</f>
        <v>-5.6439724755205338</v>
      </c>
      <c r="K16" s="79"/>
      <c r="L16" s="68"/>
      <c r="M16" s="62">
        <f t="shared" si="2"/>
        <v>-5.5458799362257167</v>
      </c>
      <c r="O16" s="64">
        <f t="shared" si="5"/>
        <v>-5.5458799362257167</v>
      </c>
      <c r="P16" s="63">
        <f t="shared" si="4"/>
        <v>-2.2908301858589355</v>
      </c>
      <c r="Q16" s="64">
        <f t="shared" si="3"/>
        <v>-2.2017860431828158</v>
      </c>
      <c r="R16" s="65"/>
    </row>
    <row r="17" spans="1:21">
      <c r="A17" s="56">
        <f>'Picarro Output'!A17</f>
        <v>16</v>
      </c>
      <c r="B17" s="57">
        <f t="shared" si="0"/>
        <v>2</v>
      </c>
      <c r="C17" s="56">
        <f>'Picarro Output'!E17</f>
        <v>6</v>
      </c>
      <c r="D17" s="56" t="str">
        <f>INDEX(Timing!$B$3:$B$29,MATCH(B17,Timing!$A$3:$A$29,0),1)</f>
        <v>Myrtle</v>
      </c>
      <c r="E17" s="56" t="s">
        <v>116</v>
      </c>
      <c r="F17" s="58">
        <f>'Picarro Output'!J17</f>
        <v>1</v>
      </c>
      <c r="G17" s="58">
        <f t="shared" si="1"/>
        <v>0</v>
      </c>
      <c r="H17" s="87">
        <f>'Picarro Output'!F17</f>
        <v>-5.8029999999999999</v>
      </c>
      <c r="I17" s="71"/>
      <c r="J17" s="88">
        <f>H17 + ((1-$T$11)*(H17-H11))</f>
        <v>-5.7557981106721412</v>
      </c>
      <c r="K17" s="70"/>
      <c r="M17" s="62">
        <f t="shared" si="2"/>
        <v>-5.6511660687576697</v>
      </c>
      <c r="O17" s="64">
        <f t="shared" si="5"/>
        <v>-5.6511660687576697</v>
      </c>
      <c r="P17" s="63">
        <f t="shared" si="4"/>
        <v>-2.2908301858589355</v>
      </c>
      <c r="Q17" s="64">
        <f t="shared" si="3"/>
        <v>-2.3022396343879565</v>
      </c>
      <c r="R17" s="65"/>
      <c r="S17" s="105" t="s">
        <v>73</v>
      </c>
      <c r="T17" s="105"/>
    </row>
    <row r="18" spans="1:21">
      <c r="A18" s="56">
        <f>'Picarro Output'!A18</f>
        <v>17</v>
      </c>
      <c r="B18" s="57">
        <f t="shared" si="0"/>
        <v>2</v>
      </c>
      <c r="C18" s="56">
        <f>'Picarro Output'!E18</f>
        <v>7</v>
      </c>
      <c r="D18" s="56" t="str">
        <f>INDEX(Timing!$B$3:$B$29,MATCH(B18,Timing!$A$3:$A$29,0),1)</f>
        <v>Myrtle</v>
      </c>
      <c r="E18" s="56" t="s">
        <v>116</v>
      </c>
      <c r="F18" s="58">
        <f>'Picarro Output'!J18</f>
        <v>1</v>
      </c>
      <c r="G18" s="58">
        <f t="shared" si="1"/>
        <v>0</v>
      </c>
      <c r="H18" s="87">
        <f>'Picarro Output'!F18</f>
        <v>-5.8470000000000004</v>
      </c>
      <c r="J18" s="88">
        <f>H18 + ((1-$T$12)*(H18-H11))</f>
        <v>-5.8001919072459813</v>
      </c>
      <c r="K18" s="79"/>
      <c r="M18" s="62">
        <f t="shared" si="2"/>
        <v>-5.6890203627118554</v>
      </c>
      <c r="O18" s="64">
        <f t="shared" si="5"/>
        <v>-5.6890203627118554</v>
      </c>
      <c r="P18" s="63">
        <f t="shared" si="4"/>
        <v>-2.2908301858589355</v>
      </c>
      <c r="Q18" s="64">
        <f t="shared" si="3"/>
        <v>-2.338356449383312</v>
      </c>
      <c r="R18" s="65"/>
      <c r="S18" s="61" t="s">
        <v>74</v>
      </c>
      <c r="T18" s="106">
        <f>SLOPE(L:L,A:A)</f>
        <v>-6.5395026196544449E-3</v>
      </c>
    </row>
    <row r="19" spans="1:21">
      <c r="A19" s="56">
        <f>'Picarro Output'!A19</f>
        <v>18</v>
      </c>
      <c r="B19" s="57">
        <f t="shared" si="0"/>
        <v>2</v>
      </c>
      <c r="C19" s="56">
        <f>'Picarro Output'!E19</f>
        <v>8</v>
      </c>
      <c r="D19" s="56" t="str">
        <f>INDEX(Timing!$B$3:$B$29,MATCH(B19,Timing!$A$3:$A$29,0),1)</f>
        <v>Myrtle</v>
      </c>
      <c r="E19" s="56" t="s">
        <v>116</v>
      </c>
      <c r="F19" s="58">
        <f>'Picarro Output'!J19</f>
        <v>1</v>
      </c>
      <c r="G19" s="58">
        <f t="shared" si="1"/>
        <v>0</v>
      </c>
      <c r="H19" s="87">
        <f>'Picarro Output'!F19</f>
        <v>-5.8230000000000004</v>
      </c>
      <c r="J19" s="88">
        <f>H19 + ((1-$T$13)*(H19-H11))</f>
        <v>-5.7841377493367006</v>
      </c>
      <c r="K19" s="79"/>
      <c r="M19" s="62">
        <f t="shared" si="2"/>
        <v>-5.6664267021829202</v>
      </c>
      <c r="O19" s="64">
        <f t="shared" si="5"/>
        <v>-5.6664267021829202</v>
      </c>
      <c r="P19" s="63">
        <f t="shared" si="4"/>
        <v>-2.2908301858589355</v>
      </c>
      <c r="Q19" s="64">
        <f t="shared" si="3"/>
        <v>-2.3167998180965412</v>
      </c>
      <c r="R19" s="65"/>
      <c r="S19" s="61" t="s">
        <v>75</v>
      </c>
      <c r="T19" s="107">
        <f>STDEV(L:L)</f>
        <v>0.30975932663798789</v>
      </c>
    </row>
    <row r="20" spans="1:21">
      <c r="A20" s="56">
        <f>'Picarro Output'!A20</f>
        <v>19</v>
      </c>
      <c r="B20" s="57">
        <f t="shared" si="0"/>
        <v>2</v>
      </c>
      <c r="C20" s="56">
        <f>'Picarro Output'!E20</f>
        <v>9</v>
      </c>
      <c r="D20" s="56" t="str">
        <f>INDEX(Timing!$B$3:$B$29,MATCH(B20,Timing!$A$3:$A$29,0),1)</f>
        <v>Myrtle</v>
      </c>
      <c r="E20" s="56" t="s">
        <v>116</v>
      </c>
      <c r="F20" s="58">
        <f>'Picarro Output'!J20</f>
        <v>1</v>
      </c>
      <c r="G20" s="58">
        <f t="shared" si="1"/>
        <v>0</v>
      </c>
      <c r="H20" s="87">
        <f>'Picarro Output'!F20</f>
        <v>-5.8070000000000004</v>
      </c>
      <c r="J20" s="88">
        <f>H20 + ((1-$T$14)*(H20-H11))</f>
        <v>-5.7975120619136131</v>
      </c>
      <c r="K20" s="79"/>
      <c r="M20" s="62">
        <f t="shared" si="2"/>
        <v>-5.6732615121401784</v>
      </c>
      <c r="O20" s="64">
        <f t="shared" si="5"/>
        <v>-5.6732615121401784</v>
      </c>
      <c r="P20" s="63">
        <f t="shared" si="4"/>
        <v>-2.2908301858589355</v>
      </c>
      <c r="Q20" s="64">
        <f t="shared" si="3"/>
        <v>-2.3233209162592354</v>
      </c>
      <c r="R20" s="65"/>
      <c r="S20" s="61" t="s">
        <v>76</v>
      </c>
      <c r="T20" s="107">
        <f>STDEV(N:N)</f>
        <v>5.5465837984690632E-2</v>
      </c>
    </row>
    <row r="21" spans="1:21">
      <c r="A21" s="56">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Output'!F21</f>
        <v>-5.7309999999999999</v>
      </c>
      <c r="I21" s="90">
        <f>STDEV(H12:H21)</f>
        <v>9.4190115074660519E-2</v>
      </c>
      <c r="J21" s="91">
        <f>H21 + ((1-$T$15)*(H21-H11))</f>
        <v>-5.7309999999999999</v>
      </c>
      <c r="K21" s="83">
        <f>STDEV(J12:J21)</f>
        <v>6.3472281922367826E-2</v>
      </c>
      <c r="M21" s="62">
        <f t="shared" si="2"/>
        <v>-5.6002099476069107</v>
      </c>
      <c r="O21" s="64">
        <f t="shared" si="5"/>
        <v>-5.6002099476069107</v>
      </c>
      <c r="P21" s="63">
        <f t="shared" si="4"/>
        <v>-2.2908301858589355</v>
      </c>
      <c r="Q21" s="64">
        <f t="shared" si="3"/>
        <v>-2.2536223545963896</v>
      </c>
      <c r="R21" s="65"/>
    </row>
    <row r="22" spans="1:21">
      <c r="A22" s="56">
        <f>'Picarro Output'!A22</f>
        <v>21</v>
      </c>
      <c r="B22" s="57">
        <f t="shared" si="0"/>
        <v>3</v>
      </c>
      <c r="C22" s="56">
        <f>'Picarro Output'!E22</f>
        <v>1</v>
      </c>
      <c r="D22" s="56" t="str">
        <f>INDEX(Timing!$B$3:$B$29,MATCH(B22,Timing!$A$3:$A$29,0),1)</f>
        <v>Homer</v>
      </c>
      <c r="E22" s="56" t="s">
        <v>117</v>
      </c>
      <c r="F22" s="58">
        <f>'Picarro Output'!J22</f>
        <v>1</v>
      </c>
      <c r="G22" s="58">
        <f t="shared" si="1"/>
        <v>0</v>
      </c>
      <c r="H22" s="84">
        <f>'Picarro Output'!F22</f>
        <v>-17.524999999999999</v>
      </c>
      <c r="I22" s="85"/>
      <c r="J22" s="86">
        <f>H22 + ((1-$T$6)*(H22-H21))</f>
        <v>-18.550459612923778</v>
      </c>
      <c r="K22" s="72"/>
      <c r="M22" s="62">
        <f t="shared" si="2"/>
        <v>-18.413130057911033</v>
      </c>
      <c r="O22" s="64">
        <f>M22</f>
        <v>-18.413130057911033</v>
      </c>
      <c r="P22" s="63">
        <f t="shared" ref="P22:P31" si="6">$U$40</f>
        <v>-14.53989308412357</v>
      </c>
      <c r="Q22" s="64">
        <f t="shared" si="3"/>
        <v>-14.478440646919973</v>
      </c>
      <c r="R22" s="65"/>
      <c r="S22" s="108" t="s">
        <v>77</v>
      </c>
      <c r="T22" s="108"/>
    </row>
    <row r="23" spans="1:21">
      <c r="A23" s="56">
        <f>'Picarro Output'!A23</f>
        <v>22</v>
      </c>
      <c r="B23" s="57">
        <f t="shared" si="0"/>
        <v>3</v>
      </c>
      <c r="C23" s="56">
        <f>'Picarro Output'!E23</f>
        <v>2</v>
      </c>
      <c r="D23" s="56" t="str">
        <f>INDEX(Timing!$B$3:$B$29,MATCH(B23,Timing!$A$3:$A$29,0),1)</f>
        <v>Homer</v>
      </c>
      <c r="E23" s="56" t="s">
        <v>117</v>
      </c>
      <c r="F23" s="58">
        <f>'Picarro Output'!J23</f>
        <v>1</v>
      </c>
      <c r="G23" s="58">
        <f t="shared" si="1"/>
        <v>0</v>
      </c>
      <c r="H23" s="87">
        <f>'Picarro Output'!F23</f>
        <v>-18.271999999999998</v>
      </c>
      <c r="J23" s="88">
        <f>H23 + ((1-$T$7)*(H23-H21))</f>
        <v>-18.599294018279409</v>
      </c>
      <c r="K23" s="72"/>
      <c r="M23" s="62">
        <f t="shared" si="2"/>
        <v>-18.455424960647012</v>
      </c>
      <c r="O23" s="64">
        <f t="shared" ref="O23:O30" si="7">M23</f>
        <v>-18.455424960647012</v>
      </c>
      <c r="P23" s="63">
        <f t="shared" si="6"/>
        <v>-14.53989308412357</v>
      </c>
      <c r="Q23" s="64">
        <f t="shared" si="3"/>
        <v>-14.518794250640878</v>
      </c>
      <c r="R23" s="65"/>
      <c r="S23" s="63" t="s">
        <v>78</v>
      </c>
      <c r="T23" s="109">
        <f>SLOPE(P:P,O:O)</f>
        <v>0.95410087529480592</v>
      </c>
    </row>
    <row r="24" spans="1:21">
      <c r="A24" s="56">
        <f>'Picarro Output'!A24</f>
        <v>23</v>
      </c>
      <c r="B24" s="57">
        <f t="shared" si="0"/>
        <v>3</v>
      </c>
      <c r="C24" s="56">
        <f>'Picarro Output'!E24</f>
        <v>3</v>
      </c>
      <c r="D24" s="56" t="str">
        <f>INDEX(Timing!$B$3:$B$29,MATCH(B24,Timing!$A$3:$A$29,0),1)</f>
        <v>Homer</v>
      </c>
      <c r="E24" s="56" t="s">
        <v>117</v>
      </c>
      <c r="F24" s="58">
        <f>'Picarro Output'!J24</f>
        <v>1</v>
      </c>
      <c r="G24" s="58">
        <f t="shared" si="1"/>
        <v>0</v>
      </c>
      <c r="H24" s="87">
        <f>'Picarro Output'!F24</f>
        <v>-18.440999999999999</v>
      </c>
      <c r="J24" s="88">
        <f>H24 + ((1-$T$8)*(H24-H21))</f>
        <v>-18.601826943960447</v>
      </c>
      <c r="K24" s="73"/>
      <c r="M24" s="62">
        <f t="shared" si="2"/>
        <v>-18.451418383708393</v>
      </c>
      <c r="O24" s="64">
        <f t="shared" si="7"/>
        <v>-18.451418383708393</v>
      </c>
      <c r="P24" s="63">
        <f t="shared" si="6"/>
        <v>-14.53989308412357</v>
      </c>
      <c r="Q24" s="64">
        <f t="shared" si="3"/>
        <v>-14.514971572076808</v>
      </c>
      <c r="R24" s="65"/>
      <c r="S24" s="63" t="s">
        <v>79</v>
      </c>
      <c r="T24" s="109">
        <f>INTERCEPT(P:P,O:O)</f>
        <v>3.0895428582500433</v>
      </c>
    </row>
    <row r="25" spans="1:21">
      <c r="A25" s="56">
        <f>'Picarro Output'!A25</f>
        <v>24</v>
      </c>
      <c r="B25" s="57">
        <f t="shared" si="0"/>
        <v>3</v>
      </c>
      <c r="C25" s="56">
        <f>'Picarro Output'!E25</f>
        <v>4</v>
      </c>
      <c r="D25" s="56" t="str">
        <f>INDEX(Timing!$B$3:$B$29,MATCH(B25,Timing!$A$3:$A$29,0),1)</f>
        <v>Homer</v>
      </c>
      <c r="E25" s="56" t="s">
        <v>117</v>
      </c>
      <c r="F25" s="58">
        <f>'Picarro Output'!J25</f>
        <v>1</v>
      </c>
      <c r="G25" s="58">
        <f t="shared" si="1"/>
        <v>0</v>
      </c>
      <c r="H25" s="87">
        <f>'Picarro Output'!F25</f>
        <v>-18.452000000000002</v>
      </c>
      <c r="J25" s="88">
        <f>H25 + ((1-$T$9)*(H25-H21))</f>
        <v>-18.612966133290392</v>
      </c>
      <c r="K25" s="73"/>
      <c r="M25" s="62">
        <f t="shared" si="2"/>
        <v>-18.456018070418686</v>
      </c>
      <c r="O25" s="64">
        <f t="shared" si="7"/>
        <v>-18.456018070418686</v>
      </c>
      <c r="P25" s="63">
        <f t="shared" si="6"/>
        <v>-14.53989308412357</v>
      </c>
      <c r="Q25" s="64">
        <f t="shared" si="3"/>
        <v>-14.51936013719318</v>
      </c>
      <c r="R25" s="65"/>
    </row>
    <row r="26" spans="1:21">
      <c r="A26" s="56">
        <f>'Picarro Output'!A26</f>
        <v>25</v>
      </c>
      <c r="B26" s="57">
        <f t="shared" si="0"/>
        <v>3</v>
      </c>
      <c r="C26" s="56">
        <f>'Picarro Output'!E26</f>
        <v>5</v>
      </c>
      <c r="D26" s="56" t="str">
        <f>INDEX(Timing!$B$3:$B$29,MATCH(B26,Timing!$A$3:$A$29,0),1)</f>
        <v>Homer</v>
      </c>
      <c r="E26" s="56" t="s">
        <v>117</v>
      </c>
      <c r="F26" s="58">
        <f>'Picarro Output'!J26</f>
        <v>1</v>
      </c>
      <c r="G26" s="58">
        <f t="shared" si="1"/>
        <v>0</v>
      </c>
      <c r="H26" s="87">
        <f>'Picarro Output'!F26</f>
        <v>-18.446999999999999</v>
      </c>
      <c r="J26" s="88">
        <f>H26 + ((1-$T$10)*(H26-H21))</f>
        <v>-18.579498791385696</v>
      </c>
      <c r="K26" s="73"/>
      <c r="M26" s="62">
        <f t="shared" si="2"/>
        <v>-18.416011225894334</v>
      </c>
      <c r="O26" s="64">
        <f t="shared" si="7"/>
        <v>-18.416011225894334</v>
      </c>
      <c r="P26" s="63">
        <f t="shared" si="6"/>
        <v>-14.53989308412357</v>
      </c>
      <c r="Q26" s="64">
        <f t="shared" si="3"/>
        <v>-14.481189571814712</v>
      </c>
      <c r="R26" s="65"/>
      <c r="S26" s="45" t="s">
        <v>80</v>
      </c>
      <c r="U26" s="74" t="s">
        <v>81</v>
      </c>
    </row>
    <row r="27" spans="1:21">
      <c r="A27" s="56">
        <f>'Picarro Output'!A27</f>
        <v>26</v>
      </c>
      <c r="B27" s="57">
        <f t="shared" si="0"/>
        <v>3</v>
      </c>
      <c r="C27" s="56">
        <f>'Picarro Output'!E27</f>
        <v>6</v>
      </c>
      <c r="D27" s="56" t="str">
        <f>INDEX(Timing!$B$3:$B$29,MATCH(B27,Timing!$A$3:$A$29,0),1)</f>
        <v>Homer</v>
      </c>
      <c r="E27" s="56" t="s">
        <v>117</v>
      </c>
      <c r="F27" s="58">
        <f>'Picarro Output'!J27</f>
        <v>1</v>
      </c>
      <c r="G27" s="58">
        <f t="shared" si="1"/>
        <v>0</v>
      </c>
      <c r="H27" s="87">
        <f>'Picarro Output'!F27</f>
        <v>-18.518000000000001</v>
      </c>
      <c r="I27" s="71"/>
      <c r="J27" s="88">
        <f>H27 + ((1-$T$11)*(H27-H21))</f>
        <v>-18.632442654310832</v>
      </c>
      <c r="K27" s="73"/>
      <c r="M27" s="62">
        <f t="shared" si="2"/>
        <v>-18.462415586199818</v>
      </c>
      <c r="O27" s="64">
        <f t="shared" si="7"/>
        <v>-18.462415586199818</v>
      </c>
      <c r="P27" s="63">
        <f t="shared" si="6"/>
        <v>-14.53989308412357</v>
      </c>
      <c r="Q27" s="64">
        <f t="shared" si="3"/>
        <v>-14.525464012599668</v>
      </c>
      <c r="R27" s="65"/>
      <c r="S27" t="s">
        <v>126</v>
      </c>
      <c r="T27" s="111">
        <f>U42</f>
        <v>-3.6108201240639808</v>
      </c>
      <c r="U27" s="1" t="s">
        <v>162</v>
      </c>
    </row>
    <row r="28" spans="1:21">
      <c r="A28" s="56">
        <f>'Picarro Output'!A28</f>
        <v>27</v>
      </c>
      <c r="B28" s="57">
        <f t="shared" si="0"/>
        <v>3</v>
      </c>
      <c r="C28" s="56">
        <f>'Picarro Output'!E28</f>
        <v>7</v>
      </c>
      <c r="D28" s="56" t="str">
        <f>INDEX(Timing!$B$3:$B$29,MATCH(B28,Timing!$A$3:$A$29,0),1)</f>
        <v>Homer</v>
      </c>
      <c r="E28" s="56" t="s">
        <v>117</v>
      </c>
      <c r="F28" s="58">
        <f>'Picarro Output'!J28</f>
        <v>1</v>
      </c>
      <c r="G28" s="58">
        <f t="shared" si="1"/>
        <v>0</v>
      </c>
      <c r="H28" s="87">
        <f>'Picarro Output'!F28</f>
        <v>-18.588999999999999</v>
      </c>
      <c r="J28" s="88">
        <f>H28 + ((1-$T$12)*(H28-H21))</f>
        <v>-18.704078098782251</v>
      </c>
      <c r="K28" s="73"/>
      <c r="M28" s="62">
        <f t="shared" si="2"/>
        <v>-18.52751152805158</v>
      </c>
      <c r="O28" s="64">
        <f t="shared" si="7"/>
        <v>-18.52751152805158</v>
      </c>
      <c r="P28" s="63">
        <f t="shared" si="6"/>
        <v>-14.53989308412357</v>
      </c>
      <c r="Q28" s="64">
        <f t="shared" si="3"/>
        <v>-14.587572107698575</v>
      </c>
      <c r="R28" s="65"/>
      <c r="S28" t="s">
        <v>131</v>
      </c>
      <c r="T28" s="92">
        <f>AVERAGE(Q42:Q45)</f>
        <v>-3.7145812111207115</v>
      </c>
      <c r="U28" s="92">
        <f>T28-T27</f>
        <v>-0.10376108705673071</v>
      </c>
    </row>
    <row r="29" spans="1:21">
      <c r="A29" s="56">
        <f>'Picarro Output'!A29</f>
        <v>28</v>
      </c>
      <c r="B29" s="57">
        <f t="shared" si="0"/>
        <v>3</v>
      </c>
      <c r="C29" s="56">
        <f>'Picarro Output'!E29</f>
        <v>8</v>
      </c>
      <c r="D29" s="56" t="str">
        <f>INDEX(Timing!$B$3:$B$29,MATCH(B29,Timing!$A$3:$A$29,0),1)</f>
        <v>Homer</v>
      </c>
      <c r="E29" s="56" t="s">
        <v>117</v>
      </c>
      <c r="F29" s="58">
        <f>'Picarro Output'!J29</f>
        <v>1</v>
      </c>
      <c r="G29" s="58">
        <f t="shared" si="1"/>
        <v>0</v>
      </c>
      <c r="H29" s="87">
        <f>'Picarro Output'!F29</f>
        <v>-18.622</v>
      </c>
      <c r="J29" s="88">
        <f>H29 + ((1-$T$13)*(H29-H21))</f>
        <v>-18.717350832375448</v>
      </c>
      <c r="K29" s="73"/>
      <c r="M29" s="62">
        <f t="shared" si="2"/>
        <v>-18.534244759025125</v>
      </c>
      <c r="O29" s="64">
        <f t="shared" si="7"/>
        <v>-18.534244759025125</v>
      </c>
      <c r="P29" s="63">
        <f t="shared" si="6"/>
        <v>-14.53989308412357</v>
      </c>
      <c r="Q29" s="64">
        <f t="shared" si="3"/>
        <v>-14.593996289263997</v>
      </c>
      <c r="R29" s="65"/>
      <c r="S29" t="s">
        <v>132</v>
      </c>
      <c r="T29" s="92">
        <f>AVERAGE(Q126:Q129)</f>
        <v>-3.5666081245751533</v>
      </c>
      <c r="U29" s="92">
        <f>T29-T27</f>
        <v>4.421199948882748E-2</v>
      </c>
    </row>
    <row r="30" spans="1:21">
      <c r="A30" s="56">
        <f>'Picarro Output'!A30</f>
        <v>29</v>
      </c>
      <c r="B30" s="57">
        <f t="shared" si="0"/>
        <v>3</v>
      </c>
      <c r="C30" s="56">
        <f>'Picarro Output'!E30</f>
        <v>9</v>
      </c>
      <c r="D30" s="56" t="str">
        <f>INDEX(Timing!$B$3:$B$29,MATCH(B30,Timing!$A$3:$A$29,0),1)</f>
        <v>Homer</v>
      </c>
      <c r="E30" s="56" t="s">
        <v>117</v>
      </c>
      <c r="F30" s="58">
        <f>'Picarro Output'!J30</f>
        <v>1</v>
      </c>
      <c r="G30" s="58">
        <f t="shared" si="1"/>
        <v>0</v>
      </c>
      <c r="H30" s="87">
        <f>'Picarro Output'!F30</f>
        <v>-18.649999999999999</v>
      </c>
      <c r="J30" s="88">
        <f>H30 + ((1-$T$14)*(H30-H21))</f>
        <v>-18.673258951069833</v>
      </c>
      <c r="K30" s="73"/>
      <c r="M30" s="62">
        <f t="shared" si="2"/>
        <v>-18.483613375099853</v>
      </c>
      <c r="O30" s="64">
        <f t="shared" si="7"/>
        <v>-18.483613375099853</v>
      </c>
      <c r="P30" s="63">
        <f t="shared" si="6"/>
        <v>-14.53989308412357</v>
      </c>
      <c r="Q30" s="64">
        <f t="shared" si="3"/>
        <v>-14.545688841543507</v>
      </c>
      <c r="R30" s="65"/>
      <c r="S30"/>
      <c r="T30" s="140"/>
      <c r="U30" s="7"/>
    </row>
    <row r="31" spans="1:21">
      <c r="A31" s="56">
        <f>'Picarro Output'!A31</f>
        <v>30</v>
      </c>
      <c r="B31" s="57">
        <f t="shared" si="0"/>
        <v>3</v>
      </c>
      <c r="C31" s="56">
        <f>'Picarro Output'!E31</f>
        <v>10</v>
      </c>
      <c r="D31" s="56" t="str">
        <f>INDEX(Timing!$B$3:$B$29,MATCH(B31,Timing!$A$3:$A$29,0),1)</f>
        <v>Homer</v>
      </c>
      <c r="E31" s="56" t="s">
        <v>117</v>
      </c>
      <c r="F31" s="58">
        <f>'Picarro Output'!J31</f>
        <v>1</v>
      </c>
      <c r="G31" s="58">
        <f t="shared" si="1"/>
        <v>0</v>
      </c>
      <c r="H31" s="89">
        <f>'Picarro Output'!F31</f>
        <v>-18.661999999999999</v>
      </c>
      <c r="I31" s="90">
        <f>STDEV(H22:H31)</f>
        <v>0.33590799004753957</v>
      </c>
      <c r="J31" s="91">
        <f>H31 + ((1-$T$15)*(H31-H21))</f>
        <v>-18.661999999999999</v>
      </c>
      <c r="K31" s="73">
        <f>STDEV(J22:J31)</f>
        <v>5.4581994759667705E-2</v>
      </c>
      <c r="M31" s="62">
        <f t="shared" si="2"/>
        <v>-18.465814921410367</v>
      </c>
      <c r="O31" s="64">
        <f>M31</f>
        <v>-18.465814921410367</v>
      </c>
      <c r="P31" s="63">
        <f t="shared" si="6"/>
        <v>-14.53989308412357</v>
      </c>
      <c r="Q31" s="64">
        <f t="shared" si="3"/>
        <v>-14.528707321299477</v>
      </c>
      <c r="R31" s="65"/>
      <c r="S31" t="s">
        <v>128</v>
      </c>
      <c r="T31" s="111">
        <f>U41</f>
        <v>-7.5614879989872819</v>
      </c>
      <c r="U31" s="1" t="s">
        <v>162</v>
      </c>
    </row>
    <row r="32" spans="1:21">
      <c r="A32" s="56">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Output'!F32</f>
        <v>-11.941000000000001</v>
      </c>
      <c r="I32" s="85"/>
      <c r="J32" s="86">
        <f>H32 + ((1-$T$6)*(H32-H31))</f>
        <v>-11.356625397790342</v>
      </c>
      <c r="K32" s="72"/>
      <c r="M32" s="62">
        <f t="shared" si="2"/>
        <v>-11.153900816581054</v>
      </c>
      <c r="O32" s="64">
        <f t="shared" ref="O32:O41" si="8">M32</f>
        <v>-11.153900816581054</v>
      </c>
      <c r="P32" s="64">
        <f t="shared" ref="P32:P41" si="9">$U$41</f>
        <v>-7.5614879989872819</v>
      </c>
      <c r="Q32" s="64">
        <f t="shared" si="3"/>
        <v>-7.5524036738013898</v>
      </c>
      <c r="R32" s="65"/>
      <c r="S32" t="s">
        <v>127</v>
      </c>
      <c r="T32" s="92">
        <f>AVERAGE(Q8:Q11,Q38:Q41,Q58:Q61,Q94:Q97,Q130:Q133)</f>
        <v>-7.4935742916051256</v>
      </c>
      <c r="U32" s="92">
        <f>T32-T31</f>
        <v>6.7913707382156296E-2</v>
      </c>
    </row>
    <row r="33" spans="1:21">
      <c r="A33" s="56">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Output'!F33</f>
        <v>-11.579000000000001</v>
      </c>
      <c r="J33" s="88">
        <f>H33 + ((1-$T$7)*(H33-H31))</f>
        <v>-11.394148430629691</v>
      </c>
      <c r="K33" s="72"/>
      <c r="L33" s="62"/>
      <c r="M33" s="62">
        <f t="shared" si="2"/>
        <v>-11.184884346800748</v>
      </c>
      <c r="N33" s="62"/>
      <c r="O33" s="64">
        <f t="shared" si="8"/>
        <v>-11.184884346800748</v>
      </c>
      <c r="P33" s="64">
        <f t="shared" si="9"/>
        <v>-7.5614879989872819</v>
      </c>
      <c r="Q33" s="64">
        <f t="shared" si="3"/>
        <v>-7.5819650871037236</v>
      </c>
      <c r="R33" s="65"/>
      <c r="S33" t="s">
        <v>129</v>
      </c>
      <c r="T33" s="92">
        <f>AVERAGE(Q38:Q41)</f>
        <v>-7.6322459609177749</v>
      </c>
      <c r="U33" s="92">
        <f>T33-T31</f>
        <v>-7.0757961930492996E-2</v>
      </c>
    </row>
    <row r="34" spans="1:21">
      <c r="A34" s="56">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Output'!F34</f>
        <v>-11.442</v>
      </c>
      <c r="J34" s="88">
        <f>H34 + ((1-$T$8)*(H34-H31))</f>
        <v>-11.350641185256142</v>
      </c>
      <c r="K34" s="73"/>
      <c r="M34" s="62">
        <f t="shared" si="2"/>
        <v>-11.134837598807545</v>
      </c>
      <c r="O34" s="64">
        <f t="shared" si="8"/>
        <v>-11.134837598807545</v>
      </c>
      <c r="P34" s="64">
        <f t="shared" si="9"/>
        <v>-7.5614879989872819</v>
      </c>
      <c r="Q34" s="64">
        <f t="shared" si="3"/>
        <v>-7.53421544103775</v>
      </c>
      <c r="R34" s="65"/>
      <c r="S34" t="s">
        <v>133</v>
      </c>
      <c r="T34" s="92">
        <f>AVERAGE(Q58:Q61)</f>
        <v>-7.488937405664748</v>
      </c>
      <c r="U34" s="92">
        <f>T34-T31</f>
        <v>7.2550593322533885E-2</v>
      </c>
    </row>
    <row r="35" spans="1:21">
      <c r="A35" s="56">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Output'!F35</f>
        <v>-11.481999999999999</v>
      </c>
      <c r="J35" s="88">
        <f>H35 + ((1-$T$9)*(H35-H31))</f>
        <v>-11.391147328274112</v>
      </c>
      <c r="K35" s="73"/>
      <c r="M35" s="62">
        <f t="shared" si="2"/>
        <v>-11.16880423920586</v>
      </c>
      <c r="O35" s="64">
        <f t="shared" si="8"/>
        <v>-11.16880423920586</v>
      </c>
      <c r="P35" s="64">
        <f t="shared" si="9"/>
        <v>-7.5614879989872819</v>
      </c>
      <c r="Q35" s="64">
        <f t="shared" si="3"/>
        <v>-7.5666230423726066</v>
      </c>
      <c r="R35" s="65"/>
      <c r="S35" t="s">
        <v>134</v>
      </c>
      <c r="T35" s="92">
        <f>AVERAGE(Q94:Q97)</f>
        <v>-7.4956179709660091</v>
      </c>
      <c r="U35" s="92">
        <f>T35-T31</f>
        <v>6.5870028021272731E-2</v>
      </c>
    </row>
    <row r="36" spans="1:21">
      <c r="A36" s="56">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Output'!F36</f>
        <v>-11.462</v>
      </c>
      <c r="J36" s="88">
        <f>H36 + ((1-$T$10)*(H36-H31))</f>
        <v>-11.386977092011874</v>
      </c>
      <c r="K36" s="73"/>
      <c r="M36" s="62">
        <f t="shared" si="2"/>
        <v>-11.158094500323967</v>
      </c>
      <c r="O36" s="64">
        <f t="shared" si="8"/>
        <v>-11.158094500323967</v>
      </c>
      <c r="P36" s="64">
        <f t="shared" si="9"/>
        <v>-7.5614879989872819</v>
      </c>
      <c r="Q36" s="64">
        <f t="shared" si="3"/>
        <v>-7.556404871131214</v>
      </c>
      <c r="R36" s="65"/>
      <c r="S36" t="s">
        <v>135</v>
      </c>
      <c r="T36" s="92">
        <f>AVERAGE(Q130:Q133)</f>
        <v>-7.4210170883405029</v>
      </c>
      <c r="U36" s="92">
        <f>T36-T31</f>
        <v>0.14047091064677897</v>
      </c>
    </row>
    <row r="37" spans="1:21">
      <c r="A37" s="56">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Output'!F37</f>
        <v>-11.425000000000001</v>
      </c>
      <c r="I37" s="71"/>
      <c r="J37" s="88">
        <f>H37 + ((1-$T$11)*(H37-H31))</f>
        <v>-11.360229413525653</v>
      </c>
      <c r="K37" s="73"/>
      <c r="M37" s="62">
        <f t="shared" si="2"/>
        <v>-11.124807319218093</v>
      </c>
      <c r="O37" s="64">
        <f t="shared" si="8"/>
        <v>-11.124807319218093</v>
      </c>
      <c r="P37" s="64">
        <f t="shared" si="9"/>
        <v>-7.5614879989872819</v>
      </c>
      <c r="Q37" s="64">
        <f t="shared" si="3"/>
        <v>-7.524645542502002</v>
      </c>
      <c r="R37" s="65"/>
      <c r="S37" s="45"/>
      <c r="T37" s="45"/>
    </row>
    <row r="38" spans="1:21">
      <c r="A38" s="56">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Output'!F38</f>
        <v>-11.596</v>
      </c>
      <c r="J38" s="88">
        <f>H38 + ((1-$T$12)*(H38-H31))</f>
        <v>-11.532759850210345</v>
      </c>
      <c r="K38" s="73"/>
      <c r="M38" s="62">
        <f t="shared" si="2"/>
        <v>-11.29079825328313</v>
      </c>
      <c r="O38" s="64">
        <f t="shared" si="8"/>
        <v>-11.29079825328313</v>
      </c>
      <c r="P38" s="64">
        <f t="shared" si="9"/>
        <v>-7.5614879989872819</v>
      </c>
      <c r="Q38" s="64">
        <f t="shared" si="3"/>
        <v>-7.6830176379844577</v>
      </c>
      <c r="R38" s="65"/>
      <c r="S38" s="45" t="s">
        <v>97</v>
      </c>
      <c r="T38" s="74"/>
      <c r="U38" s="74" t="s">
        <v>82</v>
      </c>
    </row>
    <row r="39" spans="1:21">
      <c r="A39" s="56">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Output'!F39</f>
        <v>-11.583</v>
      </c>
      <c r="J39" s="88">
        <f>H39 + ((1-$T$13)*(H39-H31))</f>
        <v>-11.530638775705082</v>
      </c>
      <c r="K39" s="73"/>
      <c r="M39" s="62">
        <f t="shared" si="2"/>
        <v>-11.282137676158213</v>
      </c>
      <c r="O39" s="64">
        <f t="shared" si="8"/>
        <v>-11.282137676158213</v>
      </c>
      <c r="P39" s="64">
        <f t="shared" si="9"/>
        <v>-7.5614879989872819</v>
      </c>
      <c r="Q39" s="64">
        <f t="shared" si="3"/>
        <v>-7.6747545737690146</v>
      </c>
      <c r="S39" s="141" t="s">
        <v>116</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118</v>
      </c>
      <c r="F40" s="58">
        <f>'Picarro Output'!J40</f>
        <v>1</v>
      </c>
      <c r="G40" s="58">
        <f t="shared" ref="G40:G71" si="10">IF(F40="     ",-1,IF(F40=0,-1,0))</f>
        <v>0</v>
      </c>
      <c r="H40" s="87">
        <f>'Picarro Output'!F40</f>
        <v>-11.452999999999999</v>
      </c>
      <c r="J40" s="88">
        <f>H40 + ((1-$T$14)*(H40-H31))</f>
        <v>-11.440021148830215</v>
      </c>
      <c r="K40" s="73"/>
      <c r="M40" s="62">
        <f t="shared" ref="M40:M71" si="11">J40 - ($T$18*A40)</f>
        <v>-11.184980546663692</v>
      </c>
      <c r="O40" s="64">
        <f t="shared" si="8"/>
        <v>-11.184980546663692</v>
      </c>
      <c r="P40" s="64">
        <f t="shared" si="9"/>
        <v>-7.5614879989872819</v>
      </c>
      <c r="Q40" s="64">
        <f t="shared" si="3"/>
        <v>-7.5820568714771621</v>
      </c>
      <c r="S40" s="141" t="s">
        <v>117</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118</v>
      </c>
      <c r="F41" s="58">
        <f>'Picarro Output'!J41</f>
        <v>1</v>
      </c>
      <c r="G41" s="58">
        <f t="shared" si="10"/>
        <v>0</v>
      </c>
      <c r="H41" s="89">
        <f>'Picarro Output'!F41</f>
        <v>-11.454000000000001</v>
      </c>
      <c r="I41" s="90">
        <f>STDEV(H32:H41)</f>
        <v>0.15438771540076215</v>
      </c>
      <c r="J41" s="91">
        <f>H41 + ((1-$T$15)*(H41-H31))</f>
        <v>-11.454000000000001</v>
      </c>
      <c r="K41" s="76">
        <f>STDEV(J32:J41)</f>
        <v>6.790727311479032E-2</v>
      </c>
      <c r="L41" s="62"/>
      <c r="M41" s="62">
        <f t="shared" si="11"/>
        <v>-11.192419895213822</v>
      </c>
      <c r="N41" s="62"/>
      <c r="O41" s="64">
        <f t="shared" si="8"/>
        <v>-11.192419895213822</v>
      </c>
      <c r="P41" s="64">
        <f t="shared" si="9"/>
        <v>-7.5614879989872819</v>
      </c>
      <c r="Q41" s="64">
        <f t="shared" si="3"/>
        <v>-7.589154760440465</v>
      </c>
      <c r="S41" s="141" t="s">
        <v>118</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115</v>
      </c>
      <c r="F42" s="58">
        <f>'Picarro Output'!J42</f>
        <v>1</v>
      </c>
      <c r="G42" s="58">
        <f t="shared" si="10"/>
        <v>0</v>
      </c>
      <c r="H42" s="84">
        <f>'Picarro Output'!F42</f>
        <v>-7.6429999999999998</v>
      </c>
      <c r="I42" s="85"/>
      <c r="J42" s="86">
        <f>H42 + ((1-$T$6)*(H42-H41))</f>
        <v>-7.3116428196665657</v>
      </c>
      <c r="K42" s="79"/>
      <c r="M42" s="62">
        <f t="shared" si="11"/>
        <v>-7.0435232122607339</v>
      </c>
      <c r="Q42" s="64">
        <f t="shared" si="3"/>
        <v>-3.6306888037272058</v>
      </c>
      <c r="S42" s="141" t="s">
        <v>115</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115</v>
      </c>
      <c r="F43" s="58">
        <f>'Picarro Output'!J43</f>
        <v>1</v>
      </c>
      <c r="G43" s="58">
        <f t="shared" si="10"/>
        <v>0</v>
      </c>
      <c r="H43" s="87">
        <f>'Picarro Output'!F43</f>
        <v>-7.5579999999999998</v>
      </c>
      <c r="J43" s="88">
        <f>H43 + ((1-$T$7)*(H43-H41))</f>
        <v>-7.4563225025742303</v>
      </c>
      <c r="K43" s="79"/>
      <c r="M43" s="62">
        <f t="shared" si="11"/>
        <v>-7.1816633925487441</v>
      </c>
      <c r="Q43" s="64">
        <f t="shared" si="3"/>
        <v>-3.7624884706533788</v>
      </c>
      <c r="R43" s="65"/>
      <c r="S43" s="66" t="s">
        <v>98</v>
      </c>
      <c r="T43" s="75"/>
    </row>
    <row r="44" spans="1:21">
      <c r="A44" s="56">
        <f>'Picarro Output'!A44</f>
        <v>43</v>
      </c>
      <c r="B44" s="57">
        <f t="shared" si="0"/>
        <v>5</v>
      </c>
      <c r="C44" s="56">
        <f>'Picarro Output'!E44</f>
        <v>3</v>
      </c>
      <c r="D44" s="56" t="str">
        <f>INDEX(Timing!$B$3:$B$29,MATCH(B44,Timing!$A$3:$A$29,0),1)</f>
        <v>Hawaii</v>
      </c>
      <c r="E44" s="56" t="s">
        <v>115</v>
      </c>
      <c r="F44" s="58">
        <f>'Picarro Output'!J44</f>
        <v>1</v>
      </c>
      <c r="G44" s="58">
        <f t="shared" si="10"/>
        <v>0</v>
      </c>
      <c r="H44" s="87">
        <f>'Picarro Output'!F44</f>
        <v>-7.4740000000000002</v>
      </c>
      <c r="J44" s="88">
        <f>H44 + ((1-$T$8)*(H44-H41))</f>
        <v>-7.4236387697118351</v>
      </c>
      <c r="K44" s="79"/>
      <c r="M44" s="62">
        <f t="shared" si="11"/>
        <v>-7.1424401570666944</v>
      </c>
      <c r="Q44" s="64">
        <f t="shared" si="3"/>
        <v>-3.7250655473480609</v>
      </c>
      <c r="R44" s="65"/>
      <c r="T44" s="46"/>
    </row>
    <row r="45" spans="1:21">
      <c r="A45" s="56">
        <f>'Picarro Output'!A45</f>
        <v>44</v>
      </c>
      <c r="B45" s="57">
        <f t="shared" si="0"/>
        <v>5</v>
      </c>
      <c r="C45" s="56">
        <f>'Picarro Output'!E45</f>
        <v>4</v>
      </c>
      <c r="D45" s="56" t="str">
        <f>INDEX(Timing!$B$3:$B$29,MATCH(B45,Timing!$A$3:$A$29,0),1)</f>
        <v>Hawaii</v>
      </c>
      <c r="E45" s="56" t="s">
        <v>115</v>
      </c>
      <c r="F45" s="58">
        <f>'Picarro Output'!J45</f>
        <v>1</v>
      </c>
      <c r="G45" s="58">
        <f t="shared" si="10"/>
        <v>0</v>
      </c>
      <c r="H45" s="89">
        <f>'Picarro Output'!F45</f>
        <v>-7.4960000000000004</v>
      </c>
      <c r="I45" s="90">
        <f>STDEV(H42:H45)</f>
        <v>7.5707221143912651E-2</v>
      </c>
      <c r="J45" s="91">
        <f>H45 + ((1-$T$9)*(H45-H41))</f>
        <v>-7.445917148371719</v>
      </c>
      <c r="K45" s="79">
        <f>STDEV(J42:J45)</f>
        <v>6.6569339018073062E-2</v>
      </c>
      <c r="M45" s="62">
        <f t="shared" si="11"/>
        <v>-7.1581790331069231</v>
      </c>
      <c r="Q45" s="64">
        <f t="shared" si="3"/>
        <v>-3.7400820227541995</v>
      </c>
      <c r="R45" s="65"/>
    </row>
    <row r="46" spans="1:21">
      <c r="A46" s="56">
        <f>'Picarro Output'!A46</f>
        <v>45</v>
      </c>
      <c r="B46" s="57">
        <f t="shared" si="0"/>
        <v>6</v>
      </c>
      <c r="C46" s="56">
        <f>'Picarro Output'!E46</f>
        <v>1</v>
      </c>
      <c r="D46" s="56" t="str">
        <f>INDEX(Timing!$B$3:$B$29,MATCH(B46,Timing!$A$3:$A$29,0),1)</f>
        <v>CC4 17feb25 0.1m</v>
      </c>
      <c r="F46" s="58">
        <f>'Picarro Output'!J46</f>
        <v>1</v>
      </c>
      <c r="G46" s="58">
        <f t="shared" si="10"/>
        <v>0</v>
      </c>
      <c r="H46" s="82">
        <f>'Picarro Output'!F46</f>
        <v>-8.8949999999999996</v>
      </c>
      <c r="J46" s="59">
        <f>H46 + ((1-$T$6)*(H46-H45))</f>
        <v>-9.0166396471494288</v>
      </c>
      <c r="K46" s="79"/>
      <c r="M46" s="62">
        <f t="shared" si="11"/>
        <v>-8.7223620292649784</v>
      </c>
      <c r="Q46" s="64">
        <f t="shared" si="3"/>
        <v>-5.2324703885098529</v>
      </c>
      <c r="R46" s="65"/>
    </row>
    <row r="47" spans="1:21">
      <c r="A47" s="56">
        <f>'Picarro Output'!A47</f>
        <v>46</v>
      </c>
      <c r="B47" s="57">
        <f t="shared" si="0"/>
        <v>6</v>
      </c>
      <c r="C47" s="56">
        <f>'Picarro Output'!E47</f>
        <v>2</v>
      </c>
      <c r="D47" s="56" t="str">
        <f>INDEX(Timing!$B$3:$B$29,MATCH(B47,Timing!$A$3:$A$29,0),1)</f>
        <v>CC4 17feb25 0.1m</v>
      </c>
      <c r="F47" s="58">
        <f>'Picarro Output'!J47</f>
        <v>1</v>
      </c>
      <c r="G47" s="58">
        <f t="shared" si="10"/>
        <v>0</v>
      </c>
      <c r="H47" s="82">
        <f>'Picarro Output'!F47</f>
        <v>-9.0020000000000007</v>
      </c>
      <c r="J47" s="59">
        <f>H47 + ((1-$T$7)*(H47-H45))</f>
        <v>-9.0413034679474364</v>
      </c>
      <c r="K47" s="79"/>
      <c r="M47" s="62">
        <f t="shared" si="11"/>
        <v>-8.7404863474433316</v>
      </c>
      <c r="Q47" s="64">
        <f t="shared" si="3"/>
        <v>-5.2497628163479408</v>
      </c>
      <c r="R47" s="65"/>
      <c r="S47" s="66" t="s">
        <v>45</v>
      </c>
      <c r="T47" s="166">
        <v>-19.9286927283644</v>
      </c>
    </row>
    <row r="48" spans="1:21">
      <c r="A48" s="56">
        <f>'Picarro Output'!A48</f>
        <v>47</v>
      </c>
      <c r="B48" s="57">
        <f t="shared" si="0"/>
        <v>6</v>
      </c>
      <c r="C48" s="56">
        <f>'Picarro Output'!E48</f>
        <v>3</v>
      </c>
      <c r="D48" s="56" t="str">
        <f>INDEX(Timing!$B$3:$B$29,MATCH(B48,Timing!$A$3:$A$29,0),1)</f>
        <v>CC4 17feb25 0.1m</v>
      </c>
      <c r="F48" s="58">
        <f>'Picarro Output'!J48</f>
        <v>1</v>
      </c>
      <c r="G48" s="58">
        <f t="shared" si="10"/>
        <v>0</v>
      </c>
      <c r="H48" s="82">
        <f>'Picarro Output'!F48</f>
        <v>-8.9990000000000006</v>
      </c>
      <c r="J48" s="59">
        <f>H48 + ((1-$T$8)*(H48-H45))</f>
        <v>-9.0180183239002805</v>
      </c>
      <c r="K48" s="79"/>
      <c r="M48" s="62">
        <f t="shared" si="11"/>
        <v>-8.7106617007765212</v>
      </c>
      <c r="Q48" s="64">
        <f t="shared" si="3"/>
        <v>-5.221307094857778</v>
      </c>
      <c r="R48" s="65"/>
      <c r="S48" s="66" t="s">
        <v>112</v>
      </c>
      <c r="T48" s="166">
        <v>-18.839174688440373</v>
      </c>
    </row>
    <row r="49" spans="1:20">
      <c r="A49" s="56">
        <f>'Picarro Output'!A49</f>
        <v>48</v>
      </c>
      <c r="B49" s="57">
        <f t="shared" si="0"/>
        <v>6</v>
      </c>
      <c r="C49" s="56">
        <f>'Picarro Output'!E49</f>
        <v>4</v>
      </c>
      <c r="D49" s="56" t="str">
        <f>INDEX(Timing!$B$3:$B$29,MATCH(B49,Timing!$A$3:$A$29,0),1)</f>
        <v>CC4 17feb25 0.1m</v>
      </c>
      <c r="F49" s="58">
        <f>'Picarro Output'!J49</f>
        <v>1</v>
      </c>
      <c r="G49" s="58">
        <f t="shared" si="10"/>
        <v>0</v>
      </c>
      <c r="H49" s="82">
        <f>'Picarro Output'!F49</f>
        <v>-9.1210000000000004</v>
      </c>
      <c r="I49" s="71">
        <f>STDEV(H46:H49)</f>
        <v>9.2373787768320559E-2</v>
      </c>
      <c r="J49" s="59">
        <f>H49 + ((1-$T$9)*(H49-H45))</f>
        <v>-9.1415620601050929</v>
      </c>
      <c r="K49" s="79">
        <f>STDEV(J46:J49)</f>
        <v>5.9212084953707868E-2</v>
      </c>
      <c r="M49" s="62">
        <f t="shared" si="11"/>
        <v>-8.8276659343616792</v>
      </c>
      <c r="Q49" s="64">
        <f t="shared" si="3"/>
        <v>-5.332940936534575</v>
      </c>
      <c r="R49" s="65"/>
      <c r="S49" s="66" t="s">
        <v>26</v>
      </c>
      <c r="T49" s="166">
        <v>-18.431046648350904</v>
      </c>
    </row>
    <row r="50" spans="1:20">
      <c r="A50" s="56">
        <f>'Picarro Output'!A50</f>
        <v>49</v>
      </c>
      <c r="B50" s="57">
        <f t="shared" si="0"/>
        <v>7</v>
      </c>
      <c r="C50" s="56">
        <f>'Picarro Output'!E50</f>
        <v>1</v>
      </c>
      <c r="D50" s="56" t="str">
        <f>INDEX(Timing!$B$3:$B$29,MATCH(B50,Timing!$A$3:$A$29,0),1)</f>
        <v>CC4 16sep24 BOT</v>
      </c>
      <c r="F50" s="58">
        <f>'Picarro Output'!J50</f>
        <v>1</v>
      </c>
      <c r="G50" s="58">
        <f t="shared" si="10"/>
        <v>0</v>
      </c>
      <c r="H50" s="82">
        <f>'Picarro Output'!F50</f>
        <v>-9.2710000000000008</v>
      </c>
      <c r="J50" s="59">
        <f>H50 + ((1-$T$6)*(H50-H49))</f>
        <v>-9.28404213514826</v>
      </c>
      <c r="K50" s="79"/>
      <c r="M50" s="62">
        <f t="shared" si="11"/>
        <v>-8.963606506785192</v>
      </c>
      <c r="Q50" s="64">
        <f t="shared" si="3"/>
        <v>-5.4626419556719252</v>
      </c>
      <c r="R50" s="65"/>
      <c r="S50" s="66" t="s">
        <v>96</v>
      </c>
      <c r="T50" s="166">
        <v>-16.420445781749383</v>
      </c>
    </row>
    <row r="51" spans="1:20">
      <c r="A51" s="56">
        <f>'Picarro Output'!A51</f>
        <v>50</v>
      </c>
      <c r="B51" s="57">
        <f t="shared" si="0"/>
        <v>7</v>
      </c>
      <c r="C51" s="56">
        <f>'Picarro Output'!E51</f>
        <v>2</v>
      </c>
      <c r="D51" s="56" t="str">
        <f>INDEX(Timing!$B$3:$B$29,MATCH(B51,Timing!$A$3:$A$29,0),1)</f>
        <v>CC4 16sep24 BOT</v>
      </c>
      <c r="F51" s="58">
        <f>'Picarro Output'!J51</f>
        <v>1</v>
      </c>
      <c r="G51" s="58">
        <f t="shared" si="10"/>
        <v>0</v>
      </c>
      <c r="H51" s="82">
        <f>'Picarro Output'!F51</f>
        <v>-9.202</v>
      </c>
      <c r="J51" s="59">
        <f>H51 + ((1-$T$7)*(H51-H49))</f>
        <v>-9.2041139315429898</v>
      </c>
      <c r="K51" s="79"/>
      <c r="M51" s="62">
        <f t="shared" si="11"/>
        <v>-8.8771388005602674</v>
      </c>
      <c r="Q51" s="64">
        <f t="shared" si="3"/>
        <v>-5.3801430414779912</v>
      </c>
      <c r="R51" s="65"/>
      <c r="S51" s="66" t="s">
        <v>113</v>
      </c>
      <c r="T51" s="166">
        <v>-14.53989308412357</v>
      </c>
    </row>
    <row r="52" spans="1:20">
      <c r="A52" s="56">
        <f>'Picarro Output'!A52</f>
        <v>51</v>
      </c>
      <c r="B52" s="57">
        <f t="shared" si="0"/>
        <v>7</v>
      </c>
      <c r="C52" s="56">
        <f>'Picarro Output'!E52</f>
        <v>3</v>
      </c>
      <c r="D52" s="56" t="str">
        <f>INDEX(Timing!$B$3:$B$29,MATCH(B52,Timing!$A$3:$A$29,0),1)</f>
        <v>CC4 16sep24 BOT</v>
      </c>
      <c r="F52" s="58">
        <f>'Picarro Output'!J52</f>
        <v>1</v>
      </c>
      <c r="G52" s="58">
        <f t="shared" si="10"/>
        <v>0</v>
      </c>
      <c r="H52" s="82">
        <f>'Picarro Output'!F52</f>
        <v>-9.2509999999999994</v>
      </c>
      <c r="J52" s="59">
        <f>H52 + ((1-$T$8)*(H52-H49))</f>
        <v>-9.2526449648084075</v>
      </c>
      <c r="K52" s="79"/>
      <c r="M52" s="62">
        <f t="shared" si="11"/>
        <v>-8.9191303312060306</v>
      </c>
      <c r="Q52" s="64">
        <f t="shared" si="3"/>
        <v>-5.4202071976220836</v>
      </c>
      <c r="R52" s="65"/>
      <c r="S52" s="66" t="s">
        <v>27</v>
      </c>
      <c r="T52" s="166">
        <v>-13.35616858527831</v>
      </c>
    </row>
    <row r="53" spans="1:20">
      <c r="A53" s="56">
        <f>'Picarro Output'!A53</f>
        <v>52</v>
      </c>
      <c r="B53" s="57">
        <f t="shared" si="0"/>
        <v>7</v>
      </c>
      <c r="C53" s="56">
        <f>'Picarro Output'!E53</f>
        <v>4</v>
      </c>
      <c r="D53" s="56" t="str">
        <f>INDEX(Timing!$B$3:$B$29,MATCH(B53,Timing!$A$3:$A$29,0),1)</f>
        <v>CC4 16sep24 BOT</v>
      </c>
      <c r="F53" s="58">
        <f>'Picarro Output'!J53</f>
        <v>1</v>
      </c>
      <c r="G53" s="58">
        <f t="shared" si="10"/>
        <v>0</v>
      </c>
      <c r="H53" s="82">
        <f>'Picarro Output'!F53</f>
        <v>-9.1489999999999991</v>
      </c>
      <c r="I53" s="71">
        <f>STDEV(H50:H53)</f>
        <v>5.4512231043440058E-2</v>
      </c>
      <c r="J53" s="59">
        <f>H53 + ((1-$T$9)*(H53-H49))</f>
        <v>-9.149354300112579</v>
      </c>
      <c r="K53" s="79">
        <f>STDEV(J50:J53)</f>
        <v>5.883448023978205E-2</v>
      </c>
      <c r="L53" s="62"/>
      <c r="M53" s="62">
        <f t="shared" si="11"/>
        <v>-8.8093001638905477</v>
      </c>
      <c r="N53" s="62"/>
      <c r="Q53" s="64">
        <f t="shared" si="3"/>
        <v>-5.3154181388526052</v>
      </c>
      <c r="R53" s="65"/>
      <c r="S53" s="66" t="s">
        <v>148</v>
      </c>
      <c r="T53" s="166">
        <v>-7.8760235430458287</v>
      </c>
    </row>
    <row r="54" spans="1:20">
      <c r="A54" s="56">
        <f>'Picarro Output'!A54</f>
        <v>53</v>
      </c>
      <c r="B54" s="57">
        <f t="shared" si="0"/>
        <v>8</v>
      </c>
      <c r="C54" s="56">
        <f>'Picarro Output'!E54</f>
        <v>1</v>
      </c>
      <c r="D54" s="56" t="str">
        <f>INDEX(Timing!$B$3:$B$29,MATCH(B54,Timing!$A$3:$A$29,0),1)</f>
        <v>CC4 17feb25 6m</v>
      </c>
      <c r="F54" s="58">
        <f>'Picarro Output'!J54</f>
        <v>1</v>
      </c>
      <c r="G54" s="58">
        <f t="shared" si="10"/>
        <v>0</v>
      </c>
      <c r="H54" s="82">
        <f>'Picarro Output'!F54</f>
        <v>-9.0190000000000001</v>
      </c>
      <c r="J54" s="59">
        <f>H54 + ((1-$T$6)*(H54-H53))</f>
        <v>-9.0076968162048416</v>
      </c>
      <c r="K54" s="79"/>
      <c r="M54" s="62">
        <f t="shared" si="11"/>
        <v>-8.6611031773631559</v>
      </c>
      <c r="Q54" s="64">
        <f t="shared" si="3"/>
        <v>-5.1740232642907689</v>
      </c>
      <c r="R54" s="65"/>
      <c r="S54" s="66" t="s">
        <v>21</v>
      </c>
      <c r="T54" s="166">
        <v>-7.5614879989872819</v>
      </c>
    </row>
    <row r="55" spans="1:20">
      <c r="A55" s="56">
        <f>'Picarro Output'!A55</f>
        <v>54</v>
      </c>
      <c r="B55" s="57">
        <f t="shared" si="0"/>
        <v>8</v>
      </c>
      <c r="C55" s="56">
        <f>'Picarro Output'!E55</f>
        <v>2</v>
      </c>
      <c r="D55" s="56" t="str">
        <f>INDEX(Timing!$B$3:$B$29,MATCH(B55,Timing!$A$3:$A$29,0),1)</f>
        <v>CC4 17feb25 6m</v>
      </c>
      <c r="F55" s="58">
        <f>'Picarro Output'!J55</f>
        <v>1</v>
      </c>
      <c r="G55" s="58">
        <f t="shared" si="10"/>
        <v>0</v>
      </c>
      <c r="H55" s="82">
        <f>'Picarro Output'!F55</f>
        <v>-9.0250000000000004</v>
      </c>
      <c r="J55" s="59">
        <f>H55 + ((1-$T$7)*(H55-H53))</f>
        <v>-9.0217638578848067</v>
      </c>
      <c r="K55" s="79"/>
      <c r="M55" s="62">
        <f t="shared" si="11"/>
        <v>-8.6686307164234666</v>
      </c>
      <c r="Q55" s="64">
        <f t="shared" si="3"/>
        <v>-5.1812052958970263</v>
      </c>
      <c r="R55" s="65"/>
      <c r="S55" s="66" t="s">
        <v>120</v>
      </c>
      <c r="T55" s="166">
        <v>-6.87</v>
      </c>
    </row>
    <row r="56" spans="1:20">
      <c r="A56" s="56">
        <f>'Picarro Output'!A56</f>
        <v>55</v>
      </c>
      <c r="B56" s="57">
        <f t="shared" si="0"/>
        <v>8</v>
      </c>
      <c r="C56" s="56">
        <f>'Picarro Output'!E56</f>
        <v>3</v>
      </c>
      <c r="D56" s="56" t="str">
        <f>INDEX(Timing!$B$3:$B$29,MATCH(B56,Timing!$A$3:$A$29,0),1)</f>
        <v>CC4 17feb25 6m</v>
      </c>
      <c r="F56" s="58">
        <f>'Picarro Output'!J56</f>
        <v>1</v>
      </c>
      <c r="G56" s="58">
        <f t="shared" si="10"/>
        <v>0</v>
      </c>
      <c r="H56" s="82">
        <f>'Picarro Output'!F56</f>
        <v>-9.0370000000000008</v>
      </c>
      <c r="J56" s="59">
        <f>H56 + ((1-$T$8)*(H56-H53))</f>
        <v>-9.0355827995496814</v>
      </c>
      <c r="K56" s="79"/>
      <c r="M56" s="62">
        <f t="shared" si="11"/>
        <v>-8.6759101554686868</v>
      </c>
      <c r="Q56" s="64">
        <f t="shared" si="3"/>
        <v>-5.1881506150617263</v>
      </c>
      <c r="R56" s="65"/>
      <c r="S56" s="66" t="s">
        <v>28</v>
      </c>
      <c r="T56" s="166">
        <v>-3.6108201240639808</v>
      </c>
    </row>
    <row r="57" spans="1:20">
      <c r="A57" s="56">
        <f>'Picarro Output'!A57</f>
        <v>56</v>
      </c>
      <c r="B57" s="57">
        <f t="shared" si="0"/>
        <v>8</v>
      </c>
      <c r="C57" s="56">
        <f>'Picarro Output'!E57</f>
        <v>4</v>
      </c>
      <c r="D57" s="56" t="str">
        <f>INDEX(Timing!$B$3:$B$29,MATCH(B57,Timing!$A$3:$A$29,0),1)</f>
        <v>CC4 17feb25 6m</v>
      </c>
      <c r="F57" s="58">
        <f>'Picarro Output'!J57</f>
        <v>1</v>
      </c>
      <c r="G57" s="58">
        <f t="shared" si="10"/>
        <v>0</v>
      </c>
      <c r="H57" s="82">
        <f>'Picarro Output'!F57</f>
        <v>-9.1180000000000003</v>
      </c>
      <c r="I57" s="71">
        <f>STDEV(H54:H57)</f>
        <v>4.6111278446818185E-2</v>
      </c>
      <c r="J57" s="59">
        <f>H57 + ((1-$T$9)*(H57-H53))</f>
        <v>-9.1176077391610733</v>
      </c>
      <c r="K57" s="79">
        <f>STDEV(J54:J57)</f>
        <v>4.9295895839067239E-2</v>
      </c>
      <c r="M57" s="62">
        <f t="shared" si="11"/>
        <v>-8.7513955924604243</v>
      </c>
      <c r="Q57" s="64">
        <f t="shared" si="3"/>
        <v>-5.260171336567554</v>
      </c>
      <c r="R57" s="65"/>
      <c r="S57" s="66" t="s">
        <v>44</v>
      </c>
      <c r="T57" s="166">
        <v>-2.2908301858589355</v>
      </c>
    </row>
    <row r="58" spans="1:20">
      <c r="A58" s="56">
        <f>'Picarro Output'!A58</f>
        <v>57</v>
      </c>
      <c r="B58" s="57">
        <f t="shared" si="0"/>
        <v>9</v>
      </c>
      <c r="C58" s="56">
        <f>'Picarro Output'!E58</f>
        <v>1</v>
      </c>
      <c r="D58" s="56" t="str">
        <f>INDEX(Timing!$B$3:$B$29,MATCH(B58,Timing!$A$3:$A$29,0),1)</f>
        <v>Blacksburg</v>
      </c>
      <c r="E58" s="56" t="s">
        <v>118</v>
      </c>
      <c r="F58" s="58">
        <f>'Picarro Output'!J58</f>
        <v>1</v>
      </c>
      <c r="G58" s="58">
        <f t="shared" si="10"/>
        <v>0</v>
      </c>
      <c r="H58" s="82">
        <f>'Picarro Output'!F58</f>
        <v>-11.244</v>
      </c>
      <c r="J58" s="59">
        <f>H58 + ((1-$T$6)*(H58-H57))</f>
        <v>-11.428850528834658</v>
      </c>
      <c r="K58" s="79"/>
      <c r="L58" s="62">
        <f>J58</f>
        <v>-11.428850528834658</v>
      </c>
      <c r="M58" s="62">
        <f t="shared" si="11"/>
        <v>-11.056098879514355</v>
      </c>
      <c r="N58" s="62">
        <f>L58 - ($T$18*A58)</f>
        <v>-11.056098879514355</v>
      </c>
      <c r="Q58" s="64">
        <f t="shared" si="3"/>
        <v>-7.4590907600405263</v>
      </c>
      <c r="R58" s="65"/>
      <c r="S58" s="66" t="s">
        <v>152</v>
      </c>
      <c r="T58" s="166">
        <v>3.1753194400160383</v>
      </c>
    </row>
    <row r="59" spans="1:20">
      <c r="A59" s="56">
        <f>'Picarro Output'!A59</f>
        <v>58</v>
      </c>
      <c r="B59" s="57">
        <f t="shared" si="0"/>
        <v>9</v>
      </c>
      <c r="C59" s="56">
        <f>'Picarro Output'!E59</f>
        <v>2</v>
      </c>
      <c r="D59" s="56" t="str">
        <f>INDEX(Timing!$B$3:$B$29,MATCH(B59,Timing!$A$3:$A$29,0),1)</f>
        <v>Blacksburg</v>
      </c>
      <c r="E59" s="56" t="s">
        <v>118</v>
      </c>
      <c r="F59" s="58">
        <f>'Picarro Output'!J59</f>
        <v>1</v>
      </c>
      <c r="G59" s="58">
        <f t="shared" si="10"/>
        <v>0</v>
      </c>
      <c r="H59" s="82">
        <f>'Picarro Output'!F59</f>
        <v>-11.471</v>
      </c>
      <c r="J59" s="59">
        <f>H59 + ((1-$T$7)*(H59-H57))</f>
        <v>-11.532408406427832</v>
      </c>
      <c r="K59" s="79"/>
      <c r="L59" s="62">
        <f>J59</f>
        <v>-11.532408406427832</v>
      </c>
      <c r="M59" s="62">
        <f t="shared" si="11"/>
        <v>-11.153117254487874</v>
      </c>
      <c r="N59" s="62">
        <f>L59 - ($T$18*A59)</f>
        <v>-11.153117254487874</v>
      </c>
      <c r="Q59" s="64">
        <f t="shared" si="3"/>
        <v>-7.5516560765224394</v>
      </c>
      <c r="R59" s="65"/>
      <c r="S59" s="66" t="s">
        <v>153</v>
      </c>
      <c r="T59" s="166">
        <v>11.137167797600501</v>
      </c>
    </row>
    <row r="60" spans="1:20" ht="15.75">
      <c r="A60" s="56">
        <f>'Picarro Output'!A60</f>
        <v>59</v>
      </c>
      <c r="B60" s="57">
        <f t="shared" si="0"/>
        <v>9</v>
      </c>
      <c r="C60" s="56">
        <f>'Picarro Output'!E60</f>
        <v>3</v>
      </c>
      <c r="D60" s="56" t="str">
        <f>INDEX(Timing!$B$3:$B$29,MATCH(B60,Timing!$A$3:$A$29,0),1)</f>
        <v>Blacksburg</v>
      </c>
      <c r="E60" s="56" t="s">
        <v>118</v>
      </c>
      <c r="F60" s="58">
        <f>'Picarro Output'!J60</f>
        <v>1</v>
      </c>
      <c r="G60" s="58">
        <f t="shared" si="10"/>
        <v>0</v>
      </c>
      <c r="H60" s="82">
        <f>'Picarro Output'!F60</f>
        <v>-11.444000000000001</v>
      </c>
      <c r="J60" s="59">
        <f>H60 + ((1-$T$8)*(H60-H57))</f>
        <v>-11.473432216495045</v>
      </c>
      <c r="K60" s="79"/>
      <c r="L60" s="62">
        <f>J60</f>
        <v>-11.473432216495045</v>
      </c>
      <c r="M60" s="62">
        <f t="shared" si="11"/>
        <v>-11.087601561935433</v>
      </c>
      <c r="N60" s="62">
        <f>L60 - ($T$18*A60)</f>
        <v>-11.087601561935433</v>
      </c>
      <c r="Q60" s="64">
        <f t="shared" si="3"/>
        <v>-7.4891474969126097</v>
      </c>
      <c r="R60" s="65"/>
      <c r="S60" s="160" t="s">
        <v>147</v>
      </c>
      <c r="T60" s="167">
        <v>17.566412965692827</v>
      </c>
    </row>
    <row r="61" spans="1:20">
      <c r="A61" s="56">
        <f>'Picarro Output'!A61</f>
        <v>60</v>
      </c>
      <c r="B61" s="57">
        <f t="shared" si="0"/>
        <v>9</v>
      </c>
      <c r="C61" s="56">
        <f>'Picarro Output'!E61</f>
        <v>4</v>
      </c>
      <c r="D61" s="56" t="str">
        <f>INDEX(Timing!$B$3:$B$29,MATCH(B61,Timing!$A$3:$A$29,0),1)</f>
        <v>Blacksburg</v>
      </c>
      <c r="E61" s="56" t="s">
        <v>118</v>
      </c>
      <c r="F61" s="58">
        <f>'Picarro Output'!J61</f>
        <v>1</v>
      </c>
      <c r="G61" s="58">
        <f t="shared" si="10"/>
        <v>0</v>
      </c>
      <c r="H61" s="82">
        <f>'Picarro Output'!F61</f>
        <v>-11.416</v>
      </c>
      <c r="I61" s="71">
        <f>STDEV(H58:H61)</f>
        <v>0.1023274971191357</v>
      </c>
      <c r="J61" s="59">
        <f>H61 + ((1-$T$9)*(H61-H57))</f>
        <v>-11.445077916382465</v>
      </c>
      <c r="K61" s="79">
        <f>STDEV(J58:J61)</f>
        <v>4.5537402940059576E-2</v>
      </c>
      <c r="L61" s="62">
        <f>J61</f>
        <v>-11.445077916382465</v>
      </c>
      <c r="M61" s="62">
        <f t="shared" si="11"/>
        <v>-11.052707759203198</v>
      </c>
      <c r="N61" s="62">
        <f>L61 - ($T$18*A61)</f>
        <v>-11.052707759203198</v>
      </c>
      <c r="Q61" s="64">
        <f t="shared" si="3"/>
        <v>-7.45585528918342</v>
      </c>
      <c r="R61" s="65"/>
      <c r="S61" s="66" t="s">
        <v>161</v>
      </c>
      <c r="T61" s="66">
        <v>0.3</v>
      </c>
    </row>
    <row r="62" spans="1:20">
      <c r="A62" s="56">
        <f>'Picarro Output'!A62</f>
        <v>61</v>
      </c>
      <c r="B62" s="57">
        <f t="shared" si="0"/>
        <v>10</v>
      </c>
      <c r="C62" s="56">
        <f>'Picarro Output'!E62</f>
        <v>1</v>
      </c>
      <c r="D62" s="56" t="str">
        <f>INDEX(Timing!$B$3:$B$29,MATCH(B62,Timing!$A$3:$A$29,0),1)</f>
        <v>CC3 17feb25 1.5m</v>
      </c>
      <c r="F62" s="58">
        <f>'Picarro Output'!J62</f>
        <v>1</v>
      </c>
      <c r="G62" s="58">
        <f t="shared" si="10"/>
        <v>0</v>
      </c>
      <c r="H62" s="82">
        <f>'Picarro Output'!F62</f>
        <v>-9.2230000000000008</v>
      </c>
      <c r="J62" s="59">
        <f>H62 + ((1-$T$6)*(H62-H61))</f>
        <v>-9.0323239841324536</v>
      </c>
      <c r="K62" s="79"/>
      <c r="M62" s="62">
        <f t="shared" si="11"/>
        <v>-8.6334143243335326</v>
      </c>
      <c r="Q62" s="64">
        <f t="shared" si="3"/>
        <v>-5.1476053053792956</v>
      </c>
      <c r="R62" s="65"/>
      <c r="S62" s="66" t="s">
        <v>159</v>
      </c>
      <c r="T62" s="66">
        <v>-20.6</v>
      </c>
    </row>
    <row r="63" spans="1:20">
      <c r="A63" s="56">
        <f>'Picarro Output'!A63</f>
        <v>62</v>
      </c>
      <c r="B63" s="57">
        <f t="shared" si="0"/>
        <v>10</v>
      </c>
      <c r="C63" s="56">
        <f>'Picarro Output'!E63</f>
        <v>2</v>
      </c>
      <c r="D63" s="56" t="str">
        <f>INDEX(Timing!$B$3:$B$29,MATCH(B63,Timing!$A$3:$A$29,0),1)</f>
        <v>CC3 17feb25 1.5m</v>
      </c>
      <c r="F63" s="58">
        <f>'Picarro Output'!J63</f>
        <v>1</v>
      </c>
      <c r="G63" s="58">
        <f t="shared" si="10"/>
        <v>0</v>
      </c>
      <c r="H63" s="82">
        <f>'Picarro Output'!F63</f>
        <v>-9.06</v>
      </c>
      <c r="J63" s="59">
        <f>H63 + ((1-$T$7)*(H63-H61))</f>
        <v>-8.9985132998113162</v>
      </c>
      <c r="K63" s="79"/>
      <c r="M63" s="62">
        <f t="shared" si="11"/>
        <v>-8.5930641373927408</v>
      </c>
      <c r="Q63" s="64">
        <f t="shared" si="3"/>
        <v>-5.1091071567007766</v>
      </c>
      <c r="R63" s="65"/>
      <c r="S63" s="66" t="s">
        <v>160</v>
      </c>
      <c r="T63" s="66">
        <v>-29.6</v>
      </c>
    </row>
    <row r="64" spans="1:20">
      <c r="A64" s="56">
        <f>'Picarro Output'!A64</f>
        <v>63</v>
      </c>
      <c r="B64" s="57">
        <f t="shared" si="0"/>
        <v>10</v>
      </c>
      <c r="C64" s="56">
        <f>'Picarro Output'!E64</f>
        <v>3</v>
      </c>
      <c r="D64" s="56" t="str">
        <f>INDEX(Timing!$B$3:$B$29,MATCH(B64,Timing!$A$3:$A$29,0),1)</f>
        <v>CC3 17feb25 1.5m</v>
      </c>
      <c r="F64" s="58">
        <f>'Picarro Output'!J64</f>
        <v>1</v>
      </c>
      <c r="G64" s="58">
        <f t="shared" si="10"/>
        <v>0</v>
      </c>
      <c r="H64" s="82">
        <f>'Picarro Output'!F64</f>
        <v>-9.1150000000000002</v>
      </c>
      <c r="J64" s="59">
        <f>H64 + ((1-$T$8)*(H64-H61))</f>
        <v>-9.0858841228911889</v>
      </c>
      <c r="K64" s="79"/>
      <c r="M64" s="62">
        <f t="shared" si="11"/>
        <v>-8.673895457852959</v>
      </c>
      <c r="Q64" s="64">
        <f t="shared" si="3"/>
        <v>-5.186228390303107</v>
      </c>
      <c r="R64" s="65"/>
    </row>
    <row r="65" spans="1:18">
      <c r="A65" s="56">
        <f>'Picarro Output'!A65</f>
        <v>64</v>
      </c>
      <c r="B65" s="57">
        <f t="shared" si="0"/>
        <v>10</v>
      </c>
      <c r="C65" s="56">
        <f>'Picarro Output'!E65</f>
        <v>4</v>
      </c>
      <c r="D65" s="56" t="str">
        <f>INDEX(Timing!$B$3:$B$29,MATCH(B65,Timing!$A$3:$A$29,0),1)</f>
        <v>CC3 17feb25 1.5m</v>
      </c>
      <c r="F65" s="58">
        <f>'Picarro Output'!J65</f>
        <v>1</v>
      </c>
      <c r="G65" s="58">
        <f t="shared" si="10"/>
        <v>0</v>
      </c>
      <c r="H65" s="82">
        <f>'Picarro Output'!F65</f>
        <v>-9.1739999999999995</v>
      </c>
      <c r="I65" s="71">
        <f>STDEV(H62:H65)</f>
        <v>7.0790771526614477E-2</v>
      </c>
      <c r="J65" s="59">
        <f>H65 + ((1-$T$9)*(H65-H61))</f>
        <v>-9.1456306838426968</v>
      </c>
      <c r="K65" s="79">
        <f>STDEV(J62:J65)</f>
        <v>6.4353901715934067E-2</v>
      </c>
      <c r="M65" s="62">
        <f t="shared" si="11"/>
        <v>-8.7271025161848126</v>
      </c>
      <c r="Q65" s="64">
        <f t="shared" si="3"/>
        <v>-5.2369932912293891</v>
      </c>
      <c r="R65" s="65"/>
    </row>
    <row r="66" spans="1:18">
      <c r="A66" s="56">
        <f>'Picarro Output'!A66</f>
        <v>65</v>
      </c>
      <c r="B66" s="57">
        <f t="shared" si="0"/>
        <v>11</v>
      </c>
      <c r="C66" s="56">
        <f>'Picarro Output'!E66</f>
        <v>1</v>
      </c>
      <c r="D66" s="56" t="str">
        <f>INDEX(Timing!$B$3:$B$29,MATCH(B66,Timing!$A$3:$A$29,0),1)</f>
        <v>CC2 16sep24 0.1m</v>
      </c>
      <c r="F66" s="58">
        <f>'Picarro Output'!J66</f>
        <v>1</v>
      </c>
      <c r="G66" s="58">
        <f t="shared" si="10"/>
        <v>0</v>
      </c>
      <c r="H66" s="82">
        <f>'Picarro Output'!F66</f>
        <v>-8.2899999999999991</v>
      </c>
      <c r="J66" s="59">
        <f>H66 + ((1-$T$6)*(H66-H65))</f>
        <v>-8.213138350192926</v>
      </c>
      <c r="K66" s="79"/>
      <c r="M66" s="62">
        <f t="shared" si="11"/>
        <v>-7.7880706799153874</v>
      </c>
      <c r="Q66" s="64">
        <f t="shared" si="3"/>
        <v>-4.3410621943150423</v>
      </c>
      <c r="R66" s="65"/>
    </row>
    <row r="67" spans="1:18">
      <c r="A67" s="56">
        <f>'Picarro Output'!A67</f>
        <v>66</v>
      </c>
      <c r="B67" s="57">
        <f t="shared" si="0"/>
        <v>11</v>
      </c>
      <c r="C67" s="56">
        <f>'Picarro Output'!E67</f>
        <v>2</v>
      </c>
      <c r="D67" s="56" t="str">
        <f>INDEX(Timing!$B$3:$B$29,MATCH(B67,Timing!$A$3:$A$29,0),1)</f>
        <v>CC2 16sep24 0.1m</v>
      </c>
      <c r="F67" s="58">
        <f>'Picarro Output'!J67</f>
        <v>1</v>
      </c>
      <c r="G67" s="58">
        <f t="shared" si="10"/>
        <v>0</v>
      </c>
      <c r="H67" s="82">
        <f>'Picarro Output'!F67</f>
        <v>-8.2279999999999998</v>
      </c>
      <c r="J67" s="59">
        <f>H67 + ((1-$T$7)*(H67-H65))</f>
        <v>-8.203311367411505</v>
      </c>
      <c r="K67" s="79"/>
      <c r="M67" s="62">
        <f t="shared" si="11"/>
        <v>-7.7717041945143119</v>
      </c>
      <c r="Q67" s="64">
        <f t="shared" si="3"/>
        <v>-4.3254469162683762</v>
      </c>
      <c r="R67" s="65"/>
    </row>
    <row r="68" spans="1:18">
      <c r="A68" s="56">
        <f>'Picarro Output'!A68</f>
        <v>67</v>
      </c>
      <c r="B68" s="57">
        <f t="shared" ref="B68:B105" si="12">IF(C68=1,B67+1,B67)</f>
        <v>11</v>
      </c>
      <c r="C68" s="56">
        <f>'Picarro Output'!E68</f>
        <v>3</v>
      </c>
      <c r="D68" s="56" t="str">
        <f>INDEX(Timing!$B$3:$B$29,MATCH(B68,Timing!$A$3:$A$29,0),1)</f>
        <v>CC2 16sep24 0.1m</v>
      </c>
      <c r="F68" s="58">
        <f>'Picarro Output'!J68</f>
        <v>1</v>
      </c>
      <c r="G68" s="58">
        <f t="shared" si="10"/>
        <v>0</v>
      </c>
      <c r="H68" s="82">
        <f>'Picarro Output'!F68</f>
        <v>-8.234</v>
      </c>
      <c r="J68" s="59">
        <f>H68 + ((1-$T$8)*(H68-H65))</f>
        <v>-8.2221056390776699</v>
      </c>
      <c r="K68" s="79"/>
      <c r="M68" s="62">
        <f t="shared" si="11"/>
        <v>-7.7839589635608224</v>
      </c>
      <c r="Q68" s="64">
        <f t="shared" si="3"/>
        <v>-4.337139202142188</v>
      </c>
      <c r="R68" s="65"/>
    </row>
    <row r="69" spans="1:18">
      <c r="A69" s="56">
        <f>'Picarro Output'!A69</f>
        <v>68</v>
      </c>
      <c r="B69" s="57">
        <f t="shared" si="12"/>
        <v>11</v>
      </c>
      <c r="C69" s="56">
        <f>'Picarro Output'!E69</f>
        <v>4</v>
      </c>
      <c r="D69" s="56" t="str">
        <f>INDEX(Timing!$B$3:$B$29,MATCH(B69,Timing!$A$3:$A$29,0),1)</f>
        <v>CC2 16sep24 0.1m</v>
      </c>
      <c r="F69" s="58">
        <f>'Picarro Output'!J69</f>
        <v>1</v>
      </c>
      <c r="G69" s="58">
        <f t="shared" si="10"/>
        <v>0</v>
      </c>
      <c r="H69" s="82">
        <f>'Picarro Output'!F69</f>
        <v>-8.2710000000000008</v>
      </c>
      <c r="I69" s="71">
        <f>STDEV(H66:H69)</f>
        <v>2.9713913688147173E-2</v>
      </c>
      <c r="J69" s="59">
        <f>H69 + ((1-$T$9)*(H69-H65))</f>
        <v>-8.259573821369294</v>
      </c>
      <c r="K69" s="79">
        <f>STDEV(J66:J69)</f>
        <v>2.458961145984281E-2</v>
      </c>
      <c r="M69" s="62">
        <f t="shared" si="11"/>
        <v>-7.8148876432327921</v>
      </c>
      <c r="Q69" s="64">
        <f t="shared" si="3"/>
        <v>-4.366648282488927</v>
      </c>
      <c r="R69" s="65"/>
    </row>
    <row r="70" spans="1:18">
      <c r="A70" s="56">
        <f>'Picarro Output'!A70</f>
        <v>69</v>
      </c>
      <c r="B70" s="57">
        <f t="shared" si="12"/>
        <v>12</v>
      </c>
      <c r="C70" s="56">
        <f>'Picarro Output'!E70</f>
        <v>1</v>
      </c>
      <c r="D70" s="56" t="str">
        <f>INDEX(Timing!$B$3:$B$29,MATCH(B70,Timing!$A$3:$A$29,0),1)</f>
        <v>CS1 30sep24 0.1m</v>
      </c>
      <c r="F70" s="58">
        <f>'Picarro Output'!J70</f>
        <v>1</v>
      </c>
      <c r="G70" s="58">
        <f t="shared" si="10"/>
        <v>0</v>
      </c>
      <c r="H70" s="82">
        <f>'Picarro Output'!F70</f>
        <v>-9.9030000000000005</v>
      </c>
      <c r="J70" s="59">
        <f>H70 + ((1-$T$6)*(H70-H69))</f>
        <v>-10.044898430413058</v>
      </c>
      <c r="K70" s="79"/>
      <c r="M70" s="62">
        <f t="shared" si="11"/>
        <v>-9.5936727496569016</v>
      </c>
      <c r="Q70" s="64">
        <f t="shared" si="3"/>
        <v>-6.0637887094895344</v>
      </c>
      <c r="R70" s="65"/>
    </row>
    <row r="71" spans="1:18">
      <c r="A71" s="56">
        <f>'Picarro Output'!A71</f>
        <v>70</v>
      </c>
      <c r="B71" s="57">
        <f t="shared" si="12"/>
        <v>12</v>
      </c>
      <c r="C71" s="56">
        <f>'Picarro Output'!E71</f>
        <v>2</v>
      </c>
      <c r="D71" s="56" t="str">
        <f>INDEX(Timing!$B$3:$B$29,MATCH(B71,Timing!$A$3:$A$29,0),1)</f>
        <v>CS1 30sep24 0.1m</v>
      </c>
      <c r="F71" s="58">
        <f>'Picarro Output'!J71</f>
        <v>1</v>
      </c>
      <c r="G71" s="58">
        <f t="shared" si="10"/>
        <v>0</v>
      </c>
      <c r="H71" s="82">
        <f>'Picarro Output'!F71</f>
        <v>-9.9979999999999993</v>
      </c>
      <c r="J71" s="59">
        <f>H71 + ((1-$T$7)*(H71-H69))</f>
        <v>-10.04307110833016</v>
      </c>
      <c r="K71" s="79"/>
      <c r="M71" s="62">
        <f t="shared" si="11"/>
        <v>-9.5853059249543495</v>
      </c>
      <c r="Q71" s="64">
        <f t="shared" si="3"/>
        <v>-6.055805914717391</v>
      </c>
      <c r="R71" s="65"/>
    </row>
    <row r="72" spans="1:18">
      <c r="A72" s="56">
        <f>'Picarro Output'!A72</f>
        <v>71</v>
      </c>
      <c r="B72" s="57">
        <f t="shared" si="12"/>
        <v>12</v>
      </c>
      <c r="C72" s="56">
        <f>'Picarro Output'!E72</f>
        <v>3</v>
      </c>
      <c r="D72" s="56" t="str">
        <f>INDEX(Timing!$B$3:$B$29,MATCH(B72,Timing!$A$3:$A$29,0),1)</f>
        <v>CS1 30sep24 0.1m</v>
      </c>
      <c r="F72" s="58">
        <f>'Picarro Output'!J72</f>
        <v>1</v>
      </c>
      <c r="G72" s="58">
        <f t="shared" ref="G72:G103" si="13">IF(F72="     ",-1,IF(F72=0,-1,0))</f>
        <v>0</v>
      </c>
      <c r="H72" s="82">
        <f>'Picarro Output'!F72</f>
        <v>-10.045</v>
      </c>
      <c r="J72" s="59">
        <f>H72 + ((1-$T$8)*(H72-H69))</f>
        <v>-10.067447442847037</v>
      </c>
      <c r="K72" s="79"/>
      <c r="M72" s="62">
        <f t="shared" ref="M72:M103" si="14">J72 - ($T$18*A72)</f>
        <v>-9.6031427568515717</v>
      </c>
      <c r="Q72" s="64">
        <f t="shared" si="3"/>
        <v>-6.0728240516430176</v>
      </c>
      <c r="R72" s="65"/>
    </row>
    <row r="73" spans="1:18">
      <c r="A73" s="56">
        <f>'Picarro Output'!A73</f>
        <v>72</v>
      </c>
      <c r="B73" s="57">
        <f t="shared" si="12"/>
        <v>12</v>
      </c>
      <c r="C73" s="56">
        <f>'Picarro Output'!E73</f>
        <v>4</v>
      </c>
      <c r="D73" s="56" t="str">
        <f>INDEX(Timing!$B$3:$B$29,MATCH(B73,Timing!$A$3:$A$29,0),1)</f>
        <v>CS1 30sep24 0.1m</v>
      </c>
      <c r="F73" s="58">
        <f>'Picarro Output'!J73</f>
        <v>1</v>
      </c>
      <c r="G73" s="58">
        <f t="shared" si="13"/>
        <v>0</v>
      </c>
      <c r="H73" s="82">
        <f>'Picarro Output'!F73</f>
        <v>-9.8840000000000003</v>
      </c>
      <c r="I73" s="71">
        <f>STDEV(H70:H73)</f>
        <v>7.6744163730322904E-2</v>
      </c>
      <c r="J73" s="59">
        <f>H73 + ((1-$T$9)*(H73-H69))</f>
        <v>-9.9044102171997022</v>
      </c>
      <c r="K73" s="79">
        <f>STDEV(J70:J73)</f>
        <v>7.4526796344209348E-2</v>
      </c>
      <c r="M73" s="62">
        <f t="shared" si="14"/>
        <v>-9.4335660285845826</v>
      </c>
      <c r="Q73" s="64">
        <f t="shared" ref="Q73:Q76" si="15">M73*$T$23+$T$24</f>
        <v>-5.9110307467738537</v>
      </c>
      <c r="R73" s="65"/>
    </row>
    <row r="74" spans="1:18">
      <c r="A74" s="56">
        <f>'Picarro Output'!A74</f>
        <v>73</v>
      </c>
      <c r="B74" s="57">
        <f t="shared" si="12"/>
        <v>13</v>
      </c>
      <c r="C74" s="56">
        <f>'Picarro Output'!E74</f>
        <v>1</v>
      </c>
      <c r="D74" s="56" t="str">
        <f>INDEX(Timing!$B$3:$B$29,MATCH(B74,Timing!$A$3:$A$29,0),1)</f>
        <v>CC2 15aug24 BOT</v>
      </c>
      <c r="F74" s="58">
        <f>'Picarro Output'!J74</f>
        <v>1</v>
      </c>
      <c r="G74" s="58">
        <f t="shared" si="13"/>
        <v>0</v>
      </c>
      <c r="H74" s="82">
        <f>'Picarro Output'!F74</f>
        <v>-8.1470000000000002</v>
      </c>
      <c r="J74" s="59">
        <f>H74 + ((1-$T$6)*(H74-H73))</f>
        <v>-7.9959720749831611</v>
      </c>
      <c r="K74" s="79"/>
      <c r="M74" s="62">
        <f t="shared" si="14"/>
        <v>-7.5185883837483862</v>
      </c>
      <c r="Q74" s="64">
        <f t="shared" si="15"/>
        <v>-4.0839488996656526</v>
      </c>
      <c r="R74" s="65"/>
    </row>
    <row r="75" spans="1:18">
      <c r="A75" s="56">
        <f>'Picarro Output'!A75</f>
        <v>74</v>
      </c>
      <c r="B75" s="57">
        <f t="shared" si="12"/>
        <v>13</v>
      </c>
      <c r="C75" s="56">
        <f>'Picarro Output'!E75</f>
        <v>2</v>
      </c>
      <c r="D75" s="56" t="str">
        <f>INDEX(Timing!$B$3:$B$29,MATCH(B75,Timing!$A$3:$A$29,0),1)</f>
        <v>CC2 15aug24 BOT</v>
      </c>
      <c r="F75" s="58">
        <f>'Picarro Output'!J75</f>
        <v>1</v>
      </c>
      <c r="G75" s="58">
        <f t="shared" si="13"/>
        <v>0</v>
      </c>
      <c r="H75" s="82">
        <f>'Picarro Output'!F75</f>
        <v>-8.0239999999999991</v>
      </c>
      <c r="J75" s="59">
        <f>H75 + ((1-$T$7)*(H75-H73))</f>
        <v>-7.9754578682720902</v>
      </c>
      <c r="K75" s="79"/>
      <c r="M75" s="62">
        <f t="shared" si="14"/>
        <v>-7.491534674417661</v>
      </c>
      <c r="Q75" s="64">
        <f t="shared" si="15"/>
        <v>-4.0581369319132357</v>
      </c>
      <c r="R75" s="65"/>
    </row>
    <row r="76" spans="1:18">
      <c r="A76" s="56">
        <f>'Picarro Output'!A76</f>
        <v>75</v>
      </c>
      <c r="B76" s="57">
        <f t="shared" si="12"/>
        <v>13</v>
      </c>
      <c r="C76" s="56">
        <f>'Picarro Output'!E76</f>
        <v>3</v>
      </c>
      <c r="D76" s="56" t="str">
        <f>INDEX(Timing!$B$3:$B$29,MATCH(B76,Timing!$A$3:$A$29,0),1)</f>
        <v>CC2 15aug24 BOT</v>
      </c>
      <c r="F76" s="58">
        <f>'Picarro Output'!J76</f>
        <v>1</v>
      </c>
      <c r="G76" s="58">
        <f t="shared" si="13"/>
        <v>0</v>
      </c>
      <c r="H76" s="82">
        <f>'Picarro Output'!F76</f>
        <v>-7.984</v>
      </c>
      <c r="J76" s="59">
        <f>H76 + ((1-$T$8)*(H76-H73))</f>
        <v>-7.9599582066463528</v>
      </c>
      <c r="K76" s="79"/>
      <c r="M76" s="62">
        <f t="shared" si="14"/>
        <v>-7.4694955101722691</v>
      </c>
      <c r="Q76" s="64">
        <f t="shared" si="15"/>
        <v>-4.0371093460159413</v>
      </c>
      <c r="R76" s="65"/>
    </row>
    <row r="77" spans="1:18">
      <c r="A77" s="56">
        <f>'Picarro Output'!A77</f>
        <v>76</v>
      </c>
      <c r="B77" s="57">
        <f t="shared" si="12"/>
        <v>13</v>
      </c>
      <c r="C77" s="56">
        <f>'Picarro Output'!E77</f>
        <v>4</v>
      </c>
      <c r="D77" s="56" t="str">
        <f>INDEX(Timing!$B$3:$B$29,MATCH(B77,Timing!$A$3:$A$29,0),1)</f>
        <v>CC2 15aug24 BOT</v>
      </c>
      <c r="F77" s="58">
        <f>'Picarro Output'!J77</f>
        <v>1</v>
      </c>
      <c r="G77" s="58">
        <f t="shared" si="13"/>
        <v>0</v>
      </c>
      <c r="H77" s="82">
        <f>'Picarro Output'!F77</f>
        <v>-8</v>
      </c>
      <c r="I77" s="71">
        <f>STDEV(H74:H77)</f>
        <v>7.4015201141387349E-2</v>
      </c>
      <c r="J77" s="59">
        <f>H77 + ((1-$T$9)*(H77-H73))</f>
        <v>-7.9761606638535412</v>
      </c>
      <c r="K77" s="79">
        <f>STDEV(J74:J77)</f>
        <v>1.4757982168431126E-2</v>
      </c>
      <c r="M77" s="62">
        <f t="shared" si="14"/>
        <v>-7.4791584647598031</v>
      </c>
      <c r="Q77" s="64">
        <f>M77*$T$23+$T$24</f>
        <v>-4.046328779445842</v>
      </c>
      <c r="R77" s="65"/>
    </row>
    <row r="78" spans="1:18">
      <c r="A78" s="56">
        <f>'Picarro Output'!A78</f>
        <v>77</v>
      </c>
      <c r="B78" s="57">
        <f t="shared" si="12"/>
        <v>14</v>
      </c>
      <c r="C78" s="56">
        <f>'Picarro Output'!E78</f>
        <v>1</v>
      </c>
      <c r="D78" s="56" t="str">
        <f>INDEX(Timing!$B$3:$B$29,MATCH(B78,Timing!$A$3:$A$29,0),1)</f>
        <v>CC4 16sep24 6m</v>
      </c>
      <c r="F78" s="58">
        <f>'Picarro Output'!J78</f>
        <v>1</v>
      </c>
      <c r="G78" s="58">
        <f t="shared" si="13"/>
        <v>0</v>
      </c>
      <c r="H78" s="82">
        <f>'Picarro Output'!F78</f>
        <v>-7.7389999999999999</v>
      </c>
      <c r="J78" s="59">
        <f>H78 + ((1-$T$6)*(H78-H77))</f>
        <v>-7.7163066848420288</v>
      </c>
      <c r="K78" s="79"/>
      <c r="M78" s="62">
        <f t="shared" si="14"/>
        <v>-7.2127649831286362</v>
      </c>
      <c r="Q78" s="64">
        <f t="shared" ref="Q78:Q113" si="16">M78*$T$23+$T$24</f>
        <v>-3.792162525448715</v>
      </c>
      <c r="R78" s="65"/>
    </row>
    <row r="79" spans="1:18">
      <c r="A79" s="56">
        <f>'Picarro Output'!A79</f>
        <v>78</v>
      </c>
      <c r="B79" s="57">
        <f t="shared" si="12"/>
        <v>14</v>
      </c>
      <c r="C79" s="56">
        <f>'Picarro Output'!E79</f>
        <v>2</v>
      </c>
      <c r="D79" s="56" t="str">
        <f>INDEX(Timing!$B$3:$B$29,MATCH(B79,Timing!$A$3:$A$29,0),1)</f>
        <v>CC4 16sep24 6m</v>
      </c>
      <c r="F79" s="58">
        <f>'Picarro Output'!J79</f>
        <v>1</v>
      </c>
      <c r="G79" s="58">
        <f t="shared" si="13"/>
        <v>0</v>
      </c>
      <c r="H79" s="82">
        <f>'Picarro Output'!F79</f>
        <v>-7.6820000000000004</v>
      </c>
      <c r="J79" s="59">
        <f>H79 + ((1-$T$7)*(H79-H77))</f>
        <v>-7.6737008613497455</v>
      </c>
      <c r="K79" s="79"/>
      <c r="M79" s="62">
        <f t="shared" si="14"/>
        <v>-7.1636196570166986</v>
      </c>
      <c r="Q79" s="64">
        <f t="shared" si="16"/>
        <v>-3.7452729267886662</v>
      </c>
      <c r="R79" s="65"/>
    </row>
    <row r="80" spans="1:18">
      <c r="A80" s="56">
        <f>'Picarro Output'!A80</f>
        <v>79</v>
      </c>
      <c r="B80" s="57">
        <f t="shared" si="12"/>
        <v>14</v>
      </c>
      <c r="C80" s="56">
        <f>'Picarro Output'!E80</f>
        <v>3</v>
      </c>
      <c r="D80" s="56" t="str">
        <f>INDEX(Timing!$B$3:$B$29,MATCH(B80,Timing!$A$3:$A$29,0),1)</f>
        <v>CC4 16sep24 6m</v>
      </c>
      <c r="F80" s="58">
        <f>'Picarro Output'!J80</f>
        <v>1</v>
      </c>
      <c r="G80" s="58">
        <f t="shared" si="13"/>
        <v>0</v>
      </c>
      <c r="H80" s="82">
        <f>'Picarro Output'!F80</f>
        <v>-7.6440000000000001</v>
      </c>
      <c r="J80" s="59">
        <f>H80 + ((1-$T$8)*(H80-H77))</f>
        <v>-7.6394953271400539</v>
      </c>
      <c r="K80" s="79"/>
      <c r="M80" s="62">
        <f t="shared" si="14"/>
        <v>-7.1228746201873525</v>
      </c>
      <c r="Q80" s="64">
        <f t="shared" si="16"/>
        <v>-3.7063980514858681</v>
      </c>
      <c r="R80" s="65"/>
    </row>
    <row r="81" spans="1:18">
      <c r="A81" s="56">
        <f>'Picarro Output'!A81</f>
        <v>80</v>
      </c>
      <c r="B81" s="57">
        <f t="shared" si="12"/>
        <v>14</v>
      </c>
      <c r="C81" s="56">
        <f>'Picarro Output'!E81</f>
        <v>4</v>
      </c>
      <c r="D81" s="56" t="str">
        <f>INDEX(Timing!$B$3:$B$29,MATCH(B81,Timing!$A$3:$A$29,0),1)</f>
        <v>CC4 16sep24 6m</v>
      </c>
      <c r="F81" s="58">
        <f>'Picarro Output'!J81</f>
        <v>1</v>
      </c>
      <c r="G81" s="58">
        <f t="shared" si="13"/>
        <v>0</v>
      </c>
      <c r="H81" s="82">
        <f>'Picarro Output'!F81</f>
        <v>-7.72</v>
      </c>
      <c r="I81" s="71">
        <f>STDEV(H78:H81)</f>
        <v>4.2129759869558372E-2</v>
      </c>
      <c r="J81" s="59">
        <f>H81 + ((1-$T$9)*(H81-H77))</f>
        <v>-7.7164569988741993</v>
      </c>
      <c r="K81" s="79">
        <f>STDEV(J78:J81)</f>
        <v>3.723402145493572E-2</v>
      </c>
      <c r="M81" s="62">
        <f t="shared" si="14"/>
        <v>-7.1932967893018436</v>
      </c>
      <c r="Q81" s="64">
        <f t="shared" si="16"/>
        <v>-3.7735879046781626</v>
      </c>
      <c r="R81" s="65"/>
    </row>
    <row r="82" spans="1:18">
      <c r="A82" s="56">
        <f>'Picarro Output'!A82</f>
        <v>81</v>
      </c>
      <c r="B82" s="57">
        <f t="shared" si="12"/>
        <v>15</v>
      </c>
      <c r="C82" s="56">
        <f>'Picarro Output'!E82</f>
        <v>1</v>
      </c>
      <c r="D82" s="56" t="str">
        <f>INDEX(Timing!$B$3:$B$29,MATCH(B82,Timing!$A$3:$A$29,0),1)</f>
        <v>CS2 15aug24 0.1m</v>
      </c>
      <c r="F82" s="58">
        <f>'Picarro Output'!J82</f>
        <v>1</v>
      </c>
      <c r="G82" s="58">
        <f t="shared" si="13"/>
        <v>0</v>
      </c>
      <c r="H82" s="82">
        <f>'Picarro Output'!F82</f>
        <v>-10.198</v>
      </c>
      <c r="J82" s="59">
        <f>H82 + ((1-$T$6)*(H82-H81))</f>
        <v>-10.41345607264924</v>
      </c>
      <c r="K82" s="79"/>
      <c r="M82" s="62">
        <f t="shared" si="14"/>
        <v>-9.8837563604572303</v>
      </c>
      <c r="Q82" s="64">
        <f t="shared" si="16"/>
        <v>-6.3405577364628058</v>
      </c>
      <c r="R82" s="65"/>
    </row>
    <row r="83" spans="1:18">
      <c r="A83" s="56">
        <f>'Picarro Output'!A83</f>
        <v>82</v>
      </c>
      <c r="B83" s="57">
        <f t="shared" si="12"/>
        <v>15</v>
      </c>
      <c r="C83" s="56">
        <f>'Picarro Output'!E83</f>
        <v>2</v>
      </c>
      <c r="D83" s="56" t="str">
        <f>INDEX(Timing!$B$3:$B$29,MATCH(B83,Timing!$A$3:$A$29,0),1)</f>
        <v>CS2 15aug24 0.1m</v>
      </c>
      <c r="F83" s="58">
        <f>'Picarro Output'!J83</f>
        <v>1</v>
      </c>
      <c r="G83" s="58">
        <f t="shared" si="13"/>
        <v>0</v>
      </c>
      <c r="H83" s="82">
        <f>'Picarro Output'!F83</f>
        <v>-10.427</v>
      </c>
      <c r="J83" s="59">
        <f>H83 + ((1-$T$7)*(H83-H81))</f>
        <v>-10.497647070208306</v>
      </c>
      <c r="K83" s="79"/>
      <c r="M83" s="62">
        <f t="shared" si="14"/>
        <v>-9.9614078553966419</v>
      </c>
      <c r="Q83" s="64">
        <f t="shared" si="16"/>
        <v>-6.4146450957524479</v>
      </c>
      <c r="R83" s="65"/>
    </row>
    <row r="84" spans="1:18">
      <c r="A84" s="56">
        <f>'Picarro Output'!A84</f>
        <v>83</v>
      </c>
      <c r="B84" s="57">
        <f t="shared" si="12"/>
        <v>15</v>
      </c>
      <c r="C84" s="56">
        <f>'Picarro Output'!E84</f>
        <v>3</v>
      </c>
      <c r="D84" s="56" t="str">
        <f>INDEX(Timing!$B$3:$B$29,MATCH(B84,Timing!$A$3:$A$29,0),1)</f>
        <v>CS2 15aug24 0.1m</v>
      </c>
      <c r="F84" s="58">
        <f>'Picarro Output'!J84</f>
        <v>1</v>
      </c>
      <c r="G84" s="58">
        <f t="shared" si="13"/>
        <v>0</v>
      </c>
      <c r="H84" s="82">
        <f>'Picarro Output'!F84</f>
        <v>-10.461</v>
      </c>
      <c r="J84" s="59">
        <f>H84 + ((1-$T$8)*(H84-H81))</f>
        <v>-10.495683450306498</v>
      </c>
      <c r="K84" s="79"/>
      <c r="M84" s="62">
        <f t="shared" si="14"/>
        <v>-9.9529047328751794</v>
      </c>
      <c r="Q84" s="64">
        <f t="shared" si="16"/>
        <v>-6.406532259111982</v>
      </c>
      <c r="R84" s="65"/>
    </row>
    <row r="85" spans="1:18">
      <c r="A85" s="56">
        <f>'Picarro Output'!A85</f>
        <v>84</v>
      </c>
      <c r="B85" s="57">
        <f t="shared" si="12"/>
        <v>15</v>
      </c>
      <c r="C85" s="56">
        <f>'Picarro Output'!E85</f>
        <v>4</v>
      </c>
      <c r="D85" s="56" t="str">
        <f>INDEX(Timing!$B$3:$B$29,MATCH(B85,Timing!$A$3:$A$29,0),1)</f>
        <v>CS2 15aug24 0.1m</v>
      </c>
      <c r="F85" s="58">
        <f>'Picarro Output'!J85</f>
        <v>1</v>
      </c>
      <c r="G85" s="58">
        <f t="shared" si="13"/>
        <v>0</v>
      </c>
      <c r="H85" s="82">
        <f>'Picarro Output'!F85</f>
        <v>-10.429</v>
      </c>
      <c r="I85" s="71">
        <f>STDEV(H82:H85)</f>
        <v>0.12150274345325143</v>
      </c>
      <c r="J85" s="59">
        <f>H85 + ((1-$T$9)*(H85-H81))</f>
        <v>-10.463278535892121</v>
      </c>
      <c r="K85" s="79">
        <f>STDEV(J82:J85)</f>
        <v>3.9334965342907556E-2</v>
      </c>
      <c r="M85" s="62">
        <f t="shared" si="14"/>
        <v>-9.9139603158411482</v>
      </c>
      <c r="Q85" s="64">
        <f t="shared" si="16"/>
        <v>-6.3693753567319664</v>
      </c>
      <c r="R85" s="65"/>
    </row>
    <row r="86" spans="1:18">
      <c r="A86" s="56">
        <f>'Picarro Output'!A86</f>
        <v>85</v>
      </c>
      <c r="B86" s="57">
        <f t="shared" si="12"/>
        <v>16</v>
      </c>
      <c r="C86" s="56">
        <f>'Picarro Output'!E86</f>
        <v>1</v>
      </c>
      <c r="D86" s="56" t="str">
        <f>INDEX(Timing!$B$3:$B$29,MATCH(B86,Timing!$A$3:$A$29,0),1)</f>
        <v>CC4 16sep24 9m</v>
      </c>
      <c r="F86" s="58">
        <f>'Picarro Output'!J86</f>
        <v>1</v>
      </c>
      <c r="G86" s="58">
        <f t="shared" si="13"/>
        <v>0</v>
      </c>
      <c r="H86" s="82">
        <f>'Picarro Output'!F86</f>
        <v>-9.2690000000000001</v>
      </c>
      <c r="J86" s="59">
        <f>H86 + ((1-$T$6)*(H86-H85))</f>
        <v>-9.1681408215201294</v>
      </c>
      <c r="K86" s="79"/>
      <c r="M86" s="62">
        <f t="shared" si="14"/>
        <v>-8.6122830988495025</v>
      </c>
      <c r="Q86" s="64">
        <f t="shared" si="16"/>
        <v>-5.1274439846489308</v>
      </c>
      <c r="R86" s="65"/>
    </row>
    <row r="87" spans="1:18">
      <c r="A87" s="56">
        <f>'Picarro Output'!A87</f>
        <v>86</v>
      </c>
      <c r="B87" s="57">
        <f t="shared" si="12"/>
        <v>16</v>
      </c>
      <c r="C87" s="56">
        <f>'Picarro Output'!E87</f>
        <v>2</v>
      </c>
      <c r="D87" s="56" t="str">
        <f>INDEX(Timing!$B$3:$B$29,MATCH(B87,Timing!$A$3:$A$29,0),1)</f>
        <v>CC4 16sep24 9m</v>
      </c>
      <c r="F87" s="58">
        <f>'Picarro Output'!J87</f>
        <v>1</v>
      </c>
      <c r="G87" s="58">
        <f t="shared" si="13"/>
        <v>0</v>
      </c>
      <c r="H87" s="82">
        <f>'Picarro Output'!F87</f>
        <v>-9.1790000000000003</v>
      </c>
      <c r="J87" s="59">
        <f>H87 + ((1-$T$7)*(H87-H85))</f>
        <v>-9.1463775996452235</v>
      </c>
      <c r="K87" s="79"/>
      <c r="M87" s="62">
        <f t="shared" si="14"/>
        <v>-8.5839803743549403</v>
      </c>
      <c r="Q87" s="64">
        <f t="shared" si="16"/>
        <v>-5.1004403304354415</v>
      </c>
      <c r="R87" s="65"/>
    </row>
    <row r="88" spans="1:18">
      <c r="A88" s="56">
        <f>'Picarro Output'!A88</f>
        <v>87</v>
      </c>
      <c r="B88" s="57">
        <f t="shared" si="12"/>
        <v>16</v>
      </c>
      <c r="C88" s="56">
        <f>'Picarro Output'!E88</f>
        <v>3</v>
      </c>
      <c r="D88" s="56" t="str">
        <f>INDEX(Timing!$B$3:$B$29,MATCH(B88,Timing!$A$3:$A$29,0),1)</f>
        <v>CC4 16sep24 9m</v>
      </c>
      <c r="F88" s="58">
        <f>'Picarro Output'!J88</f>
        <v>1</v>
      </c>
      <c r="G88" s="58">
        <f t="shared" si="13"/>
        <v>0</v>
      </c>
      <c r="H88" s="82">
        <f>'Picarro Output'!F88</f>
        <v>-9.1460000000000008</v>
      </c>
      <c r="J88" s="59">
        <f>H88 + ((1-$T$8)*(H88-H85))</f>
        <v>-9.1297654626985647</v>
      </c>
      <c r="K88" s="79"/>
      <c r="M88" s="62">
        <f t="shared" si="14"/>
        <v>-8.5608287347886289</v>
      </c>
      <c r="Q88" s="64">
        <f t="shared" si="16"/>
        <v>-5.0783513308607127</v>
      </c>
      <c r="R88" s="65"/>
    </row>
    <row r="89" spans="1:18">
      <c r="A89" s="56">
        <f>'Picarro Output'!A89</f>
        <v>88</v>
      </c>
      <c r="B89" s="57">
        <f t="shared" si="12"/>
        <v>16</v>
      </c>
      <c r="C89" s="56">
        <f>'Picarro Output'!E89</f>
        <v>4</v>
      </c>
      <c r="D89" s="56" t="str">
        <f>INDEX(Timing!$B$3:$B$29,MATCH(B89,Timing!$A$3:$A$29,0),1)</f>
        <v>CC4 16sep24 9m</v>
      </c>
      <c r="F89" s="58">
        <f>'Picarro Output'!J89</f>
        <v>1</v>
      </c>
      <c r="G89" s="58">
        <f t="shared" si="13"/>
        <v>0</v>
      </c>
      <c r="H89" s="82">
        <f>'Picarro Output'!F89</f>
        <v>-9.2669999999999995</v>
      </c>
      <c r="I89" s="71">
        <f>STDEV(H86:H89)</f>
        <v>6.2387899467764921E-2</v>
      </c>
      <c r="J89" s="59">
        <f>H89 + ((1-$T$9)*(H89-H85))</f>
        <v>-9.2522965453279262</v>
      </c>
      <c r="K89" s="79">
        <f>STDEV(J86:J89)</f>
        <v>5.4419010311553592E-2</v>
      </c>
      <c r="L89" s="62"/>
      <c r="M89" s="62">
        <f t="shared" si="14"/>
        <v>-8.6768203147983343</v>
      </c>
      <c r="N89" s="62"/>
      <c r="Q89" s="64">
        <f t="shared" si="16"/>
        <v>-5.1890189988748006</v>
      </c>
      <c r="R89" s="65"/>
    </row>
    <row r="90" spans="1:18">
      <c r="A90" s="56">
        <f>'Picarro Output'!A90</f>
        <v>89</v>
      </c>
      <c r="B90" s="57">
        <f t="shared" si="12"/>
        <v>17</v>
      </c>
      <c r="C90" s="56">
        <f>'Picarro Output'!E90</f>
        <v>1</v>
      </c>
      <c r="D90" s="56" t="str">
        <f>INDEX(Timing!$B$3:$B$29,MATCH(B90,Timing!$A$3:$A$29,0),1)</f>
        <v>CS1 16sep24 0.1m</v>
      </c>
      <c r="F90" s="58">
        <f>'Picarro Output'!J90</f>
        <v>1</v>
      </c>
      <c r="G90" s="58">
        <f t="shared" si="13"/>
        <v>0</v>
      </c>
      <c r="H90" s="82">
        <f>'Picarro Output'!F90</f>
        <v>-9.7010000000000005</v>
      </c>
      <c r="J90" s="59">
        <f>H90 + ((1-$T$6)*(H90-H89))</f>
        <v>-9.7387352443622959</v>
      </c>
      <c r="K90" s="79"/>
      <c r="M90" s="62">
        <f t="shared" si="14"/>
        <v>-9.1567195112130495</v>
      </c>
      <c r="Q90" s="64">
        <f t="shared" si="16"/>
        <v>-5.6468912422273547</v>
      </c>
      <c r="R90" s="65"/>
    </row>
    <row r="91" spans="1:18">
      <c r="A91" s="56">
        <f>'Picarro Output'!A91</f>
        <v>90</v>
      </c>
      <c r="B91" s="57">
        <f t="shared" si="12"/>
        <v>17</v>
      </c>
      <c r="C91" s="56">
        <f>'Picarro Output'!E91</f>
        <v>2</v>
      </c>
      <c r="D91" s="56" t="str">
        <f>INDEX(Timing!$B$3:$B$29,MATCH(B91,Timing!$A$3:$A$29,0),1)</f>
        <v>CS1 16sep24 0.1m</v>
      </c>
      <c r="F91" s="58">
        <f>'Picarro Output'!J91</f>
        <v>1</v>
      </c>
      <c r="G91" s="58">
        <f t="shared" si="13"/>
        <v>0</v>
      </c>
      <c r="H91" s="82">
        <f>'Picarro Output'!F91</f>
        <v>-9.7810000000000006</v>
      </c>
      <c r="J91" s="59">
        <f>H91 + ((1-$T$7)*(H91-H89))</f>
        <v>-9.7944143310258855</v>
      </c>
      <c r="K91" s="79"/>
      <c r="M91" s="62">
        <f t="shared" si="14"/>
        <v>-9.2058590952569848</v>
      </c>
      <c r="Q91" s="64">
        <f t="shared" si="16"/>
        <v>-5.6937753623752965</v>
      </c>
      <c r="R91" s="65"/>
    </row>
    <row r="92" spans="1:18">
      <c r="A92" s="56">
        <f>'Picarro Output'!A92</f>
        <v>91</v>
      </c>
      <c r="B92" s="57">
        <f t="shared" si="12"/>
        <v>17</v>
      </c>
      <c r="C92" s="56">
        <f>'Picarro Output'!E92</f>
        <v>3</v>
      </c>
      <c r="D92" s="56" t="str">
        <f>INDEX(Timing!$B$3:$B$29,MATCH(B92,Timing!$A$3:$A$29,0),1)</f>
        <v>CS1 16sep24 0.1m</v>
      </c>
      <c r="F92" s="58">
        <f>'Picarro Output'!J92</f>
        <v>1</v>
      </c>
      <c r="G92" s="58">
        <f t="shared" si="13"/>
        <v>0</v>
      </c>
      <c r="H92" s="82">
        <f>'Picarro Output'!F92</f>
        <v>-9.8559999999999999</v>
      </c>
      <c r="J92" s="59">
        <f>H92 + ((1-$T$8)*(H92-H89))</f>
        <v>-9.8634529559396302</v>
      </c>
      <c r="K92" s="79"/>
      <c r="M92" s="62">
        <f t="shared" si="14"/>
        <v>-9.268358217551075</v>
      </c>
      <c r="Q92" s="64">
        <f t="shared" si="16"/>
        <v>-5.7534058296612454</v>
      </c>
      <c r="R92" s="65"/>
    </row>
    <row r="93" spans="1:18">
      <c r="A93" s="56">
        <f>'Picarro Output'!A93</f>
        <v>92</v>
      </c>
      <c r="B93" s="57">
        <f t="shared" si="12"/>
        <v>17</v>
      </c>
      <c r="C93" s="56">
        <f>'Picarro Output'!E93</f>
        <v>4</v>
      </c>
      <c r="D93" s="56" t="str">
        <f>INDEX(Timing!$B$3:$B$29,MATCH(B93,Timing!$A$3:$A$29,0),1)</f>
        <v>CS1 16sep24 0.1m</v>
      </c>
      <c r="F93" s="58">
        <f>'Picarro Output'!J93</f>
        <v>1</v>
      </c>
      <c r="G93" s="58">
        <f t="shared" si="13"/>
        <v>0</v>
      </c>
      <c r="H93" s="82">
        <f>'Picarro Output'!F93</f>
        <v>-9.7390000000000008</v>
      </c>
      <c r="I93" s="71">
        <f>STDEV(H90:H93)</f>
        <v>6.6424769476453274E-2</v>
      </c>
      <c r="J93" s="59">
        <f>H93 + ((1-$T$9)*(H93-H89))</f>
        <v>-9.7449724876120651</v>
      </c>
      <c r="K93" s="79">
        <f>STDEV(J90:J93)</f>
        <v>5.7693168617402257E-2</v>
      </c>
      <c r="M93" s="62">
        <f t="shared" si="14"/>
        <v>-9.1433382466038555</v>
      </c>
      <c r="Q93" s="64">
        <f t="shared" si="16"/>
        <v>-5.6341241659511709</v>
      </c>
      <c r="R93" s="65"/>
    </row>
    <row r="94" spans="1:18">
      <c r="A94" s="56">
        <f>'Picarro Output'!A94</f>
        <v>93</v>
      </c>
      <c r="B94" s="57">
        <f t="shared" si="12"/>
        <v>18</v>
      </c>
      <c r="C94" s="56">
        <f>'Picarro Output'!E94</f>
        <v>1</v>
      </c>
      <c r="D94" s="56" t="str">
        <f>INDEX(Timing!$B$3:$B$29,MATCH(B94,Timing!$A$3:$A$29,0),1)</f>
        <v>Blacksburg</v>
      </c>
      <c r="E94" s="56" t="s">
        <v>118</v>
      </c>
      <c r="F94" s="58">
        <f>'Picarro Output'!J94</f>
        <v>1</v>
      </c>
      <c r="G94" s="58">
        <f t="shared" si="13"/>
        <v>0</v>
      </c>
      <c r="H94" s="82">
        <f>'Picarro Output'!F94</f>
        <v>-11.51</v>
      </c>
      <c r="J94" s="59">
        <f>H94 + ((1-$T$6)*(H94-H93))</f>
        <v>-11.663984142317112</v>
      </c>
      <c r="K94" s="79"/>
      <c r="L94" s="62">
        <f>J94</f>
        <v>-11.663984142317112</v>
      </c>
      <c r="M94" s="62">
        <f t="shared" si="14"/>
        <v>-11.055810398689248</v>
      </c>
      <c r="N94" s="62">
        <f>L94 - ($T$18*A94)</f>
        <v>-11.055810398689248</v>
      </c>
      <c r="Q94" s="64">
        <f t="shared" si="16"/>
        <v>-7.4588155202327862</v>
      </c>
      <c r="R94" s="65"/>
    </row>
    <row r="95" spans="1:18">
      <c r="A95" s="56">
        <f>'Picarro Output'!A95</f>
        <v>94</v>
      </c>
      <c r="B95" s="57">
        <f t="shared" si="12"/>
        <v>18</v>
      </c>
      <c r="C95" s="56">
        <f>'Picarro Output'!E95</f>
        <v>2</v>
      </c>
      <c r="D95" s="56" t="str">
        <f>INDEX(Timing!$B$3:$B$29,MATCH(B95,Timing!$A$3:$A$29,0),1)</f>
        <v>Blacksburg</v>
      </c>
      <c r="E95" s="56" t="s">
        <v>118</v>
      </c>
      <c r="F95" s="58">
        <f>'Picarro Output'!J95</f>
        <v>1</v>
      </c>
      <c r="G95" s="58">
        <f t="shared" si="13"/>
        <v>0</v>
      </c>
      <c r="H95" s="82">
        <f>'Picarro Output'!F95</f>
        <v>-11.69</v>
      </c>
      <c r="J95" s="59">
        <f>H95 + ((1-$T$7)*(H95-H93))</f>
        <v>-11.740917042473736</v>
      </c>
      <c r="K95" s="79"/>
      <c r="L95" s="62">
        <f>J95</f>
        <v>-11.740917042473736</v>
      </c>
      <c r="M95" s="62">
        <f t="shared" si="14"/>
        <v>-11.126203796226218</v>
      </c>
      <c r="N95" s="62">
        <f>L95 - ($T$18*A95)</f>
        <v>-11.126203796226218</v>
      </c>
      <c r="Q95" s="64">
        <f t="shared" si="16"/>
        <v>-7.5259779224377841</v>
      </c>
      <c r="R95" s="65"/>
    </row>
    <row r="96" spans="1:18">
      <c r="A96" s="56">
        <f>'Picarro Output'!A96</f>
        <v>95</v>
      </c>
      <c r="B96" s="57">
        <f t="shared" si="12"/>
        <v>18</v>
      </c>
      <c r="C96" s="56">
        <f>'Picarro Output'!E96</f>
        <v>3</v>
      </c>
      <c r="D96" s="56" t="str">
        <f>INDEX(Timing!$B$3:$B$29,MATCH(B96,Timing!$A$3:$A$29,0),1)</f>
        <v>Blacksburg</v>
      </c>
      <c r="E96" s="56" t="s">
        <v>118</v>
      </c>
      <c r="F96" s="58">
        <f>'Picarro Output'!J96</f>
        <v>1</v>
      </c>
      <c r="G96" s="58">
        <f t="shared" si="13"/>
        <v>0</v>
      </c>
      <c r="H96" s="82">
        <f>'Picarro Output'!F96</f>
        <v>-11.728999999999999</v>
      </c>
      <c r="J96" s="59">
        <f>H96 + ((1-$T$8)*(H96-H93))</f>
        <v>-11.754180615144081</v>
      </c>
      <c r="K96" s="79"/>
      <c r="L96" s="62">
        <f>J96</f>
        <v>-11.754180615144081</v>
      </c>
      <c r="M96" s="62">
        <f t="shared" si="14"/>
        <v>-11.132927866276908</v>
      </c>
      <c r="N96" s="62">
        <f>L96 - ($T$18*A96)</f>
        <v>-11.132927866276908</v>
      </c>
      <c r="Q96" s="64">
        <f t="shared" si="16"/>
        <v>-7.5323933635586915</v>
      </c>
      <c r="R96" s="65"/>
    </row>
    <row r="97" spans="1:18">
      <c r="A97" s="56">
        <f>'Picarro Output'!A97</f>
        <v>96</v>
      </c>
      <c r="B97" s="57">
        <f t="shared" si="12"/>
        <v>18</v>
      </c>
      <c r="C97" s="56">
        <f>'Picarro Output'!E97</f>
        <v>4</v>
      </c>
      <c r="D97" s="56" t="str">
        <f>INDEX(Timing!$B$3:$B$29,MATCH(B97,Timing!$A$3:$A$29,0),1)</f>
        <v>Blacksburg</v>
      </c>
      <c r="E97" s="56" t="s">
        <v>118</v>
      </c>
      <c r="F97" s="58">
        <f>'Picarro Output'!J97</f>
        <v>1</v>
      </c>
      <c r="G97" s="58">
        <f t="shared" si="13"/>
        <v>0</v>
      </c>
      <c r="H97" s="82">
        <f>'Picarro Output'!F97</f>
        <v>-11.666</v>
      </c>
      <c r="I97" s="71">
        <f>STDEV(H94:H97)</f>
        <v>9.607419008245642E-2</v>
      </c>
      <c r="J97" s="59">
        <f>H97 + ((1-$T$9)*(H97-H93))</f>
        <v>-11.690383439890779</v>
      </c>
      <c r="K97" s="79">
        <f>STDEV(J94:J97)</f>
        <v>4.2377907638309155E-2</v>
      </c>
      <c r="L97" s="62">
        <f>J97</f>
        <v>-11.690383439890779</v>
      </c>
      <c r="M97" s="62">
        <f t="shared" si="14"/>
        <v>-11.062591188403951</v>
      </c>
      <c r="N97" s="62">
        <f>L97 - ($T$18*A97)</f>
        <v>-11.062591188403951</v>
      </c>
      <c r="Q97" s="64">
        <f t="shared" si="16"/>
        <v>-7.4652850776347748</v>
      </c>
      <c r="R97" s="65"/>
    </row>
    <row r="98" spans="1:18">
      <c r="A98" s="56">
        <f>'Picarro Output'!A98</f>
        <v>97</v>
      </c>
      <c r="B98" s="57">
        <f t="shared" si="12"/>
        <v>19</v>
      </c>
      <c r="C98" s="56">
        <f>'Picarro Output'!E98</f>
        <v>1</v>
      </c>
      <c r="D98" s="56" t="str">
        <f>INDEX(Timing!$B$3:$B$29,MATCH(B98,Timing!$A$3:$A$29,0),1)</f>
        <v>CCR rain 19aug24 R1</v>
      </c>
      <c r="F98" s="58">
        <f>'Picarro Output'!J98</f>
        <v>1</v>
      </c>
      <c r="G98" s="58">
        <f t="shared" si="13"/>
        <v>0</v>
      </c>
      <c r="H98" s="82">
        <f>'Picarro Output'!F98</f>
        <v>-9.4009999999999998</v>
      </c>
      <c r="J98" s="59">
        <f>H98 + ((1-$T$6)*(H98-H97))</f>
        <v>-9.2040637592612882</v>
      </c>
      <c r="K98" s="79"/>
      <c r="M98" s="62">
        <f t="shared" si="14"/>
        <v>-8.5697320051548065</v>
      </c>
      <c r="Q98" s="64">
        <f t="shared" si="16"/>
        <v>-5.086845948910069</v>
      </c>
      <c r="R98" s="65"/>
    </row>
    <row r="99" spans="1:18">
      <c r="A99" s="56">
        <f>'Picarro Output'!A99</f>
        <v>98</v>
      </c>
      <c r="B99" s="57">
        <f t="shared" si="12"/>
        <v>19</v>
      </c>
      <c r="C99" s="56">
        <f>'Picarro Output'!E99</f>
        <v>2</v>
      </c>
      <c r="D99" s="56" t="str">
        <f>INDEX(Timing!$B$3:$B$29,MATCH(B99,Timing!$A$3:$A$29,0),1)</f>
        <v>CCR rain 19aug24 R1</v>
      </c>
      <c r="F99" s="58">
        <f>'Picarro Output'!J99</f>
        <v>1</v>
      </c>
      <c r="G99" s="58">
        <f t="shared" si="13"/>
        <v>0</v>
      </c>
      <c r="H99" s="82">
        <f>'Picarro Output'!F99</f>
        <v>-9.2940000000000005</v>
      </c>
      <c r="J99" s="59">
        <f>H99 + ((1-$T$7)*(H99-H97))</f>
        <v>-9.2320957330867746</v>
      </c>
      <c r="K99" s="79"/>
      <c r="M99" s="62">
        <f t="shared" si="14"/>
        <v>-8.5912244763606385</v>
      </c>
      <c r="Q99" s="64">
        <f t="shared" si="16"/>
        <v>-5.1073519344998033</v>
      </c>
      <c r="R99" s="65"/>
    </row>
    <row r="100" spans="1:18">
      <c r="A100" s="56">
        <f>'Picarro Output'!A100</f>
        <v>99</v>
      </c>
      <c r="B100" s="57">
        <f t="shared" si="12"/>
        <v>19</v>
      </c>
      <c r="C100" s="56">
        <f>'Picarro Output'!E100</f>
        <v>3</v>
      </c>
      <c r="D100" s="56" t="str">
        <f>INDEX(Timing!$B$3:$B$29,MATCH(B100,Timing!$A$3:$A$29,0),1)</f>
        <v>CCR rain 19aug24 R1</v>
      </c>
      <c r="F100" s="58">
        <f>'Picarro Output'!J100</f>
        <v>1</v>
      </c>
      <c r="G100" s="58">
        <f t="shared" si="13"/>
        <v>0</v>
      </c>
      <c r="H100" s="82">
        <f>'Picarro Output'!F100</f>
        <v>-9.3000000000000007</v>
      </c>
      <c r="J100" s="59">
        <f>H100 + ((1-$T$8)*(H100-H97))</f>
        <v>-9.2700616404869862</v>
      </c>
      <c r="K100" s="79"/>
      <c r="M100" s="62">
        <f t="shared" si="14"/>
        <v>-8.6226508811411957</v>
      </c>
      <c r="Q100" s="64">
        <f t="shared" si="16"/>
        <v>-5.1373358948083006</v>
      </c>
      <c r="R100" s="65"/>
    </row>
    <row r="101" spans="1:18">
      <c r="A101" s="56">
        <f>'Picarro Output'!A101</f>
        <v>100</v>
      </c>
      <c r="B101" s="57">
        <f t="shared" si="12"/>
        <v>19</v>
      </c>
      <c r="C101" s="56">
        <f>'Picarro Output'!E101</f>
        <v>4</v>
      </c>
      <c r="D101" s="56" t="str">
        <f>INDEX(Timing!$B$3:$B$29,MATCH(B101,Timing!$A$3:$A$29,0),1)</f>
        <v>CCR rain 19aug24 R1</v>
      </c>
      <c r="F101" s="58">
        <f>'Picarro Output'!J101</f>
        <v>1</v>
      </c>
      <c r="G101" s="58">
        <f t="shared" si="13"/>
        <v>0</v>
      </c>
      <c r="H101" s="82">
        <f>'Picarro Output'!F101</f>
        <v>-9.3160000000000007</v>
      </c>
      <c r="I101" s="71">
        <f>STDEV(H98:H101)</f>
        <v>4.9708315870351384E-2</v>
      </c>
      <c r="J101" s="59">
        <f>H101 + ((1-$T$9)*(H101-H97))</f>
        <v>-9.2862640976941737</v>
      </c>
      <c r="K101" s="79">
        <f>STDEV(J98:J101)</f>
        <v>3.7122038591007885E-2</v>
      </c>
      <c r="M101" s="62">
        <f t="shared" si="14"/>
        <v>-8.6323138357287288</v>
      </c>
      <c r="Q101" s="64">
        <f t="shared" si="16"/>
        <v>-5.1465553282382004</v>
      </c>
      <c r="R101" s="65"/>
    </row>
    <row r="102" spans="1:18">
      <c r="A102" s="56">
        <f>'Picarro Output'!A102</f>
        <v>101</v>
      </c>
      <c r="B102" s="57">
        <f t="shared" si="12"/>
        <v>20</v>
      </c>
      <c r="C102" s="56">
        <f>'Picarro Output'!E102</f>
        <v>1</v>
      </c>
      <c r="D102" s="56" t="str">
        <f>INDEX(Timing!$B$3:$B$29,MATCH(B102,Timing!$A$3:$A$29,0),1)</f>
        <v>CP1 15aug24 0.1m</v>
      </c>
      <c r="F102" s="58">
        <f>'Picarro Output'!J102</f>
        <v>1</v>
      </c>
      <c r="G102" s="58">
        <f t="shared" si="13"/>
        <v>0</v>
      </c>
      <c r="H102" s="82">
        <f>'Picarro Output'!F102</f>
        <v>-9.5039999999999996</v>
      </c>
      <c r="J102" s="59">
        <f>H102 + ((1-$T$6)*(H102-H101))</f>
        <v>-9.5203461427191503</v>
      </c>
      <c r="K102" s="79"/>
      <c r="M102" s="62">
        <f t="shared" si="14"/>
        <v>-8.8598563781340509</v>
      </c>
      <c r="Q102" s="64">
        <f t="shared" si="16"/>
        <v>-5.3636538671139231</v>
      </c>
      <c r="R102" s="65"/>
    </row>
    <row r="103" spans="1:18">
      <c r="A103" s="56">
        <f>'Picarro Output'!A103</f>
        <v>102</v>
      </c>
      <c r="B103" s="57">
        <f t="shared" si="12"/>
        <v>20</v>
      </c>
      <c r="C103" s="56">
        <f>'Picarro Output'!E103</f>
        <v>2</v>
      </c>
      <c r="D103" s="56" t="str">
        <f>INDEX(Timing!$B$3:$B$29,MATCH(B103,Timing!$A$3:$A$29,0),1)</f>
        <v>CP1 15aug24 0.1m</v>
      </c>
      <c r="F103" s="58">
        <f>'Picarro Output'!J103</f>
        <v>1</v>
      </c>
      <c r="G103" s="58">
        <f t="shared" si="13"/>
        <v>0</v>
      </c>
      <c r="H103" s="82">
        <f>'Picarro Output'!F103</f>
        <v>-9.5679999999999996</v>
      </c>
      <c r="J103" s="59">
        <f>H103 + ((1-$T$7)*(H103-H101))</f>
        <v>-9.5745766759115227</v>
      </c>
      <c r="K103" s="79"/>
      <c r="M103" s="62">
        <f t="shared" si="14"/>
        <v>-8.907547408706769</v>
      </c>
      <c r="Q103" s="64">
        <f t="shared" si="16"/>
        <v>-5.4091559211270646</v>
      </c>
      <c r="R103" s="65"/>
    </row>
    <row r="104" spans="1:18">
      <c r="A104" s="56">
        <f>'Picarro Output'!A104</f>
        <v>103</v>
      </c>
      <c r="B104" s="57">
        <f t="shared" si="12"/>
        <v>20</v>
      </c>
      <c r="C104" s="56">
        <f>'Picarro Output'!E104</f>
        <v>3</v>
      </c>
      <c r="D104" s="56" t="str">
        <f>INDEX(Timing!$B$3:$B$29,MATCH(B104,Timing!$A$3:$A$29,0),1)</f>
        <v>CP1 15aug24 0.1m</v>
      </c>
      <c r="F104" s="58">
        <f>'Picarro Output'!J104</f>
        <v>1</v>
      </c>
      <c r="G104" s="58">
        <f t="shared" ref="G104:G105" si="17">IF(F104="     ",-1,IF(F104=0,-1,0))</f>
        <v>0</v>
      </c>
      <c r="H104" s="82">
        <f>'Picarro Output'!F104</f>
        <v>-9.6050000000000004</v>
      </c>
      <c r="J104" s="59">
        <f>H104 + ((1-$T$8)*(H104-H101))</f>
        <v>-9.6086568833048442</v>
      </c>
      <c r="K104" s="79"/>
      <c r="M104" s="62">
        <f t="shared" ref="M104:M133" si="18">J104 - ($T$18*A104)</f>
        <v>-8.9350881134804361</v>
      </c>
      <c r="Q104" s="64">
        <f t="shared" si="16"/>
        <v>-5.4354325316578578</v>
      </c>
      <c r="R104" s="65"/>
    </row>
    <row r="105" spans="1:18">
      <c r="A105" s="56">
        <f>'Picarro Output'!A105</f>
        <v>104</v>
      </c>
      <c r="B105" s="57">
        <f t="shared" si="12"/>
        <v>20</v>
      </c>
      <c r="C105" s="56">
        <f>'Picarro Output'!E105</f>
        <v>4</v>
      </c>
      <c r="D105" s="56" t="str">
        <f>INDEX(Timing!$B$3:$B$29,MATCH(B105,Timing!$A$3:$A$29,0),1)</f>
        <v>CP1 15aug24 0.1m</v>
      </c>
      <c r="F105" s="58">
        <f>'Picarro Output'!J105</f>
        <v>1</v>
      </c>
      <c r="G105" s="58">
        <f t="shared" si="17"/>
        <v>0</v>
      </c>
      <c r="H105" s="82">
        <f>'Picarro Output'!F105</f>
        <v>-9.5969999999999995</v>
      </c>
      <c r="I105" s="71">
        <f>STDEV(H102:H105)</f>
        <v>4.5843938167075993E-2</v>
      </c>
      <c r="J105" s="59">
        <f>H105 + ((1-$T$9)*(H105-H101))</f>
        <v>-9.6005556547012496</v>
      </c>
      <c r="K105" s="79">
        <f>STDEV(J102:J105)</f>
        <v>3.9869893847933553E-2</v>
      </c>
      <c r="M105" s="62">
        <f t="shared" si="18"/>
        <v>-8.920447382257187</v>
      </c>
      <c r="Q105" s="64">
        <f t="shared" si="16"/>
        <v>-5.421463797182799</v>
      </c>
      <c r="R105" s="65"/>
    </row>
    <row r="106" spans="1:18">
      <c r="A106" s="56">
        <f>'Picarro Output'!A106</f>
        <v>105</v>
      </c>
      <c r="B106" s="57">
        <f t="shared" ref="B106:B133" si="19">IF(C106=1,B105+1,B105)</f>
        <v>21</v>
      </c>
      <c r="C106" s="56">
        <f>'Picarro Output'!E106</f>
        <v>1</v>
      </c>
      <c r="D106" s="56" t="str">
        <f>INDEX(Timing!$B$3:$B$29,MATCH(B106,Timing!$A$3:$A$29,0),1)</f>
        <v>CC2 22may24 0.1m</v>
      </c>
      <c r="F106" s="58">
        <f>'Picarro Output'!J106</f>
        <v>1</v>
      </c>
      <c r="G106" s="58">
        <f t="shared" ref="G106:G131" si="20">IF(F106="     ",-1,IF(F106=0,-1,0))</f>
        <v>0</v>
      </c>
      <c r="H106" s="82">
        <f>'Picarro Output'!F106</f>
        <v>-9.2070000000000007</v>
      </c>
      <c r="J106" s="59">
        <f>H106 + ((1-$T$6)*(H106-H105))</f>
        <v>-9.173090448614527</v>
      </c>
      <c r="K106" s="79"/>
      <c r="M106" s="62">
        <f t="shared" si="18"/>
        <v>-8.4864426735508101</v>
      </c>
      <c r="Q106" s="64">
        <f t="shared" si="16"/>
        <v>-5.0073795247239783</v>
      </c>
      <c r="R106" s="65"/>
    </row>
    <row r="107" spans="1:18">
      <c r="A107" s="56">
        <f>'Picarro Output'!A107</f>
        <v>106</v>
      </c>
      <c r="B107" s="57">
        <f t="shared" si="19"/>
        <v>21</v>
      </c>
      <c r="C107" s="56">
        <f>'Picarro Output'!E107</f>
        <v>2</v>
      </c>
      <c r="D107" s="56" t="str">
        <f>INDEX(Timing!$B$3:$B$29,MATCH(B107,Timing!$A$3:$A$29,0),1)</f>
        <v>CC2 22may24 0.1m</v>
      </c>
      <c r="F107" s="58">
        <f>'Picarro Output'!J107</f>
        <v>1</v>
      </c>
      <c r="G107" s="58">
        <f t="shared" si="20"/>
        <v>0</v>
      </c>
      <c r="H107" s="82">
        <f>'Picarro Output'!F107</f>
        <v>-9.18</v>
      </c>
      <c r="J107" s="59">
        <f>H107 + ((1-$T$7)*(H107-H105))</f>
        <v>-9.1691171672416463</v>
      </c>
      <c r="K107" s="79"/>
      <c r="M107" s="62">
        <f t="shared" si="18"/>
        <v>-8.4759298895582749</v>
      </c>
      <c r="Q107" s="64">
        <f t="shared" si="16"/>
        <v>-4.997349268314915</v>
      </c>
      <c r="R107" s="65"/>
    </row>
    <row r="108" spans="1:18">
      <c r="A108" s="56">
        <f>'Picarro Output'!A108</f>
        <v>107</v>
      </c>
      <c r="B108" s="57">
        <f t="shared" si="19"/>
        <v>21</v>
      </c>
      <c r="C108" s="56">
        <f>'Picarro Output'!E108</f>
        <v>3</v>
      </c>
      <c r="D108" s="56" t="str">
        <f>INDEX(Timing!$B$3:$B$29,MATCH(B108,Timing!$A$3:$A$29,0),1)</f>
        <v>CC2 22may24 0.1m</v>
      </c>
      <c r="F108" s="58">
        <f>'Picarro Output'!J108</f>
        <v>1</v>
      </c>
      <c r="G108" s="58">
        <f t="shared" si="20"/>
        <v>0</v>
      </c>
      <c r="H108" s="82">
        <f>'Picarro Output'!F108</f>
        <v>-9.2210000000000001</v>
      </c>
      <c r="J108" s="59">
        <f>H108 + ((1-$T$8)*(H108-H105))</f>
        <v>-9.2162422556310677</v>
      </c>
      <c r="K108" s="79"/>
      <c r="M108" s="62">
        <f t="shared" si="18"/>
        <v>-8.5165154753280419</v>
      </c>
      <c r="Q108" s="64">
        <f t="shared" si="16"/>
        <v>-5.0360720112222008</v>
      </c>
      <c r="R108" s="65"/>
    </row>
    <row r="109" spans="1:18">
      <c r="A109" s="56">
        <f>'Picarro Output'!A109</f>
        <v>108</v>
      </c>
      <c r="B109" s="57">
        <f t="shared" si="19"/>
        <v>21</v>
      </c>
      <c r="C109" s="56">
        <f>'Picarro Output'!E109</f>
        <v>4</v>
      </c>
      <c r="D109" s="56" t="str">
        <f>INDEX(Timing!$B$3:$B$29,MATCH(B109,Timing!$A$3:$A$29,0),1)</f>
        <v>CC2 22may24 0.1m</v>
      </c>
      <c r="F109" s="58">
        <f>'Picarro Output'!J109</f>
        <v>1</v>
      </c>
      <c r="G109" s="58">
        <f t="shared" si="20"/>
        <v>0</v>
      </c>
      <c r="H109" s="82">
        <f>'Picarro Output'!F109</f>
        <v>-9.266</v>
      </c>
      <c r="I109" s="71">
        <f>STDEV(H106:H109)</f>
        <v>3.5949038002891474E-2</v>
      </c>
      <c r="J109" s="59">
        <f>H109 + ((1-$T$9)*(H109-H105))</f>
        <v>-9.2618116665262864</v>
      </c>
      <c r="K109" s="79">
        <f>STDEV(J106:J109)</f>
        <v>4.3434754981931369E-2</v>
      </c>
      <c r="M109" s="62">
        <f t="shared" si="18"/>
        <v>-8.5555453836036062</v>
      </c>
      <c r="Q109" s="64">
        <f t="shared" si="16"/>
        <v>-5.0733104808705942</v>
      </c>
      <c r="R109" s="65"/>
    </row>
    <row r="110" spans="1:18">
      <c r="A110" s="56">
        <f>'Picarro Output'!A110</f>
        <v>109</v>
      </c>
      <c r="B110" s="57">
        <f t="shared" si="19"/>
        <v>22</v>
      </c>
      <c r="C110" s="56">
        <f>'Picarro Output'!E110</f>
        <v>1</v>
      </c>
      <c r="D110" s="56" t="str">
        <f>INDEX(Timing!$B$3:$B$29,MATCH(B110,Timing!$A$3:$A$29,0),1)</f>
        <v>CS2 28oct24 0.1m</v>
      </c>
      <c r="F110" s="58">
        <f>'Picarro Output'!J110</f>
        <v>1</v>
      </c>
      <c r="G110" s="58">
        <f t="shared" si="20"/>
        <v>0</v>
      </c>
      <c r="H110" s="82">
        <f>'Picarro Output'!F110</f>
        <v>-10.211</v>
      </c>
      <c r="J110" s="59">
        <f>H110 + ((1-$T$6)*(H110-H109))</f>
        <v>-10.293165451434032</v>
      </c>
      <c r="K110" s="79"/>
      <c r="M110" s="62">
        <f t="shared" si="18"/>
        <v>-9.580359665891697</v>
      </c>
      <c r="Q110" s="64">
        <f t="shared" si="16"/>
        <v>-6.0510866846162799</v>
      </c>
      <c r="R110" s="65"/>
    </row>
    <row r="111" spans="1:18">
      <c r="A111" s="56">
        <f>'Picarro Output'!A111</f>
        <v>110</v>
      </c>
      <c r="B111" s="57">
        <f t="shared" si="19"/>
        <v>22</v>
      </c>
      <c r="C111" s="56">
        <f>'Picarro Output'!E111</f>
        <v>2</v>
      </c>
      <c r="D111" s="56" t="str">
        <f>INDEX(Timing!$B$3:$B$29,MATCH(B111,Timing!$A$3:$A$29,0),1)</f>
        <v>CS2 28oct24 0.1m</v>
      </c>
      <c r="F111" s="58">
        <f>'Picarro Output'!J111</f>
        <v>1</v>
      </c>
      <c r="G111" s="58">
        <f t="shared" si="20"/>
        <v>0</v>
      </c>
      <c r="H111" s="82">
        <f>'Picarro Output'!F111</f>
        <v>-10.246</v>
      </c>
      <c r="J111" s="59">
        <f>H111 + ((1-$T$7)*(H111-H109))</f>
        <v>-10.271575961878145</v>
      </c>
      <c r="K111" s="79"/>
      <c r="M111" s="62">
        <f t="shared" si="18"/>
        <v>-9.5522306737161564</v>
      </c>
      <c r="Q111" s="64">
        <f t="shared" si="16"/>
        <v>-6.0242487885604348</v>
      </c>
      <c r="R111" s="65"/>
    </row>
    <row r="112" spans="1:18">
      <c r="A112" s="56">
        <f>'Picarro Output'!A112</f>
        <v>111</v>
      </c>
      <c r="B112" s="57">
        <f t="shared" si="19"/>
        <v>22</v>
      </c>
      <c r="C112" s="56">
        <f>'Picarro Output'!E112</f>
        <v>3</v>
      </c>
      <c r="D112" s="56" t="str">
        <f>INDEX(Timing!$B$3:$B$29,MATCH(B112,Timing!$A$3:$A$29,0),1)</f>
        <v>CS2 28oct24 0.1m</v>
      </c>
      <c r="F112" s="58">
        <f>'Picarro Output'!J112</f>
        <v>1</v>
      </c>
      <c r="G112" s="58">
        <f t="shared" si="20"/>
        <v>0</v>
      </c>
      <c r="H112" s="82">
        <f>'Picarro Output'!F112</f>
        <v>-10.257</v>
      </c>
      <c r="J112" s="59">
        <f>H112 + ((1-$T$8)*(H112-H109))</f>
        <v>-10.269539693270245</v>
      </c>
      <c r="K112" s="79"/>
      <c r="M112" s="62">
        <f t="shared" si="18"/>
        <v>-9.5436549024886013</v>
      </c>
      <c r="Q112" s="64">
        <f t="shared" si="16"/>
        <v>-6.0160666377258973</v>
      </c>
      <c r="R112" s="65"/>
    </row>
    <row r="113" spans="1:18">
      <c r="A113" s="56">
        <f>'Picarro Output'!A113</f>
        <v>112</v>
      </c>
      <c r="B113" s="57">
        <f t="shared" si="19"/>
        <v>22</v>
      </c>
      <c r="C113" s="56">
        <f>'Picarro Output'!E113</f>
        <v>4</v>
      </c>
      <c r="D113" s="56" t="str">
        <f>INDEX(Timing!$B$3:$B$29,MATCH(B113,Timing!$A$3:$A$29,0),1)</f>
        <v>CS2 28oct24 0.1m</v>
      </c>
      <c r="F113" s="58">
        <f>'Picarro Output'!J113</f>
        <v>1</v>
      </c>
      <c r="G113" s="58">
        <f t="shared" si="20"/>
        <v>0</v>
      </c>
      <c r="H113" s="82">
        <f>'Picarro Output'!F113</f>
        <v>-10.265000000000001</v>
      </c>
      <c r="I113" s="71">
        <f>STDEV(H110:H113)</f>
        <v>2.3810011899759002E-2</v>
      </c>
      <c r="J113" s="59">
        <f>H113 + ((1-$T$9)*(H113-H109))</f>
        <v>-10.277640921873839</v>
      </c>
      <c r="K113" s="79">
        <f>STDEV(J110:J113)</f>
        <v>1.0692105969060109E-2</v>
      </c>
      <c r="M113" s="62">
        <f t="shared" si="18"/>
        <v>-9.5452166284725415</v>
      </c>
      <c r="Q113" s="64">
        <f t="shared" si="16"/>
        <v>-6.0175566818541455</v>
      </c>
      <c r="R113" s="65"/>
    </row>
    <row r="114" spans="1:18">
      <c r="A114" s="56">
        <f>'Picarro Output'!A114</f>
        <v>113</v>
      </c>
      <c r="B114" s="57">
        <f t="shared" si="19"/>
        <v>23</v>
      </c>
      <c r="C114" s="56">
        <f>'Picarro Output'!E114</f>
        <v>1</v>
      </c>
      <c r="D114" s="56" t="str">
        <f>INDEX(Timing!$B$3:$B$29,MATCH(B114,Timing!$A$3:$A$29,0),1)</f>
        <v>CC2 30sep24 0.1m</v>
      </c>
      <c r="F114" s="58">
        <f>'Picarro Output'!J114</f>
        <v>1</v>
      </c>
      <c r="G114" s="58">
        <f t="shared" si="20"/>
        <v>0</v>
      </c>
      <c r="H114" s="82">
        <f>'Picarro Output'!F114</f>
        <v>-8.2929999999999993</v>
      </c>
      <c r="J114" s="59">
        <f>H114 + ((1-$T$6)*(H114-H113))</f>
        <v>-8.12153939658422</v>
      </c>
      <c r="K114" s="79"/>
      <c r="M114" s="62">
        <f t="shared" si="18"/>
        <v>-7.3825756005632677</v>
      </c>
      <c r="Q114" s="64">
        <f>M114*$T$23+$T$24</f>
        <v>-3.9541789841774477</v>
      </c>
      <c r="R114" s="65"/>
    </row>
    <row r="115" spans="1:18">
      <c r="A115" s="56">
        <f>'Picarro Output'!A115</f>
        <v>114</v>
      </c>
      <c r="B115" s="57">
        <f t="shared" si="19"/>
        <v>23</v>
      </c>
      <c r="C115" s="56">
        <f>'Picarro Output'!E115</f>
        <v>2</v>
      </c>
      <c r="D115" s="56" t="str">
        <f>INDEX(Timing!$B$3:$B$29,MATCH(B115,Timing!$A$3:$A$29,0),1)</f>
        <v>CC2 30sep24 0.1m</v>
      </c>
      <c r="F115" s="58">
        <f>'Picarro Output'!J115</f>
        <v>1</v>
      </c>
      <c r="G115" s="58">
        <f t="shared" si="20"/>
        <v>0</v>
      </c>
      <c r="H115" s="82">
        <f>'Picarro Output'!F115</f>
        <v>-8.2110000000000003</v>
      </c>
      <c r="J115" s="59">
        <f>H115 + ((1-$T$7)*(H115-H113))</f>
        <v>-8.157394871737031</v>
      </c>
      <c r="K115" s="79"/>
      <c r="M115" s="62">
        <f t="shared" si="18"/>
        <v>-7.4118915730964243</v>
      </c>
      <c r="Q115" s="64">
        <f t="shared" ref="Q115:Q133" si="21">M115*$T$23+$T$24</f>
        <v>-3.9821493792314513</v>
      </c>
      <c r="R115" s="65"/>
    </row>
    <row r="116" spans="1:18">
      <c r="A116" s="56">
        <f>'Picarro Output'!A116</f>
        <v>115</v>
      </c>
      <c r="B116" s="57">
        <f t="shared" si="19"/>
        <v>23</v>
      </c>
      <c r="C116" s="56">
        <f>'Picarro Output'!E116</f>
        <v>3</v>
      </c>
      <c r="D116" s="56" t="str">
        <f>INDEX(Timing!$B$3:$B$29,MATCH(B116,Timing!$A$3:$A$29,0),1)</f>
        <v>CC2 30sep24 0.1m</v>
      </c>
      <c r="F116" s="58">
        <f>'Picarro Output'!J116</f>
        <v>1</v>
      </c>
      <c r="G116" s="58">
        <f t="shared" si="20"/>
        <v>0</v>
      </c>
      <c r="H116" s="82">
        <f>'Picarro Output'!F116</f>
        <v>-8.0410000000000004</v>
      </c>
      <c r="J116" s="59">
        <f>H116 + ((1-$T$8)*(H116-H113))</f>
        <v>-8.0128584482007845</v>
      </c>
      <c r="K116" s="79"/>
      <c r="M116" s="62">
        <f t="shared" si="18"/>
        <v>-7.2608156469405234</v>
      </c>
      <c r="Q116" s="64">
        <f t="shared" si="21"/>
        <v>-3.8380077058501323</v>
      </c>
      <c r="R116" s="65"/>
    </row>
    <row r="117" spans="1:18">
      <c r="A117" s="56">
        <f>'Picarro Output'!A117</f>
        <v>116</v>
      </c>
      <c r="B117" s="57">
        <f t="shared" si="19"/>
        <v>23</v>
      </c>
      <c r="C117" s="56">
        <f>'Picarro Output'!E117</f>
        <v>4</v>
      </c>
      <c r="D117" s="56" t="str">
        <f>INDEX(Timing!$B$3:$B$29,MATCH(B117,Timing!$A$3:$A$29,0),1)</f>
        <v>CC2 30sep24 0.1m</v>
      </c>
      <c r="F117" s="58">
        <f>'Picarro Output'!J117</f>
        <v>1</v>
      </c>
      <c r="G117" s="58">
        <f t="shared" si="20"/>
        <v>0</v>
      </c>
      <c r="H117" s="82">
        <f>'Picarro Output'!F117</f>
        <v>-8.08</v>
      </c>
      <c r="I117" s="71">
        <f>STDEV(H114:H117)</f>
        <v>0.1166115345924232</v>
      </c>
      <c r="J117" s="59">
        <f>H117 + ((1-$T$9)*(H117-H113))</f>
        <v>-8.0523519376433068</v>
      </c>
      <c r="K117" s="79">
        <f>STDEV(J114:J117)</f>
        <v>6.5427185707135349E-2</v>
      </c>
      <c r="M117" s="62">
        <f t="shared" si="18"/>
        <v>-7.2937696337633913</v>
      </c>
      <c r="Q117" s="64">
        <f t="shared" si="21"/>
        <v>-3.8694491335222843</v>
      </c>
      <c r="R117" s="65"/>
    </row>
    <row r="118" spans="1:18">
      <c r="A118" s="56">
        <f>'Picarro Output'!A118</f>
        <v>117</v>
      </c>
      <c r="B118" s="57">
        <f t="shared" si="19"/>
        <v>24</v>
      </c>
      <c r="C118" s="56">
        <f>'Picarro Output'!E118</f>
        <v>1</v>
      </c>
      <c r="D118" s="56" t="str">
        <f>INDEX(Timing!$B$3:$B$29,MATCH(B118,Timing!$A$3:$A$29,0),1)</f>
        <v>CS2 30sep24 0.1m</v>
      </c>
      <c r="F118" s="58">
        <f>'Picarro Output'!J118</f>
        <v>1</v>
      </c>
      <c r="G118" s="58">
        <f t="shared" si="20"/>
        <v>0</v>
      </c>
      <c r="H118" s="82">
        <f>'Picarro Output'!F118</f>
        <v>-10.045999999999999</v>
      </c>
      <c r="J118" s="59">
        <f>H118 + ((1-$T$6)*(H118-H117))</f>
        <v>-10.216938918009848</v>
      </c>
      <c r="K118" s="79"/>
      <c r="M118" s="62">
        <f t="shared" si="18"/>
        <v>-9.4518171115102785</v>
      </c>
      <c r="Q118" s="64">
        <f t="shared" si="21"/>
        <v>-5.9284441209683383</v>
      </c>
      <c r="R118" s="65"/>
    </row>
    <row r="119" spans="1:18">
      <c r="A119" s="56">
        <f>'Picarro Output'!A119</f>
        <v>118</v>
      </c>
      <c r="B119" s="57">
        <f t="shared" si="19"/>
        <v>24</v>
      </c>
      <c r="C119" s="56">
        <f>'Picarro Output'!E119</f>
        <v>2</v>
      </c>
      <c r="D119" s="56" t="str">
        <f>INDEX(Timing!$B$3:$B$29,MATCH(B119,Timing!$A$3:$A$29,0),1)</f>
        <v>CS2 30sep24 0.1m</v>
      </c>
      <c r="F119" s="58">
        <f>'Picarro Output'!J119</f>
        <v>1</v>
      </c>
      <c r="G119" s="58">
        <f t="shared" si="20"/>
        <v>0</v>
      </c>
      <c r="H119" s="82">
        <f>'Picarro Output'!F119</f>
        <v>-10.18</v>
      </c>
      <c r="J119" s="59">
        <f>H119 + ((1-$T$7)*(H119-H117))</f>
        <v>-10.234805632596025</v>
      </c>
      <c r="K119" s="79"/>
      <c r="M119" s="62">
        <f t="shared" si="18"/>
        <v>-9.4631443234768007</v>
      </c>
      <c r="Q119" s="64">
        <f t="shared" si="21"/>
        <v>-5.939251423820247</v>
      </c>
      <c r="R119" s="65"/>
    </row>
    <row r="120" spans="1:18">
      <c r="A120" s="56">
        <f>'Picarro Output'!A120</f>
        <v>119</v>
      </c>
      <c r="B120" s="57">
        <f t="shared" si="19"/>
        <v>24</v>
      </c>
      <c r="C120" s="56">
        <f>'Picarro Output'!E120</f>
        <v>3</v>
      </c>
      <c r="D120" s="56" t="str">
        <f>INDEX(Timing!$B$3:$B$29,MATCH(B120,Timing!$A$3:$A$29,0),1)</f>
        <v>CS2 30sep24 0.1m</v>
      </c>
      <c r="F120" s="58">
        <f>'Picarro Output'!J120</f>
        <v>1</v>
      </c>
      <c r="G120" s="58">
        <f t="shared" si="20"/>
        <v>0</v>
      </c>
      <c r="H120" s="82">
        <f>'Picarro Output'!F120</f>
        <v>-10.178000000000001</v>
      </c>
      <c r="J120" s="59">
        <f>H120 + ((1-$T$8)*(H120-H117))</f>
        <v>-10.204547201292607</v>
      </c>
      <c r="K120" s="79"/>
      <c r="M120" s="62">
        <f t="shared" si="18"/>
        <v>-9.4263463895537285</v>
      </c>
      <c r="Q120" s="64">
        <f t="shared" si="21"/>
        <v>-5.9041424828552032</v>
      </c>
      <c r="R120" s="65"/>
    </row>
    <row r="121" spans="1:18">
      <c r="A121" s="56">
        <f>'Picarro Output'!A121</f>
        <v>120</v>
      </c>
      <c r="B121" s="57">
        <f t="shared" si="19"/>
        <v>24</v>
      </c>
      <c r="C121" s="56">
        <f>'Picarro Output'!E121</f>
        <v>4</v>
      </c>
      <c r="D121" s="56" t="str">
        <f>INDEX(Timing!$B$3:$B$29,MATCH(B121,Timing!$A$3:$A$29,0),1)</f>
        <v>CS2 30sep24 0.1m</v>
      </c>
      <c r="F121" s="58">
        <f>'Picarro Output'!J121</f>
        <v>1</v>
      </c>
      <c r="G121" s="58">
        <f t="shared" si="20"/>
        <v>0</v>
      </c>
      <c r="H121" s="82">
        <f>'Picarro Output'!F121</f>
        <v>-10.164999999999999</v>
      </c>
      <c r="I121" s="71">
        <f>STDEV(H118:H121)</f>
        <v>6.4510335089296919E-2</v>
      </c>
      <c r="J121" s="59">
        <f>H121 + ((1-$T$9)*(H121-H117))</f>
        <v>-10.191382704811764</v>
      </c>
      <c r="K121" s="79">
        <f>STDEV(J118:J121)</f>
        <v>1.8484952114772538E-2</v>
      </c>
      <c r="L121" s="62"/>
      <c r="M121" s="62">
        <f t="shared" si="18"/>
        <v>-9.4066423904532304</v>
      </c>
      <c r="N121" s="62"/>
      <c r="Q121" s="64">
        <f t="shared" si="21"/>
        <v>-5.8853428800666094</v>
      </c>
      <c r="R121" s="65"/>
    </row>
    <row r="122" spans="1:18">
      <c r="A122" s="56">
        <f>'Picarro Output'!A122</f>
        <v>121</v>
      </c>
      <c r="B122" s="57">
        <f t="shared" si="19"/>
        <v>25</v>
      </c>
      <c r="C122" s="56">
        <f>'Picarro Output'!E122</f>
        <v>1</v>
      </c>
      <c r="D122" s="56" t="str">
        <f>INDEX(Timing!$B$3:$B$29,MATCH(B122,Timing!$A$3:$A$29,0),1)</f>
        <v>CC4 16sep24 9m - DUP</v>
      </c>
      <c r="F122" s="58">
        <f>'Picarro Output'!J122</f>
        <v>1</v>
      </c>
      <c r="G122" s="58">
        <f t="shared" si="20"/>
        <v>0</v>
      </c>
      <c r="H122" s="82">
        <f>'Picarro Output'!F122</f>
        <v>-9.3930000000000007</v>
      </c>
      <c r="J122" s="59">
        <f>H122 + ((1-$T$6)*(H122-H121))</f>
        <v>-9.3258764777702936</v>
      </c>
      <c r="K122" s="79"/>
      <c r="M122" s="62">
        <f t="shared" si="18"/>
        <v>-8.534596660792106</v>
      </c>
      <c r="Q122" s="64">
        <f t="shared" si="21"/>
        <v>-5.0533232860998325</v>
      </c>
      <c r="R122" s="65"/>
    </row>
    <row r="123" spans="1:18">
      <c r="A123" s="56">
        <f>'Picarro Output'!A123</f>
        <v>122</v>
      </c>
      <c r="B123" s="57">
        <f t="shared" si="19"/>
        <v>25</v>
      </c>
      <c r="C123" s="56">
        <f>'Picarro Output'!E123</f>
        <v>2</v>
      </c>
      <c r="D123" s="56" t="str">
        <f>INDEX(Timing!$B$3:$B$29,MATCH(B123,Timing!$A$3:$A$29,0),1)</f>
        <v>CC4 16sep24 9m - DUP</v>
      </c>
      <c r="F123" s="58">
        <f>'Picarro Output'!J123</f>
        <v>1</v>
      </c>
      <c r="G123" s="58">
        <f t="shared" si="20"/>
        <v>0</v>
      </c>
      <c r="H123" s="82">
        <f>'Picarro Output'!F123</f>
        <v>-9.4120000000000008</v>
      </c>
      <c r="J123" s="59">
        <f>H123 + ((1-$T$7)*(H123-H121))</f>
        <v>-9.3923482660262838</v>
      </c>
      <c r="K123" s="79"/>
      <c r="M123" s="62">
        <f t="shared" si="18"/>
        <v>-8.5945289464284418</v>
      </c>
      <c r="Q123" s="64">
        <f t="shared" si="21"/>
        <v>-5.1105047322838786</v>
      </c>
      <c r="R123" s="65"/>
    </row>
    <row r="124" spans="1:18">
      <c r="A124" s="56">
        <f>'Picarro Output'!A124</f>
        <v>123</v>
      </c>
      <c r="B124" s="57">
        <f t="shared" si="19"/>
        <v>25</v>
      </c>
      <c r="C124" s="56">
        <f>'Picarro Output'!E124</f>
        <v>3</v>
      </c>
      <c r="D124" s="56" t="str">
        <f>INDEX(Timing!$B$3:$B$29,MATCH(B124,Timing!$A$3:$A$29,0),1)</f>
        <v>CC4 16sep24 9m - DUP</v>
      </c>
      <c r="F124" s="58">
        <f>'Picarro Output'!J124</f>
        <v>1</v>
      </c>
      <c r="G124" s="58">
        <f t="shared" si="20"/>
        <v>0</v>
      </c>
      <c r="H124" s="82">
        <f>'Picarro Output'!F124</f>
        <v>-9.3789999999999996</v>
      </c>
      <c r="J124" s="59">
        <f>H124 + ((1-$T$8)*(H124-H121))</f>
        <v>-9.3690542896968587</v>
      </c>
      <c r="K124" s="79"/>
      <c r="M124" s="62">
        <f t="shared" si="18"/>
        <v>-8.5646954674793623</v>
      </c>
      <c r="Q124" s="64">
        <f t="shared" si="21"/>
        <v>-5.0820405839054725</v>
      </c>
      <c r="R124" s="65"/>
    </row>
    <row r="125" spans="1:18">
      <c r="A125" s="56">
        <f>'Picarro Output'!A125</f>
        <v>124</v>
      </c>
      <c r="B125" s="57">
        <f t="shared" si="19"/>
        <v>25</v>
      </c>
      <c r="C125" s="56">
        <f>'Picarro Output'!E125</f>
        <v>4</v>
      </c>
      <c r="D125" s="56" t="str">
        <f>INDEX(Timing!$B$3:$B$29,MATCH(B125,Timing!$A$3:$A$29,0),1)</f>
        <v>CC4 16sep24 9m - DUP</v>
      </c>
      <c r="F125" s="58">
        <f>'Picarro Output'!J125</f>
        <v>1</v>
      </c>
      <c r="G125" s="58">
        <f t="shared" si="20"/>
        <v>0</v>
      </c>
      <c r="H125" s="82">
        <f>'Picarro Output'!F125</f>
        <v>-9.3460000000000001</v>
      </c>
      <c r="I125" s="71">
        <f>STDEV(H122:H125)</f>
        <v>2.7838821814150462E-2</v>
      </c>
      <c r="J125" s="59">
        <f>H125 + ((1-$T$9)*(H125-H121))</f>
        <v>-9.3356367217070328</v>
      </c>
      <c r="K125" s="79">
        <f>STDEV(J122:J125)</f>
        <v>3.0623556947068947E-2</v>
      </c>
      <c r="L125" s="62"/>
      <c r="M125" s="62">
        <f t="shared" si="18"/>
        <v>-8.524738396869882</v>
      </c>
      <c r="N125" s="62"/>
      <c r="Q125" s="64">
        <f t="shared" si="21"/>
        <v>-5.0439175078627514</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-7.92</v>
      </c>
      <c r="J126" s="59">
        <f>H126 + ((1-$T$6)*(H126-H125))</f>
        <v>-7.7960127685238838</v>
      </c>
      <c r="K126" s="79"/>
      <c r="M126" s="62">
        <f t="shared" si="18"/>
        <v>-6.9785749410670785</v>
      </c>
      <c r="Q126" s="64">
        <f t="shared" si="21"/>
        <v>-3.568721601332455</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-7.85</v>
      </c>
      <c r="J127" s="59">
        <f>H127 + ((1-$T$7)*(H127-H125))</f>
        <v>-7.8109575112554026</v>
      </c>
      <c r="K127" s="79"/>
      <c r="M127" s="62">
        <f t="shared" si="18"/>
        <v>-6.9869801811789429</v>
      </c>
      <c r="Q127" s="64">
        <f t="shared" si="21"/>
        <v>-3.5767410482802475</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-7.8380000000000001</v>
      </c>
      <c r="J128" s="59">
        <f>H128 + ((1-$T$8)*(H128-H125))</f>
        <v>-7.8189184082224736</v>
      </c>
      <c r="K128" s="79"/>
      <c r="M128" s="62">
        <f t="shared" si="18"/>
        <v>-6.9884015755263587</v>
      </c>
      <c r="Q128" s="64">
        <f t="shared" si="21"/>
        <v>-3.5780972018712562</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-7.8079999999999998</v>
      </c>
      <c r="I129" s="71">
        <f>STDEV(H126:H129)</f>
        <v>4.7413078364518815E-2</v>
      </c>
      <c r="J129" s="59">
        <f>H129 + ((1-$T$9)*(H129-H125))</f>
        <v>-7.7885388009589951</v>
      </c>
      <c r="K129" s="79">
        <f>STDEV(J126:J129)</f>
        <v>1.3822592755556857E-2</v>
      </c>
      <c r="M129" s="62">
        <f t="shared" si="18"/>
        <v>-6.9514824656432257</v>
      </c>
      <c r="Q129" s="64">
        <f t="shared" si="21"/>
        <v>-3.5428726468166536</v>
      </c>
      <c r="R129" s="65"/>
    </row>
    <row r="130" spans="1:18">
      <c r="A130" s="56">
        <f>'Picarro Output'!A130</f>
        <v>129</v>
      </c>
      <c r="B130" s="57">
        <f t="shared" si="19"/>
        <v>27</v>
      </c>
      <c r="C130" s="56">
        <f>'Picarro Output'!E130</f>
        <v>1</v>
      </c>
      <c r="D130" s="56" t="str">
        <f>INDEX(Timing!$B$3:$B$29,MATCH(B130,Timing!$A$3:$A$29,0),1)</f>
        <v>Blacksburg</v>
      </c>
      <c r="E130" s="56" t="s">
        <v>118</v>
      </c>
      <c r="F130" s="58">
        <f>'Picarro Output'!J130</f>
        <v>1</v>
      </c>
      <c r="G130" s="58">
        <f t="shared" si="20"/>
        <v>0</v>
      </c>
      <c r="H130" s="82">
        <f>'Picarro Output'!F130</f>
        <v>-11.516</v>
      </c>
      <c r="J130" s="59">
        <f>H130 + ((1-$T$6)*(H130-H129))</f>
        <v>-11.838401580864963</v>
      </c>
      <c r="K130" s="79"/>
      <c r="L130" s="62">
        <f>J130</f>
        <v>-11.838401580864963</v>
      </c>
      <c r="M130" s="62">
        <f t="shared" si="18"/>
        <v>-10.99480574292954</v>
      </c>
      <c r="N130" s="62">
        <f>L130 - ($T$18*A130)</f>
        <v>-10.99480574292954</v>
      </c>
      <c r="Q130" s="64">
        <f t="shared" si="21"/>
        <v>-7.4006109247753891</v>
      </c>
      <c r="R130" s="65"/>
    </row>
    <row r="131" spans="1:18">
      <c r="A131" s="56">
        <f>'Picarro Output'!A131</f>
        <v>130</v>
      </c>
      <c r="B131" s="57">
        <f t="shared" si="19"/>
        <v>27</v>
      </c>
      <c r="C131" s="56">
        <f>'Picarro Output'!E131</f>
        <v>2</v>
      </c>
      <c r="D131" s="56" t="str">
        <f>INDEX(Timing!$B$3:$B$29,MATCH(B131,Timing!$A$3:$A$29,0),1)</f>
        <v>Blacksburg</v>
      </c>
      <c r="E131" s="56" t="s">
        <v>118</v>
      </c>
      <c r="F131" s="58">
        <f>'Picarro Output'!J131</f>
        <v>1</v>
      </c>
      <c r="G131" s="58">
        <f t="shared" si="20"/>
        <v>0</v>
      </c>
      <c r="H131" s="82">
        <f>'Picarro Output'!F131</f>
        <v>-11.750999999999999</v>
      </c>
      <c r="J131" s="59">
        <f>H131 + ((1-$T$7)*(H131-H129))</f>
        <v>-11.853904099679109</v>
      </c>
      <c r="K131" s="79"/>
      <c r="L131" s="62">
        <f>J131</f>
        <v>-11.853904099679109</v>
      </c>
      <c r="M131" s="62">
        <f t="shared" si="18"/>
        <v>-11.003768759124032</v>
      </c>
      <c r="N131" s="62">
        <f>L131 - ($T$18*A131)</f>
        <v>-11.003768759124032</v>
      </c>
      <c r="Q131" s="64">
        <f t="shared" si="21"/>
        <v>-7.4091625463718369</v>
      </c>
      <c r="R131" s="65"/>
    </row>
    <row r="132" spans="1:18">
      <c r="A132" s="56">
        <f>'Picarro Output'!A132</f>
        <v>131</v>
      </c>
      <c r="B132" s="57">
        <f t="shared" si="19"/>
        <v>27</v>
      </c>
      <c r="C132" s="56">
        <f>'Picarro Output'!E132</f>
        <v>3</v>
      </c>
      <c r="D132" s="56" t="str">
        <f>INDEX(Timing!$B$3:$B$29,MATCH(B132,Timing!$A$3:$A$29,0),1)</f>
        <v>Blacksburg</v>
      </c>
      <c r="E132" s="56" t="s">
        <v>118</v>
      </c>
      <c r="F132" s="58">
        <f>'Picarro Output'!J132</f>
        <v>1</v>
      </c>
      <c r="G132" s="58">
        <f>IF(F132="     ",-1,IF(F132=0,-1,0))</f>
        <v>0</v>
      </c>
      <c r="H132" s="82">
        <f>'Picarro Output'!F132</f>
        <v>-11.868</v>
      </c>
      <c r="J132" s="59">
        <f>H132 + ((1-$T$8)*(H132-H129))</f>
        <v>-11.919373516324109</v>
      </c>
      <c r="K132" s="79"/>
      <c r="L132" s="62">
        <f>J132</f>
        <v>-11.919373516324109</v>
      </c>
      <c r="M132" s="62">
        <f t="shared" si="18"/>
        <v>-11.062698673149377</v>
      </c>
      <c r="N132" s="62">
        <f>L132 - ($T$18*A132)</f>
        <v>-11.062698673149377</v>
      </c>
      <c r="Q132" s="64">
        <f t="shared" si="21"/>
        <v>-7.4653876289244661</v>
      </c>
      <c r="R132" s="65"/>
    </row>
    <row r="133" spans="1:18">
      <c r="A133" s="56">
        <f>'Picarro Output'!A133</f>
        <v>132</v>
      </c>
      <c r="B133" s="57">
        <f t="shared" si="19"/>
        <v>27</v>
      </c>
      <c r="C133" s="56">
        <f>'Picarro Output'!E133</f>
        <v>4</v>
      </c>
      <c r="D133" s="56" t="str">
        <f>INDEX(Timing!$B$3:$B$29,MATCH(B133,Timing!$A$3:$A$29,0),1)</f>
        <v>Blacksburg</v>
      </c>
      <c r="E133" s="56" t="s">
        <v>118</v>
      </c>
      <c r="F133" s="58">
        <f>'Picarro Output'!J133</f>
        <v>1</v>
      </c>
      <c r="G133" s="58">
        <f>IF(F133="     ",-1,IF(F133=0,-1,0))</f>
        <v>0</v>
      </c>
      <c r="H133" s="82">
        <f>'Picarro Output'!F133</f>
        <v>-11.816000000000001</v>
      </c>
      <c r="I133" s="71">
        <f>STDEV(H130:H133)</f>
        <v>0.15538849163735838</v>
      </c>
      <c r="J133" s="59">
        <f>H133 + ((1-$T$9)*(H133-H129))</f>
        <v>-11.866715530400747</v>
      </c>
      <c r="K133" s="79">
        <f>STDEV(J130:J133)</f>
        <v>3.5144585778342147E-2</v>
      </c>
      <c r="L133" s="62">
        <f>J133</f>
        <v>-11.866715530400747</v>
      </c>
      <c r="M133" s="62">
        <f t="shared" si="18"/>
        <v>-11.00350118460636</v>
      </c>
      <c r="N133" s="62">
        <f>L133 - ($T$18*A133)</f>
        <v>-11.00350118460636</v>
      </c>
      <c r="Q133" s="64">
        <f t="shared" si="21"/>
        <v>-7.4089072532903195</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workbookViewId="0">
      <pane ySplit="1" topLeftCell="A10" activePane="bottomLeft" state="frozen"/>
      <selection pane="bottomLeft" activeCell="M21" sqref="M21"/>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47</v>
      </c>
      <c r="B1" s="47" t="s">
        <v>57</v>
      </c>
      <c r="C1" s="47" t="s">
        <v>58</v>
      </c>
      <c r="D1" s="47" t="s">
        <v>59</v>
      </c>
      <c r="E1" s="47" t="s">
        <v>114</v>
      </c>
      <c r="F1" s="48" t="s">
        <v>52</v>
      </c>
      <c r="G1" s="48" t="s">
        <v>51</v>
      </c>
      <c r="H1" s="81" t="s">
        <v>86</v>
      </c>
      <c r="I1" s="50" t="s">
        <v>61</v>
      </c>
      <c r="J1" s="49" t="s">
        <v>87</v>
      </c>
      <c r="K1" s="77" t="s">
        <v>63</v>
      </c>
      <c r="L1" s="52" t="s">
        <v>139</v>
      </c>
      <c r="M1" s="52" t="s">
        <v>88</v>
      </c>
      <c r="N1" s="52" t="s">
        <v>140</v>
      </c>
      <c r="O1" s="53" t="s">
        <v>141</v>
      </c>
      <c r="P1" s="53" t="s">
        <v>89</v>
      </c>
      <c r="Q1" s="53" t="s">
        <v>90</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118</v>
      </c>
      <c r="F2" s="58" t="str">
        <f>'Picarro Output'!J2</f>
        <v xml:space="preserve">     </v>
      </c>
      <c r="G2" s="58">
        <v>-1</v>
      </c>
      <c r="H2" s="82" t="str">
        <f>'Picarro Output'!G2</f>
        <v xml:space="preserve">              </v>
      </c>
      <c r="Q2" s="64"/>
      <c r="R2" s="65"/>
      <c r="S2" s="99" t="s">
        <v>67</v>
      </c>
      <c r="T2" s="80"/>
      <c r="V2" s="228" t="s">
        <v>68</v>
      </c>
      <c r="W2" s="228"/>
      <c r="X2" s="228"/>
      <c r="Y2" s="228"/>
    </row>
    <row r="3" spans="1:41">
      <c r="A3" s="94">
        <f>'Picarro Output'!A3</f>
        <v>2</v>
      </c>
      <c r="B3" s="57">
        <f t="shared" ref="B3:B66" si="0">IF(C3=1,B2+1,B2)</f>
        <v>1</v>
      </c>
      <c r="C3" s="56">
        <f>'Picarro Output'!E3</f>
        <v>2</v>
      </c>
      <c r="D3" s="56" t="str">
        <f>INDEX(Timing!$B$3:$B$29,MATCH(B3,Timing!$A$3:$A$29,0),1)</f>
        <v>Blacksburg</v>
      </c>
      <c r="E3" s="56" t="s">
        <v>118</v>
      </c>
      <c r="F3" s="58">
        <f>'Picarro Output'!J3</f>
        <v>1</v>
      </c>
      <c r="G3" s="58">
        <v>-1</v>
      </c>
      <c r="H3" s="82">
        <f>'Picarro Output'!G3</f>
        <v>-41.57</v>
      </c>
      <c r="Q3" s="64"/>
      <c r="R3" s="65"/>
      <c r="S3" s="100" t="s">
        <v>69</v>
      </c>
      <c r="T3" s="101">
        <f>SQRT((K21^2)+(K31^2) + (K41^2))</f>
        <v>0.3449015675880589</v>
      </c>
    </row>
    <row r="4" spans="1:41">
      <c r="A4" s="94">
        <f>'Picarro Output'!A4</f>
        <v>3</v>
      </c>
      <c r="B4" s="57">
        <f t="shared" si="0"/>
        <v>1</v>
      </c>
      <c r="C4" s="56">
        <f>'Picarro Output'!E4</f>
        <v>3</v>
      </c>
      <c r="D4" s="56" t="str">
        <f>INDEX(Timing!$B$3:$B$29,MATCH(B4,Timing!$A$3:$A$29,0),1)</f>
        <v>Blacksburg</v>
      </c>
      <c r="E4" s="56" t="s">
        <v>118</v>
      </c>
      <c r="F4" s="58">
        <f>'Picarro Output'!J4</f>
        <v>1</v>
      </c>
      <c r="G4" s="58">
        <v>-1</v>
      </c>
      <c r="H4" s="82">
        <f>'Picarro Output'!G4</f>
        <v>-40.816000000000003</v>
      </c>
      <c r="Q4" s="64"/>
      <c r="R4" s="65"/>
      <c r="S4" s="102" t="s">
        <v>70</v>
      </c>
      <c r="T4" s="103"/>
    </row>
    <row r="5" spans="1:41">
      <c r="A5" s="94">
        <f>'Picarro Output'!A5</f>
        <v>4</v>
      </c>
      <c r="B5" s="57">
        <f t="shared" si="0"/>
        <v>1</v>
      </c>
      <c r="C5" s="56">
        <f>'Picarro Output'!E5</f>
        <v>4</v>
      </c>
      <c r="D5" s="56" t="str">
        <f>INDEX(Timing!$B$3:$B$29,MATCH(B5,Timing!$A$3:$A$29,0),1)</f>
        <v>Blacksburg</v>
      </c>
      <c r="E5" s="56" t="s">
        <v>118</v>
      </c>
      <c r="F5" s="58">
        <f>'Picarro Output'!J5</f>
        <v>1</v>
      </c>
      <c r="G5" s="58">
        <v>-1</v>
      </c>
      <c r="H5" s="82">
        <f>'Picarro Output'!G5</f>
        <v>-40.68</v>
      </c>
      <c r="Q5" s="64"/>
      <c r="R5" s="65"/>
      <c r="S5" s="102" t="s">
        <v>71</v>
      </c>
      <c r="T5" s="100" t="s">
        <v>72</v>
      </c>
    </row>
    <row r="6" spans="1:41">
      <c r="A6" s="94">
        <f>'Picarro Output'!A6</f>
        <v>5</v>
      </c>
      <c r="B6" s="57">
        <f t="shared" si="0"/>
        <v>1</v>
      </c>
      <c r="C6" s="56">
        <f>'Picarro Output'!E6</f>
        <v>5</v>
      </c>
      <c r="D6" s="56" t="str">
        <f>INDEX(Timing!$B$3:$B$29,MATCH(B6,Timing!$A$3:$A$29,0),1)</f>
        <v>Blacksburg</v>
      </c>
      <c r="E6" s="56" t="s">
        <v>118</v>
      </c>
      <c r="F6" s="58">
        <f>'Picarro Output'!J6</f>
        <v>1</v>
      </c>
      <c r="G6" s="58">
        <v>-1</v>
      </c>
      <c r="H6" s="82">
        <f>'Picarro Output'!G6</f>
        <v>-40.466000000000001</v>
      </c>
      <c r="Q6" s="64"/>
      <c r="R6" s="65"/>
      <c r="S6" s="103">
        <v>1</v>
      </c>
      <c r="T6" s="104">
        <v>0.85659505272395453</v>
      </c>
      <c r="U6" s="69"/>
    </row>
    <row r="7" spans="1:41">
      <c r="A7" s="94">
        <f>'Picarro Output'!A7</f>
        <v>6</v>
      </c>
      <c r="B7" s="57">
        <f t="shared" si="0"/>
        <v>1</v>
      </c>
      <c r="C7" s="56">
        <f>'Picarro Output'!E7</f>
        <v>6</v>
      </c>
      <c r="D7" s="56" t="str">
        <f>INDEX(Timing!$B$3:$B$29,MATCH(B7,Timing!$A$3:$A$29,0),1)</f>
        <v>Blacksburg</v>
      </c>
      <c r="E7" s="56" t="s">
        <v>118</v>
      </c>
      <c r="F7" s="58">
        <f>'Picarro Output'!J7</f>
        <v>1</v>
      </c>
      <c r="G7" s="58">
        <v>-1</v>
      </c>
      <c r="H7" s="82">
        <f>'Picarro Output'!G7</f>
        <v>-40.433999999999997</v>
      </c>
      <c r="Q7" s="64"/>
      <c r="R7" s="65"/>
      <c r="S7" s="103">
        <v>2</v>
      </c>
      <c r="T7" s="104">
        <v>0.96329482395444421</v>
      </c>
      <c r="U7" s="69"/>
    </row>
    <row r="8" spans="1:41">
      <c r="A8" s="94">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Output'!G8</f>
        <v>-39.975999999999999</v>
      </c>
      <c r="J8" s="59">
        <f>H8</f>
        <v>-39.975999999999999</v>
      </c>
      <c r="L8" s="62">
        <f>AVERAGE(J8)</f>
        <v>-39.975999999999999</v>
      </c>
      <c r="M8" s="62">
        <f t="shared" ref="M8:M39" si="2">J8 - ($T$18*A8)</f>
        <v>-40.056866415422704</v>
      </c>
      <c r="N8" s="62">
        <f>L8 - ($T$18*A8)</f>
        <v>-40.056866415422704</v>
      </c>
      <c r="Q8" s="64">
        <f>M8*$T$23+$T$24</f>
        <v>-47.796966329382784</v>
      </c>
      <c r="R8" s="65"/>
      <c r="S8" s="103">
        <v>3</v>
      </c>
      <c r="T8" s="104">
        <v>0.9846757696959777</v>
      </c>
      <c r="U8" s="69"/>
    </row>
    <row r="9" spans="1:41">
      <c r="A9" s="94">
        <f>'Picarro Output'!A9</f>
        <v>8</v>
      </c>
      <c r="B9" s="57">
        <f t="shared" si="0"/>
        <v>1</v>
      </c>
      <c r="C9" s="56">
        <f>'Picarro Output'!E9</f>
        <v>8</v>
      </c>
      <c r="D9" s="56" t="str">
        <f>INDEX(Timing!$B$3:$B$29,MATCH(B9,Timing!$A$3:$A$29,0),1)</f>
        <v>Blacksburg</v>
      </c>
      <c r="E9" s="56" t="s">
        <v>118</v>
      </c>
      <c r="F9" s="58">
        <f>'Picarro Output'!J9</f>
        <v>1</v>
      </c>
      <c r="G9" s="58">
        <f t="shared" si="1"/>
        <v>0</v>
      </c>
      <c r="H9" s="82">
        <f>'Picarro Output'!G9</f>
        <v>-40.195999999999998</v>
      </c>
      <c r="J9" s="59">
        <f>H9</f>
        <v>-40.195999999999998</v>
      </c>
      <c r="L9" s="62">
        <f>AVERAGE(J9)</f>
        <v>-40.195999999999998</v>
      </c>
      <c r="M9" s="62">
        <f t="shared" si="2"/>
        <v>-40.288418760483083</v>
      </c>
      <c r="N9" s="62">
        <f>L9 - ($T$18*A9)</f>
        <v>-40.288418760483083</v>
      </c>
      <c r="Q9" s="64">
        <f t="shared" ref="Q9:Q72" si="3">M9*$T$23+$T$24</f>
        <v>-48.017907096712392</v>
      </c>
      <c r="R9" s="65"/>
      <c r="S9" s="103">
        <v>4</v>
      </c>
      <c r="T9" s="104">
        <v>0.99033265540757531</v>
      </c>
      <c r="U9" s="69"/>
    </row>
    <row r="10" spans="1:41">
      <c r="A10" s="94">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Output'!G10</f>
        <v>-40.003999999999998</v>
      </c>
      <c r="J10" s="59">
        <f>H10</f>
        <v>-40.003999999999998</v>
      </c>
      <c r="L10" s="62">
        <f>AVERAGE(J10)</f>
        <v>-40.003999999999998</v>
      </c>
      <c r="M10" s="62">
        <f t="shared" si="2"/>
        <v>-40.10797110554347</v>
      </c>
      <c r="N10" s="62">
        <f>L10 - ($T$18*A10)</f>
        <v>-40.10797110554347</v>
      </c>
      <c r="O10" s="64"/>
      <c r="Q10" s="64">
        <f t="shared" si="3"/>
        <v>-47.84572899445741</v>
      </c>
      <c r="R10" s="65"/>
      <c r="S10" s="103">
        <v>5</v>
      </c>
      <c r="T10" s="104">
        <v>0.99496663615824055</v>
      </c>
      <c r="U10" s="69"/>
    </row>
    <row r="11" spans="1:41">
      <c r="A11" s="94">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Output'!G11</f>
        <v>-40.320999999999998</v>
      </c>
      <c r="I11" s="71">
        <f>STDEV(H8:H11)</f>
        <v>0.16360190504188279</v>
      </c>
      <c r="J11" s="59">
        <f>H11</f>
        <v>-40.320999999999998</v>
      </c>
      <c r="K11" s="70">
        <f>STDEV(J8:J11)</f>
        <v>0.16360190504188279</v>
      </c>
      <c r="L11" s="62">
        <f>AVERAGE(J11)</f>
        <v>-40.320999999999998</v>
      </c>
      <c r="M11" s="62">
        <f t="shared" si="2"/>
        <v>-40.436523450603858</v>
      </c>
      <c r="N11" s="62">
        <f>L11 - ($T$18*A11)</f>
        <v>-40.436523450603858</v>
      </c>
      <c r="O11" s="64"/>
      <c r="Q11" s="64">
        <f t="shared" si="3"/>
        <v>-48.159224447101849</v>
      </c>
      <c r="R11" s="65"/>
      <c r="S11" s="103">
        <v>6</v>
      </c>
      <c r="T11" s="104">
        <v>0.99750332157006805</v>
      </c>
      <c r="U11" s="69"/>
    </row>
    <row r="12" spans="1:41">
      <c r="A12" s="94">
        <f>'Picarro Output'!A12</f>
        <v>11</v>
      </c>
      <c r="B12" s="57">
        <f t="shared" si="0"/>
        <v>2</v>
      </c>
      <c r="C12" s="56">
        <f>'Picarro Output'!E12</f>
        <v>1</v>
      </c>
      <c r="D12" s="56" t="str">
        <f>INDEX(Timing!$B$3:$B$29,MATCH(B12,Timing!$A$3:$A$29,0),1)</f>
        <v>Myrtle</v>
      </c>
      <c r="E12" s="56" t="s">
        <v>116</v>
      </c>
      <c r="F12" s="58">
        <f>'Picarro Output'!J12</f>
        <v>1</v>
      </c>
      <c r="G12" s="58">
        <f t="shared" si="1"/>
        <v>0</v>
      </c>
      <c r="H12" s="84">
        <f>'Picarro Output'!G12</f>
        <v>-5.6980000000000004</v>
      </c>
      <c r="I12" s="85"/>
      <c r="J12" s="86">
        <f>H12 + ((1-$T$6)*(H12-H11))</f>
        <v>-0.73289051046147868</v>
      </c>
      <c r="M12" s="62">
        <f t="shared" si="2"/>
        <v>-0.859966306125724</v>
      </c>
      <c r="O12" s="64">
        <f>M12</f>
        <v>-0.859966306125724</v>
      </c>
      <c r="P12" s="63">
        <f t="shared" ref="P12:P21" si="4">$U$39</f>
        <v>-10.452955719200807</v>
      </c>
      <c r="Q12" s="64">
        <f t="shared" si="3"/>
        <v>-10.396381226986566</v>
      </c>
      <c r="R12" s="65"/>
      <c r="S12" s="103">
        <v>7</v>
      </c>
      <c r="T12" s="104">
        <v>0.99821725102570558</v>
      </c>
      <c r="U12" s="69"/>
    </row>
    <row r="13" spans="1:41">
      <c r="A13" s="94">
        <f>'Picarro Output'!A13</f>
        <v>12</v>
      </c>
      <c r="B13" s="57">
        <f t="shared" si="0"/>
        <v>2</v>
      </c>
      <c r="C13" s="56">
        <f>'Picarro Output'!E13</f>
        <v>2</v>
      </c>
      <c r="D13" s="56" t="str">
        <f>INDEX(Timing!$B$3:$B$29,MATCH(B13,Timing!$A$3:$A$29,0),1)</f>
        <v>Myrtle</v>
      </c>
      <c r="E13" s="56" t="s">
        <v>116</v>
      </c>
      <c r="F13" s="58">
        <f>'Picarro Output'!J13</f>
        <v>1</v>
      </c>
      <c r="G13" s="58">
        <f t="shared" si="1"/>
        <v>0</v>
      </c>
      <c r="H13" s="87">
        <f>'Picarro Output'!G13</f>
        <v>-1.8540000000000001</v>
      </c>
      <c r="J13" s="88">
        <f>H13 + ((1-$T$7)*(H13-H11))</f>
        <v>-0.44206199305560556</v>
      </c>
      <c r="M13" s="62">
        <f t="shared" si="2"/>
        <v>-0.58069013378023682</v>
      </c>
      <c r="O13" s="64">
        <f t="shared" ref="O13:O21" si="5">M13</f>
        <v>-0.58069013378023682</v>
      </c>
      <c r="P13" s="63">
        <f t="shared" si="4"/>
        <v>-10.452955719200807</v>
      </c>
      <c r="Q13" s="64">
        <f t="shared" si="3"/>
        <v>-10.129903719281781</v>
      </c>
      <c r="R13" s="65"/>
      <c r="S13" s="103">
        <v>8</v>
      </c>
      <c r="T13" s="104">
        <v>1.0000000000000002</v>
      </c>
      <c r="U13" s="69"/>
    </row>
    <row r="14" spans="1:41">
      <c r="A14" s="94">
        <f>'Picarro Output'!A14</f>
        <v>13</v>
      </c>
      <c r="B14" s="57">
        <f t="shared" si="0"/>
        <v>2</v>
      </c>
      <c r="C14" s="56">
        <f>'Picarro Output'!E14</f>
        <v>3</v>
      </c>
      <c r="D14" s="56" t="str">
        <f>INDEX(Timing!$B$3:$B$29,MATCH(B14,Timing!$A$3:$A$29,0),1)</f>
        <v>Myrtle</v>
      </c>
      <c r="E14" s="56" t="s">
        <v>116</v>
      </c>
      <c r="F14" s="58">
        <f>'Picarro Output'!J14</f>
        <v>1</v>
      </c>
      <c r="G14" s="58">
        <f t="shared" si="1"/>
        <v>0</v>
      </c>
      <c r="H14" s="87">
        <f>'Picarro Output'!G14</f>
        <v>-1.4019999999999999</v>
      </c>
      <c r="J14" s="88">
        <f>H14 + ((1-$T$8)*(H14-H11))</f>
        <v>-0.80559628079775603</v>
      </c>
      <c r="K14" s="79"/>
      <c r="M14" s="62">
        <f t="shared" si="2"/>
        <v>-0.95577676658277322</v>
      </c>
      <c r="O14" s="64">
        <f t="shared" si="5"/>
        <v>-0.95577676658277322</v>
      </c>
      <c r="P14" s="63">
        <f t="shared" si="4"/>
        <v>-10.452955719200807</v>
      </c>
      <c r="Q14" s="64">
        <f t="shared" si="3"/>
        <v>-10.487800886960486</v>
      </c>
      <c r="R14" s="65"/>
      <c r="S14" s="103">
        <v>9</v>
      </c>
      <c r="T14" s="104">
        <v>1.0000000000000002</v>
      </c>
      <c r="U14" s="69"/>
    </row>
    <row r="15" spans="1:41">
      <c r="A15" s="94">
        <f>'Picarro Output'!A15</f>
        <v>14</v>
      </c>
      <c r="B15" s="57">
        <f t="shared" si="0"/>
        <v>2</v>
      </c>
      <c r="C15" s="56">
        <f>'Picarro Output'!E15</f>
        <v>4</v>
      </c>
      <c r="D15" s="56" t="str">
        <f>INDEX(Timing!$B$3:$B$29,MATCH(B15,Timing!$A$3:$A$29,0),1)</f>
        <v>Myrtle</v>
      </c>
      <c r="E15" s="56" t="s">
        <v>116</v>
      </c>
      <c r="F15" s="58">
        <f>'Picarro Output'!J15</f>
        <v>1</v>
      </c>
      <c r="G15" s="58">
        <f t="shared" si="1"/>
        <v>0</v>
      </c>
      <c r="H15" s="87">
        <f>'Picarro Output'!G15</f>
        <v>-1.014</v>
      </c>
      <c r="J15" s="88">
        <f>H15 + ((1-$T$9)*(H15-H11))</f>
        <v>-0.63400568610556296</v>
      </c>
      <c r="K15" s="79"/>
      <c r="M15" s="62">
        <f t="shared" si="2"/>
        <v>-0.79573851695096609</v>
      </c>
      <c r="O15" s="64">
        <f t="shared" si="5"/>
        <v>-0.79573851695096609</v>
      </c>
      <c r="P15" s="63">
        <f t="shared" si="4"/>
        <v>-10.452955719200807</v>
      </c>
      <c r="Q15" s="64">
        <f t="shared" si="3"/>
        <v>-10.335096868063511</v>
      </c>
      <c r="R15" s="65"/>
      <c r="S15" s="103">
        <v>10</v>
      </c>
      <c r="T15" s="104">
        <v>1</v>
      </c>
      <c r="U15" s="69"/>
    </row>
    <row r="16" spans="1:41">
      <c r="A16" s="94">
        <f>'Picarro Output'!A16</f>
        <v>15</v>
      </c>
      <c r="B16" s="57">
        <f t="shared" si="0"/>
        <v>2</v>
      </c>
      <c r="C16" s="56">
        <f>'Picarro Output'!E16</f>
        <v>5</v>
      </c>
      <c r="D16" s="56" t="str">
        <f>INDEX(Timing!$B$3:$B$29,MATCH(B16,Timing!$A$3:$A$29,0),1)</f>
        <v>Myrtle</v>
      </c>
      <c r="E16" s="56" t="s">
        <v>116</v>
      </c>
      <c r="F16" s="58">
        <f>'Picarro Output'!J16</f>
        <v>1</v>
      </c>
      <c r="G16" s="58">
        <f t="shared" si="1"/>
        <v>0</v>
      </c>
      <c r="H16" s="87">
        <f>'Picarro Output'!G16</f>
        <v>-0.63200000000000001</v>
      </c>
      <c r="J16" s="88">
        <f>H16 + ((1-$T$10)*(H16-H11))</f>
        <v>-0.43223082248440908</v>
      </c>
      <c r="K16" s="79"/>
      <c r="M16" s="62">
        <f t="shared" si="2"/>
        <v>-0.6055159983901981</v>
      </c>
      <c r="O16" s="64">
        <f t="shared" si="5"/>
        <v>-0.6055159983901981</v>
      </c>
      <c r="P16" s="63">
        <f t="shared" si="4"/>
        <v>-10.452955719200807</v>
      </c>
      <c r="Q16" s="64">
        <f t="shared" si="3"/>
        <v>-10.153591864504907</v>
      </c>
      <c r="R16" s="65"/>
    </row>
    <row r="17" spans="1:21">
      <c r="A17" s="94">
        <f>'Picarro Output'!A17</f>
        <v>16</v>
      </c>
      <c r="B17" s="57">
        <f t="shared" si="0"/>
        <v>2</v>
      </c>
      <c r="C17" s="56">
        <f>'Picarro Output'!E17</f>
        <v>6</v>
      </c>
      <c r="D17" s="56" t="str">
        <f>INDEX(Timing!$B$3:$B$29,MATCH(B17,Timing!$A$3:$A$29,0),1)</f>
        <v>Myrtle</v>
      </c>
      <c r="E17" s="56" t="s">
        <v>116</v>
      </c>
      <c r="F17" s="58">
        <f>'Picarro Output'!J17</f>
        <v>1</v>
      </c>
      <c r="G17" s="58">
        <f t="shared" si="1"/>
        <v>0</v>
      </c>
      <c r="H17" s="87">
        <f>'Picarro Output'!G17</f>
        <v>-0.6</v>
      </c>
      <c r="I17" s="71"/>
      <c r="J17" s="88">
        <f>H17 + ((1-$T$11)*(H17-H11))</f>
        <v>-0.5008294360846729</v>
      </c>
      <c r="K17" s="70"/>
      <c r="M17" s="62">
        <f t="shared" si="2"/>
        <v>-0.68566695705084779</v>
      </c>
      <c r="O17" s="64">
        <f t="shared" si="5"/>
        <v>-0.68566695705084779</v>
      </c>
      <c r="P17" s="63">
        <f t="shared" si="4"/>
        <v>-10.452955719200807</v>
      </c>
      <c r="Q17" s="64">
        <f t="shared" si="3"/>
        <v>-10.230069666118492</v>
      </c>
      <c r="R17" s="65"/>
      <c r="S17" s="105" t="s">
        <v>73</v>
      </c>
      <c r="T17" s="105"/>
    </row>
    <row r="18" spans="1:21">
      <c r="A18" s="94">
        <f>'Picarro Output'!A18</f>
        <v>17</v>
      </c>
      <c r="B18" s="57">
        <f t="shared" si="0"/>
        <v>2</v>
      </c>
      <c r="C18" s="56">
        <f>'Picarro Output'!E18</f>
        <v>7</v>
      </c>
      <c r="D18" s="56" t="str">
        <f>INDEX(Timing!$B$3:$B$29,MATCH(B18,Timing!$A$3:$A$29,0),1)</f>
        <v>Myrtle</v>
      </c>
      <c r="E18" s="56" t="s">
        <v>116</v>
      </c>
      <c r="F18" s="58">
        <f>'Picarro Output'!J18</f>
        <v>1</v>
      </c>
      <c r="G18" s="58">
        <f t="shared" si="1"/>
        <v>0</v>
      </c>
      <c r="H18" s="87">
        <f>'Picarro Output'!G18</f>
        <v>-0.22700000000000001</v>
      </c>
      <c r="J18" s="88">
        <f>H18 + ((1-$T$12)*(H18-H11))</f>
        <v>-0.15552246262463937</v>
      </c>
      <c r="K18" s="79"/>
      <c r="M18" s="62">
        <f t="shared" si="2"/>
        <v>-0.35191232865120026</v>
      </c>
      <c r="O18" s="64">
        <f t="shared" si="5"/>
        <v>-0.35191232865120026</v>
      </c>
      <c r="P18" s="63">
        <f t="shared" si="4"/>
        <v>-10.452955719200807</v>
      </c>
      <c r="Q18" s="64">
        <f t="shared" si="3"/>
        <v>-9.911610340305149</v>
      </c>
      <c r="R18" s="65"/>
      <c r="S18" s="61" t="s">
        <v>74</v>
      </c>
      <c r="T18" s="106">
        <f>SLOPE(L:L,A:A)</f>
        <v>1.1552345060385934E-2</v>
      </c>
    </row>
    <row r="19" spans="1:21">
      <c r="A19" s="94">
        <f>'Picarro Output'!A19</f>
        <v>18</v>
      </c>
      <c r="B19" s="57">
        <f t="shared" si="0"/>
        <v>2</v>
      </c>
      <c r="C19" s="56">
        <f>'Picarro Output'!E19</f>
        <v>8</v>
      </c>
      <c r="D19" s="56" t="str">
        <f>INDEX(Timing!$B$3:$B$29,MATCH(B19,Timing!$A$3:$A$29,0),1)</f>
        <v>Myrtle</v>
      </c>
      <c r="E19" s="56" t="s">
        <v>116</v>
      </c>
      <c r="F19" s="58">
        <f>'Picarro Output'!J19</f>
        <v>1</v>
      </c>
      <c r="G19" s="58">
        <f t="shared" si="1"/>
        <v>0</v>
      </c>
      <c r="H19" s="87">
        <f>'Picarro Output'!G19</f>
        <v>-0.48899999999999999</v>
      </c>
      <c r="J19" s="88">
        <f>H19 + ((1-$T$13)*(H19-H11))</f>
        <v>-0.48900000000000882</v>
      </c>
      <c r="K19" s="79"/>
      <c r="M19" s="62">
        <f t="shared" si="2"/>
        <v>-0.69694221108695564</v>
      </c>
      <c r="O19" s="64">
        <f t="shared" si="5"/>
        <v>-0.69694221108695564</v>
      </c>
      <c r="P19" s="63">
        <f t="shared" si="4"/>
        <v>-10.452955719200807</v>
      </c>
      <c r="Q19" s="64">
        <f t="shared" si="3"/>
        <v>-10.240828197965467</v>
      </c>
      <c r="R19" s="65"/>
      <c r="S19" s="61" t="s">
        <v>75</v>
      </c>
      <c r="T19" s="107">
        <f>STDEV(L:L)</f>
        <v>0.60470633933881779</v>
      </c>
    </row>
    <row r="20" spans="1:21">
      <c r="A20" s="94">
        <f>'Picarro Output'!A20</f>
        <v>19</v>
      </c>
      <c r="B20" s="57">
        <f t="shared" si="0"/>
        <v>2</v>
      </c>
      <c r="C20" s="56">
        <f>'Picarro Output'!E20</f>
        <v>9</v>
      </c>
      <c r="D20" s="56" t="str">
        <f>INDEX(Timing!$B$3:$B$29,MATCH(B20,Timing!$A$3:$A$29,0),1)</f>
        <v>Myrtle</v>
      </c>
      <c r="E20" s="56" t="s">
        <v>116</v>
      </c>
      <c r="F20" s="58">
        <f>'Picarro Output'!J20</f>
        <v>1</v>
      </c>
      <c r="G20" s="58">
        <f t="shared" si="1"/>
        <v>0</v>
      </c>
      <c r="H20" s="87">
        <f>'Picarro Output'!G20</f>
        <v>-0.63700000000000001</v>
      </c>
      <c r="J20" s="88">
        <f>H20 + ((1-$T$14)*(H20-H11))</f>
        <v>-0.63700000000000878</v>
      </c>
      <c r="K20" s="79"/>
      <c r="M20" s="62">
        <f t="shared" si="2"/>
        <v>-0.8564945561473416</v>
      </c>
      <c r="O20" s="64">
        <f t="shared" si="5"/>
        <v>-0.8564945561473416</v>
      </c>
      <c r="P20" s="63">
        <f t="shared" si="4"/>
        <v>-10.452955719200807</v>
      </c>
      <c r="Q20" s="64">
        <f t="shared" si="3"/>
        <v>-10.393068580319134</v>
      </c>
      <c r="R20" s="65"/>
      <c r="S20" s="61" t="s">
        <v>76</v>
      </c>
      <c r="T20" s="107">
        <f>STDEV(N:N)</f>
        <v>0.27538599121113516</v>
      </c>
    </row>
    <row r="21" spans="1:21">
      <c r="A21" s="94">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Output'!G21</f>
        <v>-0.41399999999999998</v>
      </c>
      <c r="I21" s="90">
        <f>STDEV(H12:H21)</f>
        <v>1.6231399645269182</v>
      </c>
      <c r="J21" s="91">
        <f>H21 + ((1-$T$15)*(H21-H11))</f>
        <v>-0.41399999999999998</v>
      </c>
      <c r="K21" s="83">
        <f>STDEV(J12:J21)</f>
        <v>0.18636104952027743</v>
      </c>
      <c r="M21" s="62">
        <f t="shared" si="2"/>
        <v>-0.64504690120771868</v>
      </c>
      <c r="O21" s="64">
        <f t="shared" si="5"/>
        <v>-0.64504690120771868</v>
      </c>
      <c r="P21" s="63">
        <f t="shared" si="4"/>
        <v>-10.452955719200807</v>
      </c>
      <c r="Q21" s="64">
        <f t="shared" si="3"/>
        <v>-10.191311145643942</v>
      </c>
      <c r="R21" s="65"/>
    </row>
    <row r="22" spans="1:21">
      <c r="A22" s="94">
        <f>'Picarro Output'!A22</f>
        <v>21</v>
      </c>
      <c r="B22" s="57">
        <f t="shared" si="0"/>
        <v>3</v>
      </c>
      <c r="C22" s="56">
        <f>'Picarro Output'!E22</f>
        <v>1</v>
      </c>
      <c r="D22" s="56" t="str">
        <f>INDEX(Timing!$B$3:$B$29,MATCH(B22,Timing!$A$3:$A$29,0),1)</f>
        <v>Homer</v>
      </c>
      <c r="E22" s="56" t="s">
        <v>117</v>
      </c>
      <c r="F22" s="58">
        <f>'Picarro Output'!J22</f>
        <v>1</v>
      </c>
      <c r="G22" s="58">
        <f t="shared" si="1"/>
        <v>0</v>
      </c>
      <c r="H22" s="84">
        <f>'Picarro Output'!G22</f>
        <v>-92.159000000000006</v>
      </c>
      <c r="I22" s="85"/>
      <c r="J22" s="86">
        <f>H22 + ((1-$T$6)*(H22-H21))</f>
        <v>-105.3156868878408</v>
      </c>
      <c r="K22" s="72"/>
      <c r="M22" s="62">
        <f t="shared" si="2"/>
        <v>-105.5582861341089</v>
      </c>
      <c r="O22" s="64">
        <f>M22</f>
        <v>-105.5582861341089</v>
      </c>
      <c r="P22" s="63">
        <f t="shared" ref="P22:P31" si="6">$U$40</f>
        <v>-110.51685806552696</v>
      </c>
      <c r="Q22" s="64">
        <f t="shared" si="3"/>
        <v>-110.29658787306295</v>
      </c>
      <c r="R22" s="65"/>
      <c r="S22" s="108" t="s">
        <v>77</v>
      </c>
      <c r="T22" s="108"/>
    </row>
    <row r="23" spans="1:21">
      <c r="A23" s="94">
        <f>'Picarro Output'!A23</f>
        <v>22</v>
      </c>
      <c r="B23" s="57">
        <f t="shared" si="0"/>
        <v>3</v>
      </c>
      <c r="C23" s="56">
        <f>'Picarro Output'!E23</f>
        <v>2</v>
      </c>
      <c r="D23" s="56" t="str">
        <f>INDEX(Timing!$B$3:$B$29,MATCH(B23,Timing!$A$3:$A$29,0),1)</f>
        <v>Homer</v>
      </c>
      <c r="E23" s="56" t="s">
        <v>117</v>
      </c>
      <c r="F23" s="58">
        <f>'Picarro Output'!J23</f>
        <v>1</v>
      </c>
      <c r="G23" s="58">
        <f t="shared" si="1"/>
        <v>0</v>
      </c>
      <c r="H23" s="87">
        <f>'Picarro Output'!G23</f>
        <v>-101.492</v>
      </c>
      <c r="J23" s="88">
        <f>H23 + ((1-$T$7)*(H23-H21))</f>
        <v>-105.2020857843327</v>
      </c>
      <c r="K23" s="72"/>
      <c r="M23" s="62">
        <f t="shared" si="2"/>
        <v>-105.45623737566119</v>
      </c>
      <c r="O23" s="64">
        <f t="shared" ref="O23:O41" si="7">M23</f>
        <v>-105.45623737566119</v>
      </c>
      <c r="P23" s="63">
        <f t="shared" si="6"/>
        <v>-110.51685806552696</v>
      </c>
      <c r="Q23" s="64">
        <f t="shared" si="3"/>
        <v>-110.19921580373412</v>
      </c>
      <c r="R23" s="65"/>
      <c r="S23" s="63" t="s">
        <v>78</v>
      </c>
      <c r="T23" s="109">
        <f>SLOPE(P:P,O:O)</f>
        <v>0.95417201355484993</v>
      </c>
    </row>
    <row r="24" spans="1:21">
      <c r="A24" s="94">
        <f>'Picarro Output'!A24</f>
        <v>23</v>
      </c>
      <c r="B24" s="57">
        <f t="shared" si="0"/>
        <v>3</v>
      </c>
      <c r="C24" s="56">
        <f>'Picarro Output'!E24</f>
        <v>3</v>
      </c>
      <c r="D24" s="56" t="str">
        <f>INDEX(Timing!$B$3:$B$29,MATCH(B24,Timing!$A$3:$A$29,0),1)</f>
        <v>Homer</v>
      </c>
      <c r="E24" s="56" t="s">
        <v>117</v>
      </c>
      <c r="F24" s="58">
        <f>'Picarro Output'!J24</f>
        <v>1</v>
      </c>
      <c r="G24" s="58">
        <f t="shared" si="1"/>
        <v>0</v>
      </c>
      <c r="H24" s="87">
        <f>'Picarro Output'!G24</f>
        <v>-103.797</v>
      </c>
      <c r="J24" s="88">
        <f>H24 + ((1-$T$8)*(H24-H21))</f>
        <v>-105.38126490152074</v>
      </c>
      <c r="K24" s="73"/>
      <c r="M24" s="62">
        <f t="shared" si="2"/>
        <v>-105.64696883790961</v>
      </c>
      <c r="O24" s="64">
        <f t="shared" si="7"/>
        <v>-105.64696883790961</v>
      </c>
      <c r="P24" s="63">
        <f t="shared" si="6"/>
        <v>-110.51685806552696</v>
      </c>
      <c r="Q24" s="64">
        <f t="shared" si="3"/>
        <v>-110.38120642711596</v>
      </c>
      <c r="R24" s="65"/>
      <c r="S24" s="63" t="s">
        <v>79</v>
      </c>
      <c r="T24" s="109">
        <f>INTERCEPT(P:P,O:O)</f>
        <v>-9.5758254450812572</v>
      </c>
    </row>
    <row r="25" spans="1:21">
      <c r="A25" s="94">
        <f>'Picarro Output'!A25</f>
        <v>24</v>
      </c>
      <c r="B25" s="57">
        <f t="shared" si="0"/>
        <v>3</v>
      </c>
      <c r="C25" s="56">
        <f>'Picarro Output'!E25</f>
        <v>4</v>
      </c>
      <c r="D25" s="56" t="str">
        <f>INDEX(Timing!$B$3:$B$29,MATCH(B25,Timing!$A$3:$A$29,0),1)</f>
        <v>Homer</v>
      </c>
      <c r="E25" s="56" t="s">
        <v>117</v>
      </c>
      <c r="F25" s="58">
        <f>'Picarro Output'!J25</f>
        <v>1</v>
      </c>
      <c r="G25" s="58">
        <f t="shared" si="1"/>
        <v>0</v>
      </c>
      <c r="H25" s="87">
        <f>'Picarro Output'!G25</f>
        <v>-104.596</v>
      </c>
      <c r="J25" s="88">
        <f>H25 + ((1-$T$9)*(H25-H21))</f>
        <v>-105.603163294328</v>
      </c>
      <c r="K25" s="73"/>
      <c r="M25" s="62">
        <f t="shared" si="2"/>
        <v>-105.88041957577727</v>
      </c>
      <c r="O25" s="64">
        <f t="shared" si="7"/>
        <v>-105.88041957577727</v>
      </c>
      <c r="P25" s="63">
        <f t="shared" si="6"/>
        <v>-110.51685806552696</v>
      </c>
      <c r="Q25" s="64">
        <f t="shared" si="3"/>
        <v>-110.60395858773299</v>
      </c>
      <c r="R25" s="65"/>
    </row>
    <row r="26" spans="1:21">
      <c r="A26" s="94">
        <f>'Picarro Output'!A26</f>
        <v>25</v>
      </c>
      <c r="B26" s="57">
        <f t="shared" si="0"/>
        <v>3</v>
      </c>
      <c r="C26" s="56">
        <f>'Picarro Output'!E26</f>
        <v>5</v>
      </c>
      <c r="D26" s="56" t="str">
        <f>INDEX(Timing!$B$3:$B$29,MATCH(B26,Timing!$A$3:$A$29,0),1)</f>
        <v>Homer</v>
      </c>
      <c r="E26" s="56" t="s">
        <v>117</v>
      </c>
      <c r="F26" s="58">
        <f>'Picarro Output'!J26</f>
        <v>1</v>
      </c>
      <c r="G26" s="58">
        <f t="shared" si="1"/>
        <v>0</v>
      </c>
      <c r="H26" s="87">
        <f>'Picarro Output'!G26</f>
        <v>-104.705</v>
      </c>
      <c r="J26" s="88">
        <f>H26 + ((1-$T$10)*(H26-H21))</f>
        <v>-105.22993454842093</v>
      </c>
      <c r="K26" s="73"/>
      <c r="M26" s="62">
        <f t="shared" si="2"/>
        <v>-105.51874317493058</v>
      </c>
      <c r="O26" s="64">
        <f t="shared" si="7"/>
        <v>-105.51874317493058</v>
      </c>
      <c r="P26" s="63">
        <f t="shared" si="6"/>
        <v>-110.51685806552696</v>
      </c>
      <c r="Q26" s="64">
        <f t="shared" si="3"/>
        <v>-110.25885708808184</v>
      </c>
      <c r="R26" s="65"/>
      <c r="S26" s="45" t="s">
        <v>80</v>
      </c>
      <c r="U26" s="74" t="s">
        <v>81</v>
      </c>
    </row>
    <row r="27" spans="1:21">
      <c r="A27" s="94">
        <f>'Picarro Output'!A27</f>
        <v>26</v>
      </c>
      <c r="B27" s="57">
        <f t="shared" si="0"/>
        <v>3</v>
      </c>
      <c r="C27" s="56">
        <f>'Picarro Output'!E27</f>
        <v>6</v>
      </c>
      <c r="D27" s="56" t="str">
        <f>INDEX(Timing!$B$3:$B$29,MATCH(B27,Timing!$A$3:$A$29,0),1)</f>
        <v>Homer</v>
      </c>
      <c r="E27" s="56" t="s">
        <v>117</v>
      </c>
      <c r="F27" s="58">
        <f>'Picarro Output'!J27</f>
        <v>1</v>
      </c>
      <c r="G27" s="58">
        <f t="shared" si="1"/>
        <v>0</v>
      </c>
      <c r="H27" s="87">
        <f>'Picarro Output'!G27</f>
        <v>-105.259</v>
      </c>
      <c r="I27" s="71"/>
      <c r="J27" s="88">
        <f>H27 + ((1-$T$11)*(H27-H21))</f>
        <v>-105.52076424998621</v>
      </c>
      <c r="K27" s="73"/>
      <c r="M27" s="62">
        <f t="shared" si="2"/>
        <v>-105.82112522155624</v>
      </c>
      <c r="O27" s="64">
        <f t="shared" si="7"/>
        <v>-105.82112522155624</v>
      </c>
      <c r="P27" s="63">
        <f t="shared" si="6"/>
        <v>-110.51685806552696</v>
      </c>
      <c r="Q27" s="64">
        <f t="shared" si="3"/>
        <v>-110.5473815743735</v>
      </c>
      <c r="R27" s="65"/>
      <c r="S27" t="s">
        <v>126</v>
      </c>
      <c r="T27" s="111">
        <f>U42</f>
        <v>-13.229390089461013</v>
      </c>
      <c r="U27" s="46" t="s">
        <v>99</v>
      </c>
    </row>
    <row r="28" spans="1:21">
      <c r="A28" s="94">
        <f>'Picarro Output'!A28</f>
        <v>27</v>
      </c>
      <c r="B28" s="57">
        <f t="shared" si="0"/>
        <v>3</v>
      </c>
      <c r="C28" s="56">
        <f>'Picarro Output'!E28</f>
        <v>7</v>
      </c>
      <c r="D28" s="56" t="str">
        <f>INDEX(Timing!$B$3:$B$29,MATCH(B28,Timing!$A$3:$A$29,0),1)</f>
        <v>Homer</v>
      </c>
      <c r="E28" s="56" t="s">
        <v>117</v>
      </c>
      <c r="F28" s="58">
        <f>'Picarro Output'!J28</f>
        <v>1</v>
      </c>
      <c r="G28" s="58">
        <f t="shared" si="1"/>
        <v>0</v>
      </c>
      <c r="H28" s="87">
        <f>'Picarro Output'!G28</f>
        <v>-104.976</v>
      </c>
      <c r="J28" s="88">
        <f>H28 + ((1-$T$12)*(H28-H21))</f>
        <v>-105.16240779825017</v>
      </c>
      <c r="K28" s="73"/>
      <c r="M28" s="62">
        <f t="shared" si="2"/>
        <v>-105.4743211148806</v>
      </c>
      <c r="O28" s="64">
        <f t="shared" si="7"/>
        <v>-105.4743211148806</v>
      </c>
      <c r="P28" s="63">
        <f t="shared" si="6"/>
        <v>-110.51685806552696</v>
      </c>
      <c r="Q28" s="64">
        <f t="shared" si="3"/>
        <v>-110.21647080159769</v>
      </c>
      <c r="R28" s="65"/>
      <c r="S28" t="s">
        <v>131</v>
      </c>
      <c r="T28" s="92">
        <f>AVERAGE(Q42:Q45)</f>
        <v>-13.002922746749769</v>
      </c>
      <c r="U28" s="113">
        <f>T28-T27</f>
        <v>0.2264673427112438</v>
      </c>
    </row>
    <row r="29" spans="1:21">
      <c r="A29" s="94">
        <f>'Picarro Output'!A29</f>
        <v>28</v>
      </c>
      <c r="B29" s="57">
        <f t="shared" si="0"/>
        <v>3</v>
      </c>
      <c r="C29" s="56">
        <f>'Picarro Output'!E29</f>
        <v>8</v>
      </c>
      <c r="D29" s="56" t="str">
        <f>INDEX(Timing!$B$3:$B$29,MATCH(B29,Timing!$A$3:$A$29,0),1)</f>
        <v>Homer</v>
      </c>
      <c r="E29" s="56" t="s">
        <v>117</v>
      </c>
      <c r="F29" s="58">
        <f>'Picarro Output'!J29</f>
        <v>1</v>
      </c>
      <c r="G29" s="58">
        <f t="shared" si="1"/>
        <v>0</v>
      </c>
      <c r="H29" s="87">
        <f>'Picarro Output'!G29</f>
        <v>-105.249</v>
      </c>
      <c r="J29" s="88">
        <f>H29 + ((1-$T$13)*(H29-H21))</f>
        <v>-105.24899999999997</v>
      </c>
      <c r="K29" s="73"/>
      <c r="M29" s="62">
        <f t="shared" si="2"/>
        <v>-105.57246566169077</v>
      </c>
      <c r="O29" s="64">
        <f t="shared" si="7"/>
        <v>-105.57246566169077</v>
      </c>
      <c r="P29" s="63">
        <f t="shared" si="6"/>
        <v>-110.51685806552696</v>
      </c>
      <c r="Q29" s="64">
        <f t="shared" si="3"/>
        <v>-110.310117581447</v>
      </c>
      <c r="R29" s="65"/>
      <c r="S29" t="s">
        <v>132</v>
      </c>
      <c r="T29" s="92">
        <f>AVERAGE(Q126:Q129)</f>
        <v>-13.384253438640291</v>
      </c>
      <c r="U29" s="113">
        <f>T29-T27</f>
        <v>-0.15486334917927813</v>
      </c>
    </row>
    <row r="30" spans="1:21">
      <c r="A30" s="94">
        <f>'Picarro Output'!A30</f>
        <v>29</v>
      </c>
      <c r="B30" s="57">
        <f t="shared" si="0"/>
        <v>3</v>
      </c>
      <c r="C30" s="56">
        <f>'Picarro Output'!E30</f>
        <v>9</v>
      </c>
      <c r="D30" s="56" t="str">
        <f>INDEX(Timing!$B$3:$B$29,MATCH(B30,Timing!$A$3:$A$29,0),1)</f>
        <v>Homer</v>
      </c>
      <c r="E30" s="56" t="s">
        <v>117</v>
      </c>
      <c r="F30" s="58">
        <f>'Picarro Output'!J30</f>
        <v>1</v>
      </c>
      <c r="G30" s="58">
        <f t="shared" si="1"/>
        <v>0</v>
      </c>
      <c r="H30" s="87">
        <f>'Picarro Output'!G30</f>
        <v>-105.65900000000001</v>
      </c>
      <c r="J30" s="88">
        <f>H30 + ((1-$T$14)*(H30-H21))</f>
        <v>-105.65899999999998</v>
      </c>
      <c r="K30" s="73"/>
      <c r="M30" s="62">
        <f t="shared" si="2"/>
        <v>-105.99401800675118</v>
      </c>
      <c r="O30" s="64">
        <f t="shared" si="7"/>
        <v>-105.99401800675118</v>
      </c>
      <c r="P30" s="63">
        <f t="shared" si="6"/>
        <v>-110.51685806552696</v>
      </c>
      <c r="Q30" s="64">
        <f t="shared" si="3"/>
        <v>-110.71235103135206</v>
      </c>
      <c r="R30" s="65"/>
      <c r="S30"/>
      <c r="T30" s="127"/>
      <c r="U30" s="8"/>
    </row>
    <row r="31" spans="1:21">
      <c r="A31" s="94">
        <f>'Picarro Output'!A31</f>
        <v>30</v>
      </c>
      <c r="B31" s="57">
        <f t="shared" si="0"/>
        <v>3</v>
      </c>
      <c r="C31" s="56">
        <f>'Picarro Output'!E31</f>
        <v>10</v>
      </c>
      <c r="D31" s="56" t="str">
        <f>INDEX(Timing!$B$3:$B$29,MATCH(B31,Timing!$A$3:$A$29,0),1)</f>
        <v>Homer</v>
      </c>
      <c r="E31" s="56" t="s">
        <v>117</v>
      </c>
      <c r="F31" s="58">
        <f>'Picarro Output'!J31</f>
        <v>1</v>
      </c>
      <c r="G31" s="58">
        <f t="shared" si="1"/>
        <v>0</v>
      </c>
      <c r="H31" s="89">
        <f>'Picarro Output'!G31</f>
        <v>-105.31100000000001</v>
      </c>
      <c r="I31" s="90">
        <f>STDEV(H22:H31)</f>
        <v>4.1006982345828735</v>
      </c>
      <c r="J31" s="91">
        <f>H31 + ((1-$T$15)*(H31-H21))</f>
        <v>-105.31100000000001</v>
      </c>
      <c r="K31" s="73">
        <f>STDEV(J22:J31)</f>
        <v>0.17393845620133969</v>
      </c>
      <c r="M31" s="62">
        <f t="shared" si="2"/>
        <v>-105.65757035181159</v>
      </c>
      <c r="O31" s="64">
        <f t="shared" si="7"/>
        <v>-105.65757035181159</v>
      </c>
      <c r="P31" s="63">
        <f t="shared" si="6"/>
        <v>-110.51685806552696</v>
      </c>
      <c r="Q31" s="64">
        <f t="shared" si="3"/>
        <v>-110.39132209498254</v>
      </c>
      <c r="R31" s="65"/>
      <c r="S31" t="s">
        <v>128</v>
      </c>
      <c r="T31" s="111">
        <f>U41</f>
        <v>-47.446015015841283</v>
      </c>
      <c r="U31" s="46" t="s">
        <v>99</v>
      </c>
    </row>
    <row r="32" spans="1:21">
      <c r="A32" s="94">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Output'!G32</f>
        <v>-47.688000000000002</v>
      </c>
      <c r="I32" s="85"/>
      <c r="J32" s="86">
        <f>H32 + ((1-$T$6)*(H32-H31))</f>
        <v>-39.424576723112438</v>
      </c>
      <c r="K32" s="72"/>
      <c r="M32" s="62">
        <f t="shared" si="2"/>
        <v>-39.782699419984404</v>
      </c>
      <c r="O32" s="64">
        <f t="shared" si="7"/>
        <v>-39.782699419984404</v>
      </c>
      <c r="P32" s="64">
        <f t="shared" ref="P32:P41" si="8">$U$41</f>
        <v>-47.446015015841283</v>
      </c>
      <c r="Q32" s="64">
        <f t="shared" si="3"/>
        <v>-47.535363855295138</v>
      </c>
      <c r="R32" s="65"/>
      <c r="S32" t="s">
        <v>127</v>
      </c>
      <c r="T32" s="110">
        <f>AVERAGE(Q8:Q11,Q38:Q41,Q58:Q61,Q94:Q97,Q130:Q133)</f>
        <v>-47.782304204331766</v>
      </c>
      <c r="U32" s="113">
        <f>T32-T31</f>
        <v>-0.33628918849048262</v>
      </c>
    </row>
    <row r="33" spans="1:21">
      <c r="A33" s="94">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Output'!G33</f>
        <v>-41.752000000000002</v>
      </c>
      <c r="J33" s="88">
        <f>H33 + ((1-$T$7)*(H33-H31))</f>
        <v>-39.419055715720525</v>
      </c>
      <c r="K33" s="72"/>
      <c r="M33" s="62">
        <f t="shared" si="2"/>
        <v>-39.788730757652871</v>
      </c>
      <c r="O33" s="64">
        <f t="shared" si="7"/>
        <v>-39.788730757652871</v>
      </c>
      <c r="P33" s="64">
        <f t="shared" si="8"/>
        <v>-47.446015015841283</v>
      </c>
      <c r="Q33" s="64">
        <f t="shared" si="3"/>
        <v>-47.541118788902686</v>
      </c>
      <c r="R33" s="65"/>
      <c r="S33" t="s">
        <v>129</v>
      </c>
      <c r="T33" s="92">
        <f>AVERAGE(Q38:Q41)</f>
        <v>-47.838600392334726</v>
      </c>
      <c r="U33" s="113">
        <f>T33-T31</f>
        <v>-0.39258537649344305</v>
      </c>
    </row>
    <row r="34" spans="1:21">
      <c r="A34" s="94">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Output'!G34</f>
        <v>-40.478999999999999</v>
      </c>
      <c r="J34" s="88">
        <f>H34 + ((1-$T$8)*(H34-H31))</f>
        <v>-39.485499500929627</v>
      </c>
      <c r="K34" s="73"/>
      <c r="M34" s="62">
        <f t="shared" si="2"/>
        <v>-39.866726887922361</v>
      </c>
      <c r="O34" s="64">
        <f t="shared" si="7"/>
        <v>-39.866726887922361</v>
      </c>
      <c r="P34" s="64">
        <f t="shared" si="8"/>
        <v>-47.446015015841283</v>
      </c>
      <c r="Q34" s="64">
        <f t="shared" si="3"/>
        <v>-47.61554051357141</v>
      </c>
      <c r="R34" s="65"/>
      <c r="S34" t="s">
        <v>133</v>
      </c>
      <c r="T34" s="92">
        <f>AVERAGE(Q58:Q61)</f>
        <v>-47.516801548772627</v>
      </c>
      <c r="U34" s="113">
        <f>T34-T31</f>
        <v>-7.0786532931343515E-2</v>
      </c>
    </row>
    <row r="35" spans="1:21">
      <c r="A35" s="94">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Output'!G35</f>
        <v>-40.570999999999998</v>
      </c>
      <c r="J35" s="88">
        <f>H35 + ((1-$T$9)*(H35-H31))</f>
        <v>-39.945136111086427</v>
      </c>
      <c r="K35" s="73"/>
      <c r="M35" s="62">
        <f t="shared" si="2"/>
        <v>-40.337915843139548</v>
      </c>
      <c r="O35" s="64">
        <f t="shared" si="7"/>
        <v>-40.337915843139548</v>
      </c>
      <c r="P35" s="64">
        <f t="shared" si="8"/>
        <v>-47.446015015841283</v>
      </c>
      <c r="Q35" s="64">
        <f t="shared" si="3"/>
        <v>-48.065135827735801</v>
      </c>
      <c r="R35" s="65"/>
      <c r="S35" t="s">
        <v>134</v>
      </c>
      <c r="T35" s="92">
        <f>AVERAGE(Q94:Q97)</f>
        <v>-47.647842142718247</v>
      </c>
      <c r="U35" s="113">
        <f>T35-T31</f>
        <v>-0.2018271268769638</v>
      </c>
    </row>
    <row r="36" spans="1:21">
      <c r="A36" s="94">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Output'!G36</f>
        <v>-39.798999999999999</v>
      </c>
      <c r="J36" s="88">
        <f>H36 + ((1-$T$10)*(H36-H31))</f>
        <v>-39.469254267998657</v>
      </c>
      <c r="K36" s="73"/>
      <c r="M36" s="62">
        <f t="shared" si="2"/>
        <v>-39.873586345112166</v>
      </c>
      <c r="O36" s="64">
        <f t="shared" si="7"/>
        <v>-39.873586345112166</v>
      </c>
      <c r="P36" s="64">
        <f t="shared" si="8"/>
        <v>-47.446015015841283</v>
      </c>
      <c r="Q36" s="64">
        <f t="shared" si="3"/>
        <v>-47.6220856156501</v>
      </c>
      <c r="R36" s="65"/>
      <c r="S36" t="s">
        <v>135</v>
      </c>
      <c r="T36" s="92">
        <f>AVERAGE(Q130:Q133)</f>
        <v>-47.953320220919558</v>
      </c>
      <c r="U36" s="113">
        <f>T36-T31</f>
        <v>-0.50730520507827492</v>
      </c>
    </row>
    <row r="37" spans="1:21">
      <c r="A37" s="94">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Output'!G37</f>
        <v>-40.055999999999997</v>
      </c>
      <c r="I37" s="71"/>
      <c r="J37" s="88">
        <f>H37 + ((1-$T$11)*(H37-H31))</f>
        <v>-39.893079249054786</v>
      </c>
      <c r="K37" s="73"/>
      <c r="M37" s="62">
        <f t="shared" si="2"/>
        <v>-40.308963671228682</v>
      </c>
      <c r="O37" s="64">
        <f t="shared" si="7"/>
        <v>-40.308963671228682</v>
      </c>
      <c r="P37" s="64">
        <f t="shared" si="8"/>
        <v>-47.446015015841283</v>
      </c>
      <c r="Q37" s="64">
        <f t="shared" si="3"/>
        <v>-48.037510475566826</v>
      </c>
      <c r="R37" s="65"/>
      <c r="T37" s="65"/>
    </row>
    <row r="38" spans="1:21">
      <c r="A38" s="94">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Output'!G38</f>
        <v>-39.648000000000003</v>
      </c>
      <c r="J38" s="88">
        <f>H38 + ((1-$T$12)*(H38-H31))</f>
        <v>-39.530939354100909</v>
      </c>
      <c r="K38" s="73"/>
      <c r="M38" s="62">
        <f t="shared" si="2"/>
        <v>-39.958376121335185</v>
      </c>
      <c r="O38" s="64">
        <f t="shared" si="7"/>
        <v>-39.958376121335185</v>
      </c>
      <c r="P38" s="64">
        <f t="shared" si="8"/>
        <v>-47.446015015841283</v>
      </c>
      <c r="Q38" s="64">
        <f t="shared" si="3"/>
        <v>-47.702989647157686</v>
      </c>
      <c r="R38" s="65"/>
      <c r="S38" s="45" t="s">
        <v>97</v>
      </c>
      <c r="U38" s="74" t="s">
        <v>130</v>
      </c>
    </row>
    <row r="39" spans="1:21">
      <c r="A39" s="94">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Output'!G39</f>
        <v>-39.390999999999998</v>
      </c>
      <c r="J39" s="88">
        <f>H39 + ((1-$T$13)*(H39-H31))</f>
        <v>-39.391000000000012</v>
      </c>
      <c r="K39" s="73"/>
      <c r="M39" s="62">
        <f t="shared" si="2"/>
        <v>-39.829989112294676</v>
      </c>
      <c r="O39" s="64">
        <f t="shared" si="7"/>
        <v>-39.829989112294676</v>
      </c>
      <c r="P39" s="64">
        <f t="shared" si="8"/>
        <v>-47.446015015841283</v>
      </c>
      <c r="Q39" s="64">
        <f t="shared" si="3"/>
        <v>-47.580486356227219</v>
      </c>
      <c r="R39" s="65"/>
      <c r="S39" s="141" t="s">
        <v>116</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118</v>
      </c>
      <c r="F40" s="58">
        <f>'Picarro Output'!J40</f>
        <v>1</v>
      </c>
      <c r="G40" s="58">
        <f t="shared" ref="G40:G71" si="9">IF(F40="     ",-1,IF(F40=0,-1,0))</f>
        <v>0</v>
      </c>
      <c r="H40" s="87">
        <f>'Picarro Output'!G40</f>
        <v>-39.950000000000003</v>
      </c>
      <c r="J40" s="88">
        <f>H40 + ((1-$T$14)*(H40-H31))</f>
        <v>-39.950000000000017</v>
      </c>
      <c r="K40" s="73"/>
      <c r="M40" s="62">
        <f t="shared" ref="M40:M71" si="10">J40 - ($T$18*A40)</f>
        <v>-40.400541457355068</v>
      </c>
      <c r="O40" s="64">
        <f t="shared" si="7"/>
        <v>-40.400541457355068</v>
      </c>
      <c r="P40" s="64">
        <f t="shared" si="8"/>
        <v>-47.446015015841283</v>
      </c>
      <c r="Q40" s="64">
        <f t="shared" si="3"/>
        <v>-48.124891436151934</v>
      </c>
      <c r="R40" s="65"/>
      <c r="S40" s="141" t="s">
        <v>117</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118</v>
      </c>
      <c r="F41" s="58">
        <f>'Picarro Output'!J41</f>
        <v>1</v>
      </c>
      <c r="G41" s="58">
        <f t="shared" si="9"/>
        <v>0</v>
      </c>
      <c r="H41" s="89">
        <f>'Picarro Output'!G41</f>
        <v>-39.750999999999998</v>
      </c>
      <c r="I41" s="90">
        <f>STDEV(H32:H41)</f>
        <v>2.4738505860747182</v>
      </c>
      <c r="J41" s="91">
        <f>H41 + ((1-$T$15)*(H41-H31))</f>
        <v>-39.750999999999998</v>
      </c>
      <c r="K41" s="76">
        <f>STDEV(J32:J41)</f>
        <v>0.2323188842963389</v>
      </c>
      <c r="M41" s="62">
        <f t="shared" si="10"/>
        <v>-40.213093802415436</v>
      </c>
      <c r="O41" s="64">
        <f t="shared" si="7"/>
        <v>-40.213093802415436</v>
      </c>
      <c r="P41" s="64">
        <f t="shared" si="8"/>
        <v>-47.446015015841283</v>
      </c>
      <c r="Q41" s="64">
        <f t="shared" si="3"/>
        <v>-47.946034129802051</v>
      </c>
      <c r="R41" s="65"/>
      <c r="S41" s="141" t="s">
        <v>118</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115</v>
      </c>
      <c r="F42" s="58">
        <f>'Picarro Output'!J42</f>
        <v>1</v>
      </c>
      <c r="G42" s="58">
        <f t="shared" si="9"/>
        <v>0</v>
      </c>
      <c r="H42" s="84">
        <f>'Picarro Output'!G42</f>
        <v>-7.7930000000000001</v>
      </c>
      <c r="I42" s="85"/>
      <c r="J42" s="86">
        <f>H42 + ((1-$T$6)*(H42-H41))</f>
        <v>-3.2100646949521394</v>
      </c>
      <c r="K42" s="79"/>
      <c r="M42" s="62">
        <f t="shared" si="10"/>
        <v>-3.6837108424279625</v>
      </c>
      <c r="Q42" s="64">
        <f t="shared" si="3"/>
        <v>-13.090719236954579</v>
      </c>
      <c r="R42" s="65"/>
      <c r="S42" s="141" t="s">
        <v>115</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115</v>
      </c>
      <c r="F43" s="58">
        <f>'Picarro Output'!J43</f>
        <v>1</v>
      </c>
      <c r="G43" s="58">
        <f t="shared" si="9"/>
        <v>0</v>
      </c>
      <c r="H43" s="87">
        <f>'Picarro Output'!G43</f>
        <v>-4.681</v>
      </c>
      <c r="J43" s="88">
        <f>H43 + ((1-$T$7)*(H43-H41))</f>
        <v>-3.3937494760823586</v>
      </c>
      <c r="K43" s="79"/>
      <c r="M43" s="62">
        <f t="shared" si="10"/>
        <v>-3.8789479686185677</v>
      </c>
      <c r="Q43" s="64">
        <f t="shared" si="3"/>
        <v>-13.277009038772531</v>
      </c>
      <c r="R43" s="65"/>
      <c r="S43" s="66" t="s">
        <v>98</v>
      </c>
      <c r="T43" s="75"/>
    </row>
    <row r="44" spans="1:21">
      <c r="A44" s="94">
        <f>'Picarro Output'!A44</f>
        <v>43</v>
      </c>
      <c r="B44" s="57">
        <f t="shared" si="0"/>
        <v>5</v>
      </c>
      <c r="C44" s="56">
        <f>'Picarro Output'!E44</f>
        <v>3</v>
      </c>
      <c r="D44" s="56" t="str">
        <f>INDEX(Timing!$B$3:$B$29,MATCH(B44,Timing!$A$3:$A$29,0),1)</f>
        <v>Hawaii</v>
      </c>
      <c r="E44" s="56" t="s">
        <v>115</v>
      </c>
      <c r="F44" s="58">
        <f>'Picarro Output'!J44</f>
        <v>1</v>
      </c>
      <c r="G44" s="58">
        <f t="shared" si="9"/>
        <v>0</v>
      </c>
      <c r="H44" s="87">
        <f>'Picarro Output'!G44</f>
        <v>-3.4769999999999999</v>
      </c>
      <c r="J44" s="88">
        <f>H44 + ((1-$T$8)*(H44-H41))</f>
        <v>-2.9211288699518949</v>
      </c>
      <c r="K44" s="79"/>
      <c r="M44" s="62">
        <f t="shared" si="10"/>
        <v>-3.4178797075484901</v>
      </c>
      <c r="Q44" s="64">
        <f t="shared" si="3"/>
        <v>-12.837070607721062</v>
      </c>
      <c r="R44" s="65"/>
      <c r="T44" s="46"/>
    </row>
    <row r="45" spans="1:21">
      <c r="A45" s="94">
        <f>'Picarro Output'!A45</f>
        <v>44</v>
      </c>
      <c r="B45" s="57">
        <f t="shared" si="0"/>
        <v>5</v>
      </c>
      <c r="C45" s="56">
        <f>'Picarro Output'!E45</f>
        <v>4</v>
      </c>
      <c r="D45" s="56" t="str">
        <f>INDEX(Timing!$B$3:$B$29,MATCH(B45,Timing!$A$3:$A$29,0),1)</f>
        <v>Hawaii</v>
      </c>
      <c r="E45" s="56" t="s">
        <v>115</v>
      </c>
      <c r="F45" s="58">
        <f>'Picarro Output'!J45</f>
        <v>1</v>
      </c>
      <c r="G45" s="58">
        <f t="shared" si="9"/>
        <v>0</v>
      </c>
      <c r="H45" s="89">
        <f>'Picarro Output'!G45</f>
        <v>-3.2309999999999999</v>
      </c>
      <c r="I45" s="90">
        <f>STDEV(H42:H45)</f>
        <v>2.0963634385923311</v>
      </c>
      <c r="J45" s="91">
        <f>H45 + ((1-$T$9)*(H45-H41))</f>
        <v>-2.8779485754846501</v>
      </c>
      <c r="K45" s="79">
        <f>STDEV(J42:J45)</f>
        <v>0.24474654761344167</v>
      </c>
      <c r="M45" s="62">
        <f t="shared" si="10"/>
        <v>-3.3862517581416314</v>
      </c>
      <c r="Q45" s="64">
        <f t="shared" si="3"/>
        <v>-12.806892103550908</v>
      </c>
      <c r="R45" s="65"/>
    </row>
    <row r="46" spans="1:21">
      <c r="A46" s="94">
        <f>'Picarro Output'!A46</f>
        <v>45</v>
      </c>
      <c r="B46" s="57">
        <f t="shared" si="0"/>
        <v>6</v>
      </c>
      <c r="C46" s="56">
        <f>'Picarro Output'!E46</f>
        <v>1</v>
      </c>
      <c r="D46" s="56" t="str">
        <f>INDEX(Timing!$B$3:$B$29,MATCH(B46,Timing!$A$3:$A$29,0),1)</f>
        <v>CC4 17feb25 0.1m</v>
      </c>
      <c r="F46" s="58">
        <f>'Picarro Output'!J46</f>
        <v>1</v>
      </c>
      <c r="G46" s="58">
        <f t="shared" si="9"/>
        <v>0</v>
      </c>
      <c r="H46" s="82">
        <f>'Picarro Output'!G46</f>
        <v>-19.765999999999998</v>
      </c>
      <c r="J46" s="59">
        <f>H46 + ((1-$T$6)*(H46-H45))</f>
        <v>-22.13720080320941</v>
      </c>
      <c r="K46" s="79"/>
      <c r="M46" s="62">
        <f t="shared" si="10"/>
        <v>-22.657056330926778</v>
      </c>
      <c r="Q46" s="64">
        <f t="shared" si="3"/>
        <v>-31.194554505587323</v>
      </c>
      <c r="R46" s="65"/>
    </row>
    <row r="47" spans="1:21">
      <c r="A47" s="94">
        <f>'Picarro Output'!A47</f>
        <v>46</v>
      </c>
      <c r="B47" s="57">
        <f t="shared" si="0"/>
        <v>6</v>
      </c>
      <c r="C47" s="56">
        <f>'Picarro Output'!E47</f>
        <v>2</v>
      </c>
      <c r="D47" s="56" t="str">
        <f>INDEX(Timing!$B$3:$B$29,MATCH(B47,Timing!$A$3:$A$29,0),1)</f>
        <v>CC4 17feb25 0.1m</v>
      </c>
      <c r="F47" s="58">
        <f>'Picarro Output'!J47</f>
        <v>1</v>
      </c>
      <c r="G47" s="58">
        <f t="shared" si="9"/>
        <v>0</v>
      </c>
      <c r="H47" s="82">
        <f>'Picarro Output'!G47</f>
        <v>-21.422000000000001</v>
      </c>
      <c r="J47" s="59">
        <f>H47 + ((1-$T$7)*(H47-H45))</f>
        <v>-22.089703857444707</v>
      </c>
      <c r="K47" s="79"/>
      <c r="M47" s="62">
        <f t="shared" si="10"/>
        <v>-22.621111730222459</v>
      </c>
      <c r="Q47" s="64">
        <f t="shared" si="3"/>
        <v>-31.160257173556857</v>
      </c>
      <c r="R47" s="65"/>
      <c r="S47" s="66" t="s">
        <v>125</v>
      </c>
      <c r="T47" s="168">
        <v>-153.71716081946607</v>
      </c>
    </row>
    <row r="48" spans="1:21">
      <c r="A48" s="94">
        <f>'Picarro Output'!A48</f>
        <v>47</v>
      </c>
      <c r="B48" s="57">
        <f t="shared" si="0"/>
        <v>6</v>
      </c>
      <c r="C48" s="56">
        <f>'Picarro Output'!E48</f>
        <v>3</v>
      </c>
      <c r="D48" s="56" t="str">
        <f>INDEX(Timing!$B$3:$B$29,MATCH(B48,Timing!$A$3:$A$29,0),1)</f>
        <v>CC4 17feb25 0.1m</v>
      </c>
      <c r="F48" s="58">
        <f>'Picarro Output'!J48</f>
        <v>1</v>
      </c>
      <c r="G48" s="58">
        <f t="shared" si="9"/>
        <v>0</v>
      </c>
      <c r="H48" s="82">
        <f>'Picarro Output'!G48</f>
        <v>-21.847999999999999</v>
      </c>
      <c r="J48" s="59">
        <f>H48 + ((1-$T$8)*(H48-H45))</f>
        <v>-22.133291195569981</v>
      </c>
      <c r="K48" s="79"/>
      <c r="M48" s="62">
        <f t="shared" si="10"/>
        <v>-22.676251413408121</v>
      </c>
      <c r="Q48" s="64">
        <f t="shared" si="3"/>
        <v>-31.212869916088895</v>
      </c>
      <c r="R48" s="65"/>
      <c r="S48" s="66" t="s">
        <v>124</v>
      </c>
      <c r="T48" s="168">
        <v>-146.82451877665511</v>
      </c>
    </row>
    <row r="49" spans="1:21">
      <c r="A49" s="94">
        <f>'Picarro Output'!A49</f>
        <v>48</v>
      </c>
      <c r="B49" s="57">
        <f t="shared" si="0"/>
        <v>6</v>
      </c>
      <c r="C49" s="56">
        <f>'Picarro Output'!E49</f>
        <v>4</v>
      </c>
      <c r="D49" s="56" t="str">
        <f>INDEX(Timing!$B$3:$B$29,MATCH(B49,Timing!$A$3:$A$29,0),1)</f>
        <v>CC4 17feb25 0.1m</v>
      </c>
      <c r="F49" s="58">
        <f>'Picarro Output'!J49</f>
        <v>1</v>
      </c>
      <c r="G49" s="58">
        <f t="shared" si="9"/>
        <v>0</v>
      </c>
      <c r="H49" s="82">
        <f>'Picarro Output'!G49</f>
        <v>-21.771999999999998</v>
      </c>
      <c r="I49" s="71">
        <f>STDEV(H46:H49)</f>
        <v>0.97514306642666582</v>
      </c>
      <c r="J49" s="59">
        <f>H49 + ((1-$T$9)*(H49-H45))</f>
        <v>-21.951242236088145</v>
      </c>
      <c r="K49" s="79">
        <f>STDEV(J46:J49)</f>
        <v>8.7113495824229961E-2</v>
      </c>
      <c r="M49" s="62">
        <f t="shared" si="10"/>
        <v>-22.505754798986668</v>
      </c>
      <c r="Q49" s="64">
        <f t="shared" si="3"/>
        <v>-31.050186818202093</v>
      </c>
      <c r="R49" s="65"/>
      <c r="S49" s="66" t="s">
        <v>26</v>
      </c>
      <c r="T49" s="168">
        <v>-140.57778437787431</v>
      </c>
    </row>
    <row r="50" spans="1:21">
      <c r="A50" s="94">
        <f>'Picarro Output'!A50</f>
        <v>49</v>
      </c>
      <c r="B50" s="57">
        <f t="shared" si="0"/>
        <v>7</v>
      </c>
      <c r="C50" s="56">
        <f>'Picarro Output'!E50</f>
        <v>1</v>
      </c>
      <c r="D50" s="56" t="str">
        <f>INDEX(Timing!$B$3:$B$29,MATCH(B50,Timing!$A$3:$A$29,0),1)</f>
        <v>CC4 16sep24 BOT</v>
      </c>
      <c r="F50" s="58">
        <f>'Picarro Output'!J50</f>
        <v>1</v>
      </c>
      <c r="G50" s="58">
        <f t="shared" si="9"/>
        <v>0</v>
      </c>
      <c r="H50" s="82">
        <f>'Picarro Output'!G50</f>
        <v>-22.760999999999999</v>
      </c>
      <c r="J50" s="59">
        <f>H50 + ((1-$T$6)*(H50-H49))</f>
        <v>-22.902827492856009</v>
      </c>
      <c r="K50" s="79"/>
      <c r="M50" s="62">
        <f t="shared" si="10"/>
        <v>-23.468892400814919</v>
      </c>
      <c r="Q50" s="64">
        <f t="shared" si="3"/>
        <v>-31.969185763068946</v>
      </c>
      <c r="R50" s="65"/>
      <c r="S50" s="66" t="s">
        <v>123</v>
      </c>
      <c r="T50" s="168">
        <v>-129.90281875297998</v>
      </c>
    </row>
    <row r="51" spans="1:21">
      <c r="A51" s="94">
        <f>'Picarro Output'!A51</f>
        <v>50</v>
      </c>
      <c r="B51" s="57">
        <f t="shared" si="0"/>
        <v>7</v>
      </c>
      <c r="C51" s="56">
        <f>'Picarro Output'!E51</f>
        <v>2</v>
      </c>
      <c r="D51" s="56" t="str">
        <f>INDEX(Timing!$B$3:$B$29,MATCH(B51,Timing!$A$3:$A$29,0),1)</f>
        <v>CC4 16sep24 BOT</v>
      </c>
      <c r="F51" s="58">
        <f>'Picarro Output'!J51</f>
        <v>1</v>
      </c>
      <c r="G51" s="58">
        <f t="shared" si="9"/>
        <v>0</v>
      </c>
      <c r="H51" s="82">
        <f>'Picarro Output'!G51</f>
        <v>-22.887</v>
      </c>
      <c r="J51" s="59">
        <f>H51 + ((1-$T$7)*(H51-H49))</f>
        <v>-22.927926271290794</v>
      </c>
      <c r="K51" s="79"/>
      <c r="M51" s="62">
        <f t="shared" si="10"/>
        <v>-23.505543524310092</v>
      </c>
      <c r="Q51" s="64">
        <f t="shared" si="3"/>
        <v>-32.004157239373384</v>
      </c>
      <c r="R51" s="65"/>
      <c r="S51" s="66" t="s">
        <v>122</v>
      </c>
      <c r="T51" s="168">
        <v>-110.51685806552696</v>
      </c>
    </row>
    <row r="52" spans="1:21">
      <c r="A52" s="94">
        <f>'Picarro Output'!A52</f>
        <v>51</v>
      </c>
      <c r="B52" s="57">
        <f t="shared" si="0"/>
        <v>7</v>
      </c>
      <c r="C52" s="56">
        <f>'Picarro Output'!E52</f>
        <v>3</v>
      </c>
      <c r="D52" s="56" t="str">
        <f>INDEX(Timing!$B$3:$B$29,MATCH(B52,Timing!$A$3:$A$29,0),1)</f>
        <v>CC4 16sep24 BOT</v>
      </c>
      <c r="F52" s="58">
        <f>'Picarro Output'!J52</f>
        <v>1</v>
      </c>
      <c r="G52" s="58">
        <f t="shared" si="9"/>
        <v>0</v>
      </c>
      <c r="H52" s="82">
        <f>'Picarro Output'!G52</f>
        <v>-22.645</v>
      </c>
      <c r="J52" s="59">
        <f>H52 + ((1-$T$8)*(H52-H49))</f>
        <v>-22.658378053055412</v>
      </c>
      <c r="K52" s="79"/>
      <c r="M52" s="62">
        <f t="shared" si="10"/>
        <v>-23.247547651135093</v>
      </c>
      <c r="Q52" s="64">
        <f t="shared" si="3"/>
        <v>-31.757984797577151</v>
      </c>
      <c r="R52" s="65"/>
      <c r="S52" s="66" t="s">
        <v>27</v>
      </c>
      <c r="T52" s="168">
        <v>-97.742750669920994</v>
      </c>
    </row>
    <row r="53" spans="1:21">
      <c r="A53" s="94">
        <f>'Picarro Output'!A53</f>
        <v>52</v>
      </c>
      <c r="B53" s="57">
        <f t="shared" si="0"/>
        <v>7</v>
      </c>
      <c r="C53" s="56">
        <f>'Picarro Output'!E53</f>
        <v>4</v>
      </c>
      <c r="D53" s="56" t="str">
        <f>INDEX(Timing!$B$3:$B$29,MATCH(B53,Timing!$A$3:$A$29,0),1)</f>
        <v>CC4 16sep24 BOT</v>
      </c>
      <c r="F53" s="58">
        <f>'Picarro Output'!J53</f>
        <v>1</v>
      </c>
      <c r="G53" s="58">
        <f t="shared" si="9"/>
        <v>0</v>
      </c>
      <c r="H53" s="82">
        <f>'Picarro Output'!G53</f>
        <v>-22.876999999999999</v>
      </c>
      <c r="I53" s="71">
        <f>STDEV(H50:H53)</f>
        <v>0.11375265564665596</v>
      </c>
      <c r="J53" s="59">
        <f>H53 + ((1-$T$9)*(H53-H49))</f>
        <v>-22.887682415774627</v>
      </c>
      <c r="K53" s="79">
        <f>STDEV(J50:J53)</f>
        <v>0.12499038339017859</v>
      </c>
      <c r="M53" s="62">
        <f t="shared" si="10"/>
        <v>-23.488404358914696</v>
      </c>
      <c r="Q53" s="64">
        <f t="shared" si="3"/>
        <v>-31.987803527417405</v>
      </c>
      <c r="R53" s="65"/>
      <c r="S53" s="66" t="s">
        <v>121</v>
      </c>
      <c r="T53" s="168">
        <v>-48.795146433689219</v>
      </c>
    </row>
    <row r="54" spans="1:21">
      <c r="A54" s="94">
        <f>'Picarro Output'!A54</f>
        <v>53</v>
      </c>
      <c r="B54" s="57">
        <f t="shared" si="0"/>
        <v>8</v>
      </c>
      <c r="C54" s="56">
        <f>'Picarro Output'!E54</f>
        <v>1</v>
      </c>
      <c r="D54" s="56" t="str">
        <f>INDEX(Timing!$B$3:$B$29,MATCH(B54,Timing!$A$3:$A$29,0),1)</f>
        <v>CC4 17feb25 6m</v>
      </c>
      <c r="F54" s="58">
        <f>'Picarro Output'!J54</f>
        <v>1</v>
      </c>
      <c r="G54" s="58">
        <f t="shared" si="9"/>
        <v>0</v>
      </c>
      <c r="H54" s="82">
        <f>'Picarro Output'!G54</f>
        <v>-22.084</v>
      </c>
      <c r="J54" s="59">
        <f>H54 + ((1-$T$6)*(H54-H53))</f>
        <v>-21.970279876810096</v>
      </c>
      <c r="K54" s="79"/>
      <c r="M54" s="62">
        <f t="shared" si="10"/>
        <v>-22.582554165010549</v>
      </c>
      <c r="Q54" s="64">
        <f t="shared" si="3"/>
        <v>-31.123466623920837</v>
      </c>
      <c r="R54" s="65"/>
      <c r="S54" s="66" t="s">
        <v>21</v>
      </c>
      <c r="T54" s="168">
        <v>-47.446015015841283</v>
      </c>
    </row>
    <row r="55" spans="1:21">
      <c r="A55" s="94">
        <f>'Picarro Output'!A55</f>
        <v>54</v>
      </c>
      <c r="B55" s="57">
        <f t="shared" si="0"/>
        <v>8</v>
      </c>
      <c r="C55" s="56">
        <f>'Picarro Output'!E55</f>
        <v>2</v>
      </c>
      <c r="D55" s="56" t="str">
        <f>INDEX(Timing!$B$3:$B$29,MATCH(B55,Timing!$A$3:$A$29,0),1)</f>
        <v>CC4 17feb25 6m</v>
      </c>
      <c r="F55" s="58">
        <f>'Picarro Output'!J55</f>
        <v>1</v>
      </c>
      <c r="G55" s="58">
        <f t="shared" si="9"/>
        <v>0</v>
      </c>
      <c r="H55" s="82">
        <f>'Picarro Output'!G55</f>
        <v>-21.997</v>
      </c>
      <c r="J55" s="59">
        <f>H55 + ((1-$T$7)*(H55-H53))</f>
        <v>-21.964699445079912</v>
      </c>
      <c r="K55" s="79"/>
      <c r="M55" s="62">
        <f t="shared" si="10"/>
        <v>-22.588526078340752</v>
      </c>
      <c r="Q55" s="64">
        <f t="shared" si="3"/>
        <v>-31.12916485648789</v>
      </c>
      <c r="R55" s="65"/>
      <c r="S55" s="66" t="s">
        <v>120</v>
      </c>
      <c r="T55" s="168">
        <v>-41.770952337309289</v>
      </c>
    </row>
    <row r="56" spans="1:21">
      <c r="A56" s="94">
        <f>'Picarro Output'!A56</f>
        <v>55</v>
      </c>
      <c r="B56" s="57">
        <f t="shared" si="0"/>
        <v>8</v>
      </c>
      <c r="C56" s="56">
        <f>'Picarro Output'!E56</f>
        <v>3</v>
      </c>
      <c r="D56" s="56" t="str">
        <f>INDEX(Timing!$B$3:$B$29,MATCH(B56,Timing!$A$3:$A$29,0),1)</f>
        <v>CC4 17feb25 6m</v>
      </c>
      <c r="F56" s="58">
        <f>'Picarro Output'!J56</f>
        <v>1</v>
      </c>
      <c r="G56" s="58">
        <f t="shared" si="9"/>
        <v>0</v>
      </c>
      <c r="H56" s="82">
        <f>'Picarro Output'!G56</f>
        <v>-21.901</v>
      </c>
      <c r="J56" s="59">
        <f>H56 + ((1-$T$8)*(H56-H53))</f>
        <v>-21.886043551223274</v>
      </c>
      <c r="K56" s="79"/>
      <c r="M56" s="62">
        <f t="shared" si="10"/>
        <v>-22.521422529544502</v>
      </c>
      <c r="Q56" s="64">
        <f t="shared" si="3"/>
        <v>-31.065136528216296</v>
      </c>
      <c r="R56" s="65"/>
      <c r="S56" s="66" t="s">
        <v>28</v>
      </c>
      <c r="T56" s="168">
        <v>-13.229390089461013</v>
      </c>
    </row>
    <row r="57" spans="1:21">
      <c r="A57" s="94">
        <f>'Picarro Output'!A57</f>
        <v>56</v>
      </c>
      <c r="B57" s="57">
        <f t="shared" si="0"/>
        <v>8</v>
      </c>
      <c r="C57" s="56">
        <f>'Picarro Output'!E57</f>
        <v>4</v>
      </c>
      <c r="D57" s="56" t="str">
        <f>INDEX(Timing!$B$3:$B$29,MATCH(B57,Timing!$A$3:$A$29,0),1)</f>
        <v>CC4 17feb25 6m</v>
      </c>
      <c r="F57" s="58">
        <f>'Picarro Output'!J57</f>
        <v>1</v>
      </c>
      <c r="G57" s="58">
        <f t="shared" si="9"/>
        <v>0</v>
      </c>
      <c r="H57" s="82">
        <f>'Picarro Output'!G57</f>
        <v>-21.928000000000001</v>
      </c>
      <c r="I57" s="71">
        <f>STDEV(H54:H57)</f>
        <v>8.1700673191840684E-2</v>
      </c>
      <c r="J57" s="59">
        <f>H57 + ((1-$T$9)*(H57-H53))</f>
        <v>-21.918825689981791</v>
      </c>
      <c r="K57" s="79">
        <f>STDEV(J54:J57)</f>
        <v>3.9937714814861247E-2</v>
      </c>
      <c r="M57" s="62">
        <f t="shared" si="10"/>
        <v>-22.565757013363402</v>
      </c>
      <c r="Q57" s="64">
        <f t="shared" si="3"/>
        <v>-31.107439251911693</v>
      </c>
      <c r="R57" s="65"/>
      <c r="S57" s="66" t="s">
        <v>119</v>
      </c>
      <c r="T57" s="168">
        <v>-10.452955719200807</v>
      </c>
    </row>
    <row r="58" spans="1:21">
      <c r="A58" s="94">
        <f>'Picarro Output'!A58</f>
        <v>57</v>
      </c>
      <c r="B58" s="57">
        <f t="shared" si="0"/>
        <v>9</v>
      </c>
      <c r="C58" s="56">
        <f>'Picarro Output'!E58</f>
        <v>1</v>
      </c>
      <c r="D58" s="56" t="str">
        <f>INDEX(Timing!$B$3:$B$29,MATCH(B58,Timing!$A$3:$A$29,0),1)</f>
        <v>Blacksburg</v>
      </c>
      <c r="E58" s="56" t="s">
        <v>118</v>
      </c>
      <c r="F58" s="58">
        <f>'Picarro Output'!J58</f>
        <v>1</v>
      </c>
      <c r="G58" s="58">
        <f t="shared" si="9"/>
        <v>0</v>
      </c>
      <c r="H58" s="82">
        <f>'Picarro Output'!G58</f>
        <v>-36.627000000000002</v>
      </c>
      <c r="J58" s="59">
        <f>H58 + ((1-$T$6)*(H58-H57))</f>
        <v>-38.734909320010594</v>
      </c>
      <c r="K58" s="79"/>
      <c r="L58" s="62">
        <f>J58</f>
        <v>-38.734909320010594</v>
      </c>
      <c r="M58" s="62">
        <f t="shared" si="10"/>
        <v>-39.39339298845259</v>
      </c>
      <c r="N58" s="62">
        <f>L58 - ($T$18*A58)</f>
        <v>-39.39339298845259</v>
      </c>
      <c r="Q58" s="64">
        <f t="shared" si="3"/>
        <v>-47.163898553630574</v>
      </c>
      <c r="R58" s="65"/>
      <c r="S58" s="66" t="s">
        <v>145</v>
      </c>
      <c r="T58" s="168">
        <v>-15.788097941940761</v>
      </c>
    </row>
    <row r="59" spans="1:21">
      <c r="A59" s="94">
        <f>'Picarro Output'!A59</f>
        <v>58</v>
      </c>
      <c r="B59" s="57">
        <f t="shared" si="0"/>
        <v>9</v>
      </c>
      <c r="C59" s="56">
        <f>'Picarro Output'!E59</f>
        <v>2</v>
      </c>
      <c r="D59" s="56" t="str">
        <f>INDEX(Timing!$B$3:$B$29,MATCH(B59,Timing!$A$3:$A$29,0),1)</f>
        <v>Blacksburg</v>
      </c>
      <c r="E59" s="56" t="s">
        <v>118</v>
      </c>
      <c r="F59" s="58">
        <f>'Picarro Output'!J59</f>
        <v>1</v>
      </c>
      <c r="G59" s="58">
        <f t="shared" si="9"/>
        <v>0</v>
      </c>
      <c r="H59" s="82">
        <f>'Picarro Output'!G59</f>
        <v>-38.569000000000003</v>
      </c>
      <c r="J59" s="59">
        <f>H59 + ((1-$T$7)*(H59-H57))</f>
        <v>-39.179810834574099</v>
      </c>
      <c r="K59" s="79"/>
      <c r="L59" s="62">
        <f>J59</f>
        <v>-39.179810834574099</v>
      </c>
      <c r="M59" s="62">
        <f t="shared" si="10"/>
        <v>-39.849846848076481</v>
      </c>
      <c r="N59" s="62">
        <f>L59 - ($T$18*A59)</f>
        <v>-39.849846848076481</v>
      </c>
      <c r="Q59" s="64">
        <f t="shared" si="3"/>
        <v>-47.599434051962781</v>
      </c>
      <c r="R59" s="65"/>
      <c r="S59" s="66" t="s">
        <v>146</v>
      </c>
      <c r="T59" s="168">
        <v>4.0331828288466536</v>
      </c>
    </row>
    <row r="60" spans="1:21" ht="15.75">
      <c r="A60" s="94">
        <f>'Picarro Output'!A60</f>
        <v>59</v>
      </c>
      <c r="B60" s="57">
        <f t="shared" si="0"/>
        <v>9</v>
      </c>
      <c r="C60" s="56">
        <f>'Picarro Output'!E60</f>
        <v>3</v>
      </c>
      <c r="D60" s="56" t="str">
        <f>INDEX(Timing!$B$3:$B$29,MATCH(B60,Timing!$A$3:$A$29,0),1)</f>
        <v>Blacksburg</v>
      </c>
      <c r="E60" s="56" t="s">
        <v>118</v>
      </c>
      <c r="F60" s="58">
        <f>'Picarro Output'!J60</f>
        <v>1</v>
      </c>
      <c r="G60" s="58">
        <f t="shared" si="9"/>
        <v>0</v>
      </c>
      <c r="H60" s="82">
        <f>'Picarro Output'!G60</f>
        <v>-38.871000000000002</v>
      </c>
      <c r="J60" s="59">
        <f>H60 + ((1-$T$8)*(H60-H57))</f>
        <v>-39.130638434041053</v>
      </c>
      <c r="K60" s="79"/>
      <c r="L60" s="62">
        <f>J60</f>
        <v>-39.130638434041053</v>
      </c>
      <c r="M60" s="62">
        <f t="shared" si="10"/>
        <v>-39.812226792603823</v>
      </c>
      <c r="N60" s="62">
        <f>L60 - ($T$18*A60)</f>
        <v>-39.812226792603823</v>
      </c>
      <c r="Q60" s="64">
        <f t="shared" si="3"/>
        <v>-47.563538047882389</v>
      </c>
      <c r="R60" s="65"/>
      <c r="S60" s="160" t="s">
        <v>147</v>
      </c>
      <c r="T60" s="167">
        <v>20.538245749611605</v>
      </c>
    </row>
    <row r="61" spans="1:21">
      <c r="A61" s="94">
        <f>'Picarro Output'!A61</f>
        <v>60</v>
      </c>
      <c r="B61" s="57">
        <f t="shared" si="0"/>
        <v>9</v>
      </c>
      <c r="C61" s="56">
        <f>'Picarro Output'!E61</f>
        <v>4</v>
      </c>
      <c r="D61" s="56" t="str">
        <f>INDEX(Timing!$B$3:$B$29,MATCH(B61,Timing!$A$3:$A$29,0),1)</f>
        <v>Blacksburg</v>
      </c>
      <c r="E61" s="56" t="s">
        <v>118</v>
      </c>
      <c r="F61" s="58">
        <f>'Picarro Output'!J61</f>
        <v>1</v>
      </c>
      <c r="G61" s="58">
        <f t="shared" si="9"/>
        <v>0</v>
      </c>
      <c r="H61" s="82">
        <f>'Picarro Output'!G61</f>
        <v>-39.137999999999998</v>
      </c>
      <c r="I61" s="71">
        <f>STDEV(H58:H61)</f>
        <v>1.1401123848112507</v>
      </c>
      <c r="J61" s="59">
        <f>H61 + ((1-$T$9)*(H61-H57))</f>
        <v>-39.304375000435627</v>
      </c>
      <c r="K61" s="79">
        <f>STDEV(J58:J61)</f>
        <v>0.24612811728645759</v>
      </c>
      <c r="L61" s="62">
        <f>J61</f>
        <v>-39.304375000435627</v>
      </c>
      <c r="M61" s="62">
        <f t="shared" si="10"/>
        <v>-39.997515704058785</v>
      </c>
      <c r="N61" s="62">
        <f>L61 - ($T$18*A61)</f>
        <v>-39.997515704058785</v>
      </c>
      <c r="Q61" s="64">
        <f t="shared" si="3"/>
        <v>-47.740335541614762</v>
      </c>
      <c r="R61" s="65"/>
      <c r="S61" s="165"/>
      <c r="T61" s="168"/>
      <c r="U61" s="168"/>
    </row>
    <row r="62" spans="1:21">
      <c r="A62" s="94">
        <f>'Picarro Output'!A62</f>
        <v>61</v>
      </c>
      <c r="B62" s="57">
        <f t="shared" si="0"/>
        <v>10</v>
      </c>
      <c r="C62" s="56">
        <f>'Picarro Output'!E62</f>
        <v>1</v>
      </c>
      <c r="D62" s="56" t="str">
        <f>INDEX(Timing!$B$3:$B$29,MATCH(B62,Timing!$A$3:$A$29,0),1)</f>
        <v>CC3 17feb25 1.5m</v>
      </c>
      <c r="F62" s="58">
        <f>'Picarro Output'!J62</f>
        <v>1</v>
      </c>
      <c r="G62" s="58">
        <f t="shared" si="9"/>
        <v>0</v>
      </c>
      <c r="H62" s="82">
        <f>'Picarro Output'!G62</f>
        <v>-23.593</v>
      </c>
      <c r="J62" s="59">
        <f>H62 + ((1-$T$6)*(H62-H61))</f>
        <v>-21.363770094593875</v>
      </c>
      <c r="K62" s="79"/>
      <c r="M62" s="62">
        <f t="shared" si="10"/>
        <v>-22.068463143277416</v>
      </c>
      <c r="Q62" s="64">
        <f t="shared" si="3"/>
        <v>-30.632935358563262</v>
      </c>
      <c r="R62" s="65"/>
      <c r="S62" s="165"/>
      <c r="T62" s="168"/>
      <c r="U62" s="168"/>
    </row>
    <row r="63" spans="1:21">
      <c r="A63" s="94">
        <f>'Picarro Output'!A63</f>
        <v>62</v>
      </c>
      <c r="B63" s="57">
        <f t="shared" si="0"/>
        <v>10</v>
      </c>
      <c r="C63" s="56">
        <f>'Picarro Output'!E63</f>
        <v>2</v>
      </c>
      <c r="D63" s="56" t="str">
        <f>INDEX(Timing!$B$3:$B$29,MATCH(B63,Timing!$A$3:$A$29,0),1)</f>
        <v>CC3 17feb25 1.5m</v>
      </c>
      <c r="F63" s="58">
        <f>'Picarro Output'!J63</f>
        <v>1</v>
      </c>
      <c r="G63" s="58">
        <f t="shared" si="9"/>
        <v>0</v>
      </c>
      <c r="H63" s="82">
        <f>'Picarro Output'!G63</f>
        <v>-22.329000000000001</v>
      </c>
      <c r="J63" s="59">
        <f>H63 + ((1-$T$7)*(H63-H61))</f>
        <v>-21.712022695850255</v>
      </c>
      <c r="K63" s="79"/>
      <c r="M63" s="62">
        <f t="shared" si="10"/>
        <v>-22.428268089594184</v>
      </c>
      <c r="Q63" s="64">
        <f t="shared" si="3"/>
        <v>-30.976251168677326</v>
      </c>
      <c r="R63" s="65"/>
      <c r="S63" s="165"/>
      <c r="T63" s="168"/>
      <c r="U63" s="168"/>
    </row>
    <row r="64" spans="1:21">
      <c r="A64" s="94">
        <f>'Picarro Output'!A64</f>
        <v>63</v>
      </c>
      <c r="B64" s="57">
        <f t="shared" si="0"/>
        <v>10</v>
      </c>
      <c r="C64" s="56">
        <f>'Picarro Output'!E64</f>
        <v>3</v>
      </c>
      <c r="D64" s="56" t="str">
        <f>INDEX(Timing!$B$3:$B$29,MATCH(B64,Timing!$A$3:$A$29,0),1)</f>
        <v>CC3 17feb25 1.5m</v>
      </c>
      <c r="F64" s="58">
        <f>'Picarro Output'!J64</f>
        <v>1</v>
      </c>
      <c r="G64" s="58">
        <f t="shared" si="9"/>
        <v>0</v>
      </c>
      <c r="H64" s="82">
        <f>'Picarro Output'!G64</f>
        <v>-21.617999999999999</v>
      </c>
      <c r="J64" s="59">
        <f>H64 + ((1-$T$8)*(H64-H61))</f>
        <v>-21.349519485073529</v>
      </c>
      <c r="K64" s="79"/>
      <c r="M64" s="62">
        <f t="shared" si="10"/>
        <v>-22.077317223877841</v>
      </c>
      <c r="Q64" s="64">
        <f t="shared" si="3"/>
        <v>-30.641383674477947</v>
      </c>
      <c r="R64" s="65"/>
      <c r="S64" s="165"/>
      <c r="T64" s="168"/>
      <c r="U64" s="168"/>
    </row>
    <row r="65" spans="1:21">
      <c r="A65" s="94">
        <f>'Picarro Output'!A65</f>
        <v>64</v>
      </c>
      <c r="B65" s="57">
        <f t="shared" si="0"/>
        <v>10</v>
      </c>
      <c r="C65" s="56">
        <f>'Picarro Output'!E65</f>
        <v>4</v>
      </c>
      <c r="D65" s="56" t="str">
        <f>INDEX(Timing!$B$3:$B$29,MATCH(B65,Timing!$A$3:$A$29,0),1)</f>
        <v>CC3 17feb25 1.5m</v>
      </c>
      <c r="F65" s="58">
        <f>'Picarro Output'!J65</f>
        <v>1</v>
      </c>
      <c r="G65" s="58">
        <f t="shared" si="9"/>
        <v>0</v>
      </c>
      <c r="H65" s="82">
        <f>'Picarro Output'!G65</f>
        <v>-22.146000000000001</v>
      </c>
      <c r="I65" s="71">
        <f>STDEV(H62:H65)</f>
        <v>0.83715410767671727</v>
      </c>
      <c r="J65" s="59">
        <f>H65 + ((1-$T$9)*(H65-H61))</f>
        <v>-21.981732480685519</v>
      </c>
      <c r="K65" s="79">
        <f>STDEV(J62:J65)</f>
        <v>0.30375506613849551</v>
      </c>
      <c r="M65" s="62">
        <f t="shared" si="10"/>
        <v>-22.721082564550219</v>
      </c>
      <c r="Q65" s="64">
        <f t="shared" si="3"/>
        <v>-31.255646545844133</v>
      </c>
      <c r="R65" s="65"/>
      <c r="S65" s="165"/>
      <c r="T65" s="168"/>
      <c r="U65" s="168"/>
    </row>
    <row r="66" spans="1:21">
      <c r="A66" s="94">
        <f>'Picarro Output'!A66</f>
        <v>65</v>
      </c>
      <c r="B66" s="57">
        <f t="shared" si="0"/>
        <v>11</v>
      </c>
      <c r="C66" s="56">
        <f>'Picarro Output'!E66</f>
        <v>1</v>
      </c>
      <c r="D66" s="56" t="str">
        <f>INDEX(Timing!$B$3:$B$29,MATCH(B66,Timing!$A$3:$A$29,0),1)</f>
        <v>CC2 16sep24 0.1m</v>
      </c>
      <c r="F66" s="58">
        <f>'Picarro Output'!J66</f>
        <v>1</v>
      </c>
      <c r="G66" s="58">
        <f t="shared" si="9"/>
        <v>0</v>
      </c>
      <c r="H66" s="82">
        <f>'Picarro Output'!G66</f>
        <v>-17.792000000000002</v>
      </c>
      <c r="J66" s="59">
        <f>H66 + ((1-$T$6)*(H66-H65))</f>
        <v>-17.1676148595601</v>
      </c>
      <c r="K66" s="79"/>
      <c r="M66" s="62">
        <f t="shared" si="10"/>
        <v>-17.918517288485187</v>
      </c>
      <c r="Q66" s="64">
        <f t="shared" si="3"/>
        <v>-26.673173166152559</v>
      </c>
      <c r="R66" s="65"/>
      <c r="S66" s="165"/>
      <c r="T66" s="168"/>
      <c r="U66" s="168"/>
    </row>
    <row r="67" spans="1:21">
      <c r="A67" s="94">
        <f>'Picarro Output'!A67</f>
        <v>66</v>
      </c>
      <c r="B67" s="57">
        <f t="shared" ref="B67:B130" si="11">IF(C67=1,B66+1,B66)</f>
        <v>11</v>
      </c>
      <c r="C67" s="56">
        <f>'Picarro Output'!E67</f>
        <v>2</v>
      </c>
      <c r="D67" s="56" t="str">
        <f>INDEX(Timing!$B$3:$B$29,MATCH(B67,Timing!$A$3:$A$29,0),1)</f>
        <v>CC2 16sep24 0.1m</v>
      </c>
      <c r="F67" s="58">
        <f>'Picarro Output'!J67</f>
        <v>1</v>
      </c>
      <c r="G67" s="58">
        <f t="shared" si="9"/>
        <v>0</v>
      </c>
      <c r="H67" s="82">
        <f>'Picarro Output'!G67</f>
        <v>-17.573</v>
      </c>
      <c r="J67" s="59">
        <f>H67 + ((1-$T$7)*(H67-H65))</f>
        <v>-17.405147229943672</v>
      </c>
      <c r="K67" s="79"/>
      <c r="M67" s="62">
        <f t="shared" si="10"/>
        <v>-18.167602003929144</v>
      </c>
      <c r="Q67" s="64">
        <f t="shared" si="3"/>
        <v>-26.910842830633456</v>
      </c>
      <c r="R67" s="65"/>
      <c r="S67" s="165"/>
      <c r="T67" s="168"/>
      <c r="U67" s="168"/>
    </row>
    <row r="68" spans="1:21">
      <c r="A68" s="94">
        <f>'Picarro Output'!A68</f>
        <v>67</v>
      </c>
      <c r="B68" s="57">
        <f t="shared" si="11"/>
        <v>11</v>
      </c>
      <c r="C68" s="56">
        <f>'Picarro Output'!E68</f>
        <v>3</v>
      </c>
      <c r="D68" s="56" t="str">
        <f>INDEX(Timing!$B$3:$B$29,MATCH(B68,Timing!$A$3:$A$29,0),1)</f>
        <v>CC2 16sep24 0.1m</v>
      </c>
      <c r="F68" s="58">
        <f>'Picarro Output'!J68</f>
        <v>1</v>
      </c>
      <c r="G68" s="58">
        <f t="shared" si="9"/>
        <v>0</v>
      </c>
      <c r="H68" s="82">
        <f>'Picarro Output'!G68</f>
        <v>-17.297000000000001</v>
      </c>
      <c r="J68" s="59">
        <f>H68 + ((1-$T$8)*(H68-H65))</f>
        <v>-17.222692807255797</v>
      </c>
      <c r="K68" s="79"/>
      <c r="M68" s="62">
        <f t="shared" si="10"/>
        <v>-17.996699926301655</v>
      </c>
      <c r="Q68" s="64">
        <f t="shared" si="3"/>
        <v>-26.747772851102926</v>
      </c>
      <c r="R68" s="65"/>
      <c r="S68" s="165"/>
      <c r="T68" s="168"/>
      <c r="U68" s="168"/>
    </row>
    <row r="69" spans="1:21">
      <c r="A69" s="94">
        <f>'Picarro Output'!A69</f>
        <v>68</v>
      </c>
      <c r="B69" s="57">
        <f t="shared" si="11"/>
        <v>11</v>
      </c>
      <c r="C69" s="56">
        <f>'Picarro Output'!E69</f>
        <v>4</v>
      </c>
      <c r="D69" s="56" t="str">
        <f>INDEX(Timing!$B$3:$B$29,MATCH(B69,Timing!$A$3:$A$29,0),1)</f>
        <v>CC2 16sep24 0.1m</v>
      </c>
      <c r="F69" s="58">
        <f>'Picarro Output'!J69</f>
        <v>1</v>
      </c>
      <c r="G69" s="58">
        <f t="shared" si="9"/>
        <v>0</v>
      </c>
      <c r="H69" s="82">
        <f>'Picarro Output'!G69</f>
        <v>-17.254000000000001</v>
      </c>
      <c r="I69" s="71">
        <f>STDEV(H66:H69)</f>
        <v>0.25202777624698453</v>
      </c>
      <c r="J69" s="59">
        <f>H69 + ((1-$T$9)*(H69-H65))</f>
        <v>-17.206707350253861</v>
      </c>
      <c r="K69" s="79">
        <f>STDEV(J66:J69)</f>
        <v>0.10563576066539682</v>
      </c>
      <c r="M69" s="62">
        <f t="shared" si="10"/>
        <v>-17.992266814360104</v>
      </c>
      <c r="Q69" s="64">
        <f t="shared" si="3"/>
        <v>-26.743542899755344</v>
      </c>
      <c r="R69" s="65"/>
      <c r="S69" s="165"/>
      <c r="T69" s="168"/>
      <c r="U69" s="168"/>
    </row>
    <row r="70" spans="1:21">
      <c r="A70" s="94">
        <f>'Picarro Output'!A70</f>
        <v>69</v>
      </c>
      <c r="B70" s="57">
        <f t="shared" si="11"/>
        <v>12</v>
      </c>
      <c r="C70" s="56">
        <f>'Picarro Output'!E70</f>
        <v>1</v>
      </c>
      <c r="D70" s="56" t="str">
        <f>INDEX(Timing!$B$3:$B$29,MATCH(B70,Timing!$A$3:$A$29,0),1)</f>
        <v>CS1 30sep24 0.1m</v>
      </c>
      <c r="F70" s="58">
        <f>'Picarro Output'!J70</f>
        <v>1</v>
      </c>
      <c r="G70" s="58">
        <f t="shared" si="9"/>
        <v>0</v>
      </c>
      <c r="H70" s="82">
        <f>'Picarro Output'!G70</f>
        <v>-21.417000000000002</v>
      </c>
      <c r="J70" s="59">
        <f>H70 + ((1-$T$6)*(H70-H69))</f>
        <v>-22.013994795510179</v>
      </c>
      <c r="K70" s="79"/>
      <c r="M70" s="62">
        <f t="shared" si="10"/>
        <v>-22.811106604676809</v>
      </c>
      <c r="Q70" s="64">
        <f t="shared" si="3"/>
        <v>-31.341544965480065</v>
      </c>
      <c r="R70" s="65"/>
      <c r="S70" s="165"/>
      <c r="T70" s="168"/>
      <c r="U70" s="168"/>
    </row>
    <row r="71" spans="1:21">
      <c r="A71" s="94">
        <f>'Picarro Output'!A71</f>
        <v>70</v>
      </c>
      <c r="B71" s="57">
        <f t="shared" si="11"/>
        <v>12</v>
      </c>
      <c r="C71" s="56">
        <f>'Picarro Output'!E71</f>
        <v>2</v>
      </c>
      <c r="D71" s="56" t="str">
        <f>INDEX(Timing!$B$3:$B$29,MATCH(B71,Timing!$A$3:$A$29,0),1)</f>
        <v>CS1 30sep24 0.1m</v>
      </c>
      <c r="F71" s="58">
        <f>'Picarro Output'!J71</f>
        <v>1</v>
      </c>
      <c r="G71" s="58">
        <f t="shared" si="9"/>
        <v>0</v>
      </c>
      <c r="H71" s="82">
        <f>'Picarro Output'!G71</f>
        <v>-22.178999999999998</v>
      </c>
      <c r="J71" s="59">
        <f>H71 + ((1-$T$7)*(H71-H69))</f>
        <v>-22.359772992024361</v>
      </c>
      <c r="K71" s="79"/>
      <c r="M71" s="62">
        <f t="shared" si="10"/>
        <v>-23.168437146251378</v>
      </c>
      <c r="Q71" s="64">
        <f t="shared" si="3"/>
        <v>-31.682499767838916</v>
      </c>
      <c r="R71" s="65"/>
      <c r="S71" s="165"/>
      <c r="T71" s="168"/>
      <c r="U71" s="168"/>
    </row>
    <row r="72" spans="1:21">
      <c r="A72" s="94">
        <f>'Picarro Output'!A72</f>
        <v>71</v>
      </c>
      <c r="B72" s="57">
        <f t="shared" si="11"/>
        <v>12</v>
      </c>
      <c r="C72" s="56">
        <f>'Picarro Output'!E72</f>
        <v>3</v>
      </c>
      <c r="D72" s="56" t="str">
        <f>INDEX(Timing!$B$3:$B$29,MATCH(B72,Timing!$A$3:$A$29,0),1)</f>
        <v>CS1 30sep24 0.1m</v>
      </c>
      <c r="F72" s="58">
        <f>'Picarro Output'!J72</f>
        <v>1</v>
      </c>
      <c r="G72" s="58">
        <f t="shared" ref="G72:G103" si="12">IF(F72="     ",-1,IF(F72=0,-1,0))</f>
        <v>0</v>
      </c>
      <c r="H72" s="82">
        <f>'Picarro Output'!G72</f>
        <v>-21.95</v>
      </c>
      <c r="J72" s="59">
        <f>H72 + ((1-$T$8)*(H72-H69))</f>
        <v>-22.021962585507687</v>
      </c>
      <c r="K72" s="79"/>
      <c r="M72" s="62">
        <f t="shared" ref="M72:M103" si="13">J72 - ($T$18*A72)</f>
        <v>-22.842179084795088</v>
      </c>
      <c r="Q72" s="64">
        <f t="shared" si="3"/>
        <v>-31.371193456400665</v>
      </c>
      <c r="R72" s="65"/>
      <c r="S72" s="165"/>
      <c r="T72" s="168"/>
      <c r="U72" s="168"/>
    </row>
    <row r="73" spans="1:21">
      <c r="A73" s="94">
        <f>'Picarro Output'!A73</f>
        <v>72</v>
      </c>
      <c r="B73" s="57">
        <f t="shared" si="11"/>
        <v>12</v>
      </c>
      <c r="C73" s="56">
        <f>'Picarro Output'!E73</f>
        <v>4</v>
      </c>
      <c r="D73" s="56" t="str">
        <f>INDEX(Timing!$B$3:$B$29,MATCH(B73,Timing!$A$3:$A$29,0),1)</f>
        <v>CS1 30sep24 0.1m</v>
      </c>
      <c r="F73" s="58">
        <f>'Picarro Output'!J73</f>
        <v>1</v>
      </c>
      <c r="G73" s="58">
        <f t="shared" si="12"/>
        <v>0</v>
      </c>
      <c r="H73" s="82">
        <f>'Picarro Output'!G73</f>
        <v>-22.254999999999999</v>
      </c>
      <c r="I73" s="71">
        <f>STDEV(H70:H73)</f>
        <v>0.37839782857023069</v>
      </c>
      <c r="J73" s="59">
        <f>H73 + ((1-$T$9)*(H73-H69))</f>
        <v>-22.303346390306714</v>
      </c>
      <c r="K73" s="79">
        <f>STDEV(J70:J73)</f>
        <v>0.18253471587821374</v>
      </c>
      <c r="M73" s="62">
        <f t="shared" si="13"/>
        <v>-23.135115234654503</v>
      </c>
      <c r="Q73" s="64">
        <f t="shared" ref="Q73:Q76" si="14">M73*$T$23+$T$24</f>
        <v>-31.65070493235503</v>
      </c>
      <c r="R73" s="65"/>
      <c r="S73" s="165"/>
      <c r="T73" s="168"/>
      <c r="U73" s="168"/>
    </row>
    <row r="74" spans="1:21" ht="15.75">
      <c r="A74" s="94">
        <f>'Picarro Output'!A74</f>
        <v>73</v>
      </c>
      <c r="B74" s="57">
        <f t="shared" si="11"/>
        <v>13</v>
      </c>
      <c r="C74" s="56">
        <f>'Picarro Output'!E74</f>
        <v>1</v>
      </c>
      <c r="D74" s="56" t="str">
        <f>INDEX(Timing!$B$3:$B$29,MATCH(B74,Timing!$A$3:$A$29,0),1)</f>
        <v>CC2 15aug24 BOT</v>
      </c>
      <c r="F74" s="58">
        <f>'Picarro Output'!J74</f>
        <v>1</v>
      </c>
      <c r="G74" s="58">
        <f t="shared" si="12"/>
        <v>0</v>
      </c>
      <c r="H74" s="82">
        <f>'Picarro Output'!G74</f>
        <v>-16.786000000000001</v>
      </c>
      <c r="J74" s="59">
        <f>H74 + ((1-$T$6)*(H74-H73))</f>
        <v>-16.00171834334731</v>
      </c>
      <c r="K74" s="79"/>
      <c r="M74" s="62">
        <f t="shared" si="13"/>
        <v>-16.845039532755482</v>
      </c>
      <c r="Q74" s="64">
        <f t="shared" si="14"/>
        <v>-25.648890734461602</v>
      </c>
      <c r="R74" s="65"/>
      <c r="S74" s="160"/>
      <c r="T74" s="167"/>
      <c r="U74" s="167"/>
    </row>
    <row r="75" spans="1:21">
      <c r="A75" s="94">
        <f>'Picarro Output'!A75</f>
        <v>74</v>
      </c>
      <c r="B75" s="57">
        <f t="shared" si="11"/>
        <v>13</v>
      </c>
      <c r="C75" s="56">
        <f>'Picarro Output'!E75</f>
        <v>2</v>
      </c>
      <c r="D75" s="56" t="str">
        <f>INDEX(Timing!$B$3:$B$29,MATCH(B75,Timing!$A$3:$A$29,0),1)</f>
        <v>CC2 15aug24 BOT</v>
      </c>
      <c r="F75" s="58">
        <f>'Picarro Output'!J75</f>
        <v>1</v>
      </c>
      <c r="G75" s="58">
        <f t="shared" si="12"/>
        <v>0</v>
      </c>
      <c r="H75" s="82">
        <f>'Picarro Output'!G75</f>
        <v>-16.652000000000001</v>
      </c>
      <c r="J75" s="59">
        <f>H75 + ((1-$T$7)*(H75-H73))</f>
        <v>-16.446340898616754</v>
      </c>
      <c r="K75" s="79"/>
      <c r="M75" s="62">
        <f t="shared" si="13"/>
        <v>-17.301214433085313</v>
      </c>
      <c r="Q75" s="64">
        <f t="shared" si="14"/>
        <v>-26.084160057642503</v>
      </c>
      <c r="R75" s="65"/>
    </row>
    <row r="76" spans="1:21">
      <c r="A76" s="94">
        <f>'Picarro Output'!A76</f>
        <v>75</v>
      </c>
      <c r="B76" s="57">
        <f t="shared" si="11"/>
        <v>13</v>
      </c>
      <c r="C76" s="56">
        <f>'Picarro Output'!E76</f>
        <v>3</v>
      </c>
      <c r="D76" s="56" t="str">
        <f>INDEX(Timing!$B$3:$B$29,MATCH(B76,Timing!$A$3:$A$29,0),1)</f>
        <v>CC2 15aug24 BOT</v>
      </c>
      <c r="F76" s="58">
        <f>'Picarro Output'!J76</f>
        <v>1</v>
      </c>
      <c r="G76" s="58">
        <f t="shared" si="12"/>
        <v>0</v>
      </c>
      <c r="H76" s="82">
        <f>'Picarro Output'!G76</f>
        <v>-16.719000000000001</v>
      </c>
      <c r="J76" s="59">
        <f>H76 + ((1-$T$8)*(H76-H73))</f>
        <v>-16.634165061036935</v>
      </c>
      <c r="K76" s="79"/>
      <c r="M76" s="62">
        <f t="shared" si="13"/>
        <v>-17.500590940565878</v>
      </c>
      <c r="Q76" s="64">
        <f t="shared" si="14"/>
        <v>-26.274399541240765</v>
      </c>
      <c r="R76" s="65"/>
    </row>
    <row r="77" spans="1:21">
      <c r="A77" s="94">
        <f>'Picarro Output'!A77</f>
        <v>76</v>
      </c>
      <c r="B77" s="57">
        <f t="shared" si="11"/>
        <v>13</v>
      </c>
      <c r="C77" s="56">
        <f>'Picarro Output'!E77</f>
        <v>4</v>
      </c>
      <c r="D77" s="56" t="str">
        <f>INDEX(Timing!$B$3:$B$29,MATCH(B77,Timing!$A$3:$A$29,0),1)</f>
        <v>CC2 15aug24 BOT</v>
      </c>
      <c r="F77" s="58">
        <f>'Picarro Output'!J77</f>
        <v>1</v>
      </c>
      <c r="G77" s="58">
        <f t="shared" si="12"/>
        <v>0</v>
      </c>
      <c r="H77" s="82">
        <f>'Picarro Output'!G77</f>
        <v>-16.981000000000002</v>
      </c>
      <c r="I77" s="71">
        <f>STDEV(H74:H77)</f>
        <v>0.14196361036077781</v>
      </c>
      <c r="J77" s="59">
        <f>H77 + ((1-$T$9)*(H77-H73))</f>
        <v>-16.930014424619554</v>
      </c>
      <c r="K77" s="79">
        <f>STDEV(J74:J77)</f>
        <v>0.38903261683664114</v>
      </c>
      <c r="M77" s="62">
        <f t="shared" si="13"/>
        <v>-17.807992649208884</v>
      </c>
      <c r="Q77" s="64">
        <f>M77*$T$23+$T$24</f>
        <v>-26.567713648546864</v>
      </c>
      <c r="R77" s="65"/>
    </row>
    <row r="78" spans="1:21">
      <c r="A78" s="94">
        <f>'Picarro Output'!A78</f>
        <v>77</v>
      </c>
      <c r="B78" s="57">
        <f t="shared" si="11"/>
        <v>14</v>
      </c>
      <c r="C78" s="56">
        <f>'Picarro Output'!E78</f>
        <v>1</v>
      </c>
      <c r="D78" s="56" t="str">
        <f>INDEX(Timing!$B$3:$B$29,MATCH(B78,Timing!$A$3:$A$29,0),1)</f>
        <v>CC4 16sep24 6m</v>
      </c>
      <c r="F78" s="58">
        <f>'Picarro Output'!J78</f>
        <v>1</v>
      </c>
      <c r="G78" s="58">
        <f t="shared" si="12"/>
        <v>0</v>
      </c>
      <c r="H78" s="82">
        <f>'Picarro Output'!G78</f>
        <v>-15.481999999999999</v>
      </c>
      <c r="J78" s="59">
        <f>H78 + ((1-$T$6)*(H78-H77))</f>
        <v>-15.267035984033207</v>
      </c>
      <c r="K78" s="79"/>
      <c r="M78" s="62">
        <f t="shared" si="13"/>
        <v>-16.156566553682925</v>
      </c>
      <c r="Q78" s="64">
        <f t="shared" ref="Q78:Q113" si="15">M78*$T$23+$T$24</f>
        <v>-24.991969085741836</v>
      </c>
      <c r="R78" s="65"/>
    </row>
    <row r="79" spans="1:21">
      <c r="A79" s="94">
        <f>'Picarro Output'!A79</f>
        <v>78</v>
      </c>
      <c r="B79" s="57">
        <f t="shared" si="11"/>
        <v>14</v>
      </c>
      <c r="C79" s="56">
        <f>'Picarro Output'!E79</f>
        <v>2</v>
      </c>
      <c r="D79" s="56" t="str">
        <f>INDEX(Timing!$B$3:$B$29,MATCH(B79,Timing!$A$3:$A$29,0),1)</f>
        <v>CC4 16sep24 6m</v>
      </c>
      <c r="F79" s="58">
        <f>'Picarro Output'!J79</f>
        <v>1</v>
      </c>
      <c r="G79" s="58">
        <f t="shared" si="12"/>
        <v>0</v>
      </c>
      <c r="H79" s="82">
        <f>'Picarro Output'!G79</f>
        <v>-15.348000000000001</v>
      </c>
      <c r="J79" s="59">
        <f>H79 + ((1-$T$7)*(H79-H77))</f>
        <v>-15.288060447517609</v>
      </c>
      <c r="K79" s="79"/>
      <c r="M79" s="62">
        <f t="shared" si="13"/>
        <v>-16.189143362227711</v>
      </c>
      <c r="Q79" s="64">
        <f t="shared" si="15"/>
        <v>-25.023052964746206</v>
      </c>
      <c r="R79" s="65"/>
    </row>
    <row r="80" spans="1:21">
      <c r="A80" s="94">
        <f>'Picarro Output'!A80</f>
        <v>79</v>
      </c>
      <c r="B80" s="57">
        <f t="shared" si="11"/>
        <v>14</v>
      </c>
      <c r="C80" s="56">
        <f>'Picarro Output'!E80</f>
        <v>3</v>
      </c>
      <c r="D80" s="56" t="str">
        <f>INDEX(Timing!$B$3:$B$29,MATCH(B80,Timing!$A$3:$A$29,0),1)</f>
        <v>CC4 16sep24 6m</v>
      </c>
      <c r="F80" s="58">
        <f>'Picarro Output'!J80</f>
        <v>1</v>
      </c>
      <c r="G80" s="58">
        <f t="shared" si="12"/>
        <v>0</v>
      </c>
      <c r="H80" s="82">
        <f>'Picarro Output'!G80</f>
        <v>-15.569000000000001</v>
      </c>
      <c r="J80" s="59">
        <f>H80 + ((1-$T$8)*(H80-H77))</f>
        <v>-15.547362186810721</v>
      </c>
      <c r="K80" s="79"/>
      <c r="M80" s="62">
        <f t="shared" si="13"/>
        <v>-16.459997446581209</v>
      </c>
      <c r="Q80" s="64">
        <f t="shared" si="15"/>
        <v>-25.281494351793338</v>
      </c>
      <c r="R80" s="65"/>
    </row>
    <row r="81" spans="1:18">
      <c r="A81" s="94">
        <f>'Picarro Output'!A81</f>
        <v>80</v>
      </c>
      <c r="B81" s="57">
        <f t="shared" si="11"/>
        <v>14</v>
      </c>
      <c r="C81" s="56">
        <f>'Picarro Output'!E81</f>
        <v>4</v>
      </c>
      <c r="D81" s="56" t="str">
        <f>INDEX(Timing!$B$3:$B$29,MATCH(B81,Timing!$A$3:$A$29,0),1)</f>
        <v>CC4 16sep24 6m</v>
      </c>
      <c r="F81" s="58">
        <f>'Picarro Output'!J81</f>
        <v>1</v>
      </c>
      <c r="G81" s="58">
        <f t="shared" si="12"/>
        <v>0</v>
      </c>
      <c r="H81" s="82">
        <f>'Picarro Output'!G81</f>
        <v>-15.782999999999999</v>
      </c>
      <c r="I81" s="71">
        <f>STDEV(H78:H81)</f>
        <v>0.18257144720172755</v>
      </c>
      <c r="J81" s="59">
        <f>H81 + ((1-$T$9)*(H81-H77))</f>
        <v>-15.771418521178274</v>
      </c>
      <c r="K81" s="79">
        <f>STDEV(J78:J81)</f>
        <v>0.23883401002735677</v>
      </c>
      <c r="M81" s="62">
        <f t="shared" si="13"/>
        <v>-16.69560612600915</v>
      </c>
      <c r="Q81" s="64">
        <f t="shared" si="15"/>
        <v>-25.506305559854095</v>
      </c>
      <c r="R81" s="65"/>
    </row>
    <row r="82" spans="1:18">
      <c r="A82" s="94">
        <f>'Picarro Output'!A82</f>
        <v>81</v>
      </c>
      <c r="B82" s="57">
        <f t="shared" si="11"/>
        <v>15</v>
      </c>
      <c r="C82" s="56">
        <f>'Picarro Output'!E82</f>
        <v>1</v>
      </c>
      <c r="D82" s="56" t="str">
        <f>INDEX(Timing!$B$3:$B$29,MATCH(B82,Timing!$A$3:$A$29,0),1)</f>
        <v>CS2 15aug24 0.1m</v>
      </c>
      <c r="F82" s="58">
        <f>'Picarro Output'!J82</f>
        <v>1</v>
      </c>
      <c r="G82" s="58">
        <f t="shared" si="12"/>
        <v>0</v>
      </c>
      <c r="H82" s="82">
        <f>'Picarro Output'!G82</f>
        <v>-26.931000000000001</v>
      </c>
      <c r="J82" s="59">
        <f>H82 + ((1-$T$6)*(H82-H81))</f>
        <v>-28.529678352233358</v>
      </c>
      <c r="K82" s="79"/>
      <c r="M82" s="62">
        <f t="shared" si="13"/>
        <v>-29.465418302124618</v>
      </c>
      <c r="Q82" s="64">
        <f t="shared" si="15"/>
        <v>-37.690902956655435</v>
      </c>
      <c r="R82" s="65"/>
    </row>
    <row r="83" spans="1:18">
      <c r="A83" s="94">
        <f>'Picarro Output'!A83</f>
        <v>82</v>
      </c>
      <c r="B83" s="57">
        <f t="shared" si="11"/>
        <v>15</v>
      </c>
      <c r="C83" s="56">
        <f>'Picarro Output'!E83</f>
        <v>2</v>
      </c>
      <c r="D83" s="56" t="str">
        <f>INDEX(Timing!$B$3:$B$29,MATCH(B83,Timing!$A$3:$A$29,0),1)</f>
        <v>CS2 15aug24 0.1m</v>
      </c>
      <c r="F83" s="58">
        <f>'Picarro Output'!J83</f>
        <v>1</v>
      </c>
      <c r="G83" s="58">
        <f t="shared" si="12"/>
        <v>0</v>
      </c>
      <c r="H83" s="82">
        <f>'Picarro Output'!G83</f>
        <v>-27.937999999999999</v>
      </c>
      <c r="J83" s="59">
        <f>H83 + ((1-$T$7)*(H83-H81))</f>
        <v>-28.384151414833731</v>
      </c>
      <c r="K83" s="79"/>
      <c r="M83" s="62">
        <f t="shared" si="13"/>
        <v>-29.331443709785379</v>
      </c>
      <c r="Q83" s="64">
        <f t="shared" si="15"/>
        <v>-37.563068150117914</v>
      </c>
      <c r="R83" s="65"/>
    </row>
    <row r="84" spans="1:18">
      <c r="A84" s="94">
        <f>'Picarro Output'!A84</f>
        <v>83</v>
      </c>
      <c r="B84" s="57">
        <f t="shared" si="11"/>
        <v>15</v>
      </c>
      <c r="C84" s="56">
        <f>'Picarro Output'!E84</f>
        <v>3</v>
      </c>
      <c r="D84" s="56" t="str">
        <f>INDEX(Timing!$B$3:$B$29,MATCH(B84,Timing!$A$3:$A$29,0),1)</f>
        <v>CS2 15aug24 0.1m</v>
      </c>
      <c r="F84" s="58">
        <f>'Picarro Output'!J84</f>
        <v>1</v>
      </c>
      <c r="G84" s="58">
        <f t="shared" si="12"/>
        <v>0</v>
      </c>
      <c r="H84" s="82">
        <f>'Picarro Output'!G84</f>
        <v>-28.068000000000001</v>
      </c>
      <c r="J84" s="59">
        <f>H84 + ((1-$T$8)*(H84-H81))</f>
        <v>-28.256258169284916</v>
      </c>
      <c r="K84" s="79"/>
      <c r="M84" s="62">
        <f t="shared" si="13"/>
        <v>-29.215102809296948</v>
      </c>
      <c r="Q84" s="64">
        <f t="shared" si="15"/>
        <v>-37.452058918840081</v>
      </c>
      <c r="R84" s="65"/>
    </row>
    <row r="85" spans="1:18">
      <c r="A85" s="94">
        <f>'Picarro Output'!A85</f>
        <v>84</v>
      </c>
      <c r="B85" s="57">
        <f t="shared" si="11"/>
        <v>15</v>
      </c>
      <c r="C85" s="56">
        <f>'Picarro Output'!E85</f>
        <v>4</v>
      </c>
      <c r="D85" s="56" t="str">
        <f>INDEX(Timing!$B$3:$B$29,MATCH(B85,Timing!$A$3:$A$29,0),1)</f>
        <v>CS2 15aug24 0.1m</v>
      </c>
      <c r="F85" s="58">
        <f>'Picarro Output'!J85</f>
        <v>1</v>
      </c>
      <c r="G85" s="58">
        <f t="shared" si="12"/>
        <v>0</v>
      </c>
      <c r="H85" s="82">
        <f>'Picarro Output'!G85</f>
        <v>-28.844999999999999</v>
      </c>
      <c r="I85" s="71">
        <f>STDEV(H82:H85)</f>
        <v>0.78599681933198606</v>
      </c>
      <c r="J85" s="59">
        <f>H85 + ((1-$T$9)*(H85-H81))</f>
        <v>-28.971274855066252</v>
      </c>
      <c r="K85" s="79">
        <f>STDEV(J82:J85)</f>
        <v>0.31134970083759544</v>
      </c>
      <c r="M85" s="62">
        <f t="shared" si="13"/>
        <v>-29.941671840138671</v>
      </c>
      <c r="Q85" s="64">
        <f t="shared" si="15"/>
        <v>-38.145330753984922</v>
      </c>
      <c r="R85" s="65"/>
    </row>
    <row r="86" spans="1:18">
      <c r="A86" s="94">
        <f>'Picarro Output'!A86</f>
        <v>85</v>
      </c>
      <c r="B86" s="57">
        <f t="shared" si="11"/>
        <v>16</v>
      </c>
      <c r="C86" s="56">
        <f>'Picarro Output'!E86</f>
        <v>1</v>
      </c>
      <c r="D86" s="56" t="str">
        <f>INDEX(Timing!$B$3:$B$29,MATCH(B86,Timing!$A$3:$A$29,0),1)</f>
        <v>CC4 16sep24 9m</v>
      </c>
      <c r="F86" s="58">
        <f>'Picarro Output'!J86</f>
        <v>1</v>
      </c>
      <c r="G86" s="58">
        <f t="shared" si="12"/>
        <v>0</v>
      </c>
      <c r="H86" s="82">
        <f>'Picarro Output'!G86</f>
        <v>-22.597000000000001</v>
      </c>
      <c r="J86" s="59">
        <f>H86 + ((1-$T$6)*(H86-H85))</f>
        <v>-21.701005889419271</v>
      </c>
      <c r="K86" s="79"/>
      <c r="M86" s="62">
        <f t="shared" si="13"/>
        <v>-22.682955219552074</v>
      </c>
      <c r="Q86" s="64">
        <f t="shared" si="15"/>
        <v>-31.219266500295753</v>
      </c>
      <c r="R86" s="65"/>
    </row>
    <row r="87" spans="1:18">
      <c r="A87" s="94">
        <f>'Picarro Output'!A87</f>
        <v>86</v>
      </c>
      <c r="B87" s="57">
        <f t="shared" si="11"/>
        <v>16</v>
      </c>
      <c r="C87" s="56">
        <f>'Picarro Output'!E87</f>
        <v>2</v>
      </c>
      <c r="D87" s="56" t="str">
        <f>INDEX(Timing!$B$3:$B$29,MATCH(B87,Timing!$A$3:$A$29,0),1)</f>
        <v>CC4 16sep24 9m</v>
      </c>
      <c r="F87" s="58">
        <f>'Picarro Output'!J87</f>
        <v>1</v>
      </c>
      <c r="G87" s="58">
        <f t="shared" si="12"/>
        <v>0</v>
      </c>
      <c r="H87" s="82">
        <f>'Picarro Output'!G87</f>
        <v>-22.102</v>
      </c>
      <c r="J87" s="59">
        <f>H87 + ((1-$T$7)*(H87-H85))</f>
        <v>-21.854496997924819</v>
      </c>
      <c r="K87" s="79"/>
      <c r="M87" s="62">
        <f t="shared" si="13"/>
        <v>-22.84799867311801</v>
      </c>
      <c r="Q87" s="64">
        <f t="shared" si="15"/>
        <v>-31.37674634470881</v>
      </c>
      <c r="R87" s="65"/>
    </row>
    <row r="88" spans="1:18">
      <c r="A88" s="94">
        <f>'Picarro Output'!A88</f>
        <v>87</v>
      </c>
      <c r="B88" s="57">
        <f t="shared" si="11"/>
        <v>16</v>
      </c>
      <c r="C88" s="56">
        <f>'Picarro Output'!E88</f>
        <v>3</v>
      </c>
      <c r="D88" s="56" t="str">
        <f>INDEX(Timing!$B$3:$B$29,MATCH(B88,Timing!$A$3:$A$29,0),1)</f>
        <v>CC4 16sep24 9m</v>
      </c>
      <c r="F88" s="58">
        <f>'Picarro Output'!J88</f>
        <v>1</v>
      </c>
      <c r="G88" s="58">
        <f t="shared" si="12"/>
        <v>0</v>
      </c>
      <c r="H88" s="82">
        <f>'Picarro Output'!G88</f>
        <v>-21.907</v>
      </c>
      <c r="J88" s="59">
        <f>H88 + ((1-$T$8)*(H88-H85))</f>
        <v>-21.800680490150693</v>
      </c>
      <c r="K88" s="79"/>
      <c r="M88" s="62">
        <f t="shared" si="13"/>
        <v>-22.805734510404271</v>
      </c>
      <c r="Q88" s="64">
        <f t="shared" si="15"/>
        <v>-31.33641906347103</v>
      </c>
      <c r="R88" s="65"/>
    </row>
    <row r="89" spans="1:18">
      <c r="A89" s="94">
        <f>'Picarro Output'!A89</f>
        <v>88</v>
      </c>
      <c r="B89" s="57">
        <f t="shared" si="11"/>
        <v>16</v>
      </c>
      <c r="C89" s="56">
        <f>'Picarro Output'!E89</f>
        <v>4</v>
      </c>
      <c r="D89" s="56" t="str">
        <f>INDEX(Timing!$B$3:$B$29,MATCH(B89,Timing!$A$3:$A$29,0),1)</f>
        <v>CC4 16sep24 9m</v>
      </c>
      <c r="F89" s="58">
        <f>'Picarro Output'!J89</f>
        <v>1</v>
      </c>
      <c r="G89" s="58">
        <f t="shared" si="12"/>
        <v>0</v>
      </c>
      <c r="H89" s="82">
        <f>'Picarro Output'!G89</f>
        <v>-22.062000000000001</v>
      </c>
      <c r="I89" s="71">
        <f>STDEV(H86:H89)</f>
        <v>0.29874738492579356</v>
      </c>
      <c r="J89" s="59">
        <f>H89 + ((1-$T$9)*(H89-H85))</f>
        <v>-21.996426401629584</v>
      </c>
      <c r="K89" s="79">
        <f>STDEV(J86:J89)</f>
        <v>0.12319512282741044</v>
      </c>
      <c r="M89" s="62">
        <f t="shared" si="13"/>
        <v>-23.013032766943546</v>
      </c>
      <c r="Q89" s="64">
        <f t="shared" si="15"/>
        <v>-31.534217258319519</v>
      </c>
      <c r="R89" s="65"/>
    </row>
    <row r="90" spans="1:18">
      <c r="A90" s="94">
        <f>'Picarro Output'!A90</f>
        <v>89</v>
      </c>
      <c r="B90" s="57">
        <f t="shared" si="11"/>
        <v>17</v>
      </c>
      <c r="C90" s="56">
        <f>'Picarro Output'!E90</f>
        <v>1</v>
      </c>
      <c r="D90" s="56" t="str">
        <f>INDEX(Timing!$B$3:$B$29,MATCH(B90,Timing!$A$3:$A$29,0),1)</f>
        <v>CS1 16sep24 0.1m</v>
      </c>
      <c r="F90" s="58">
        <f>'Picarro Output'!J90</f>
        <v>1</v>
      </c>
      <c r="G90" s="58">
        <f t="shared" si="12"/>
        <v>0</v>
      </c>
      <c r="H90" s="82">
        <f>'Picarro Output'!G90</f>
        <v>-23.635999999999999</v>
      </c>
      <c r="J90" s="59">
        <f>H90 + ((1-$T$6)*(H90-H89))</f>
        <v>-23.861719387012496</v>
      </c>
      <c r="K90" s="79"/>
      <c r="M90" s="62">
        <f t="shared" si="13"/>
        <v>-24.889878097386845</v>
      </c>
      <c r="Q90" s="64">
        <f t="shared" si="15"/>
        <v>-33.325050546399623</v>
      </c>
      <c r="R90" s="65"/>
    </row>
    <row r="91" spans="1:18">
      <c r="A91" s="94">
        <f>'Picarro Output'!A91</f>
        <v>90</v>
      </c>
      <c r="B91" s="57">
        <f t="shared" si="11"/>
        <v>17</v>
      </c>
      <c r="C91" s="56">
        <f>'Picarro Output'!E91</f>
        <v>2</v>
      </c>
      <c r="D91" s="56" t="str">
        <f>INDEX(Timing!$B$3:$B$29,MATCH(B91,Timing!$A$3:$A$29,0),1)</f>
        <v>CS1 16sep24 0.1m</v>
      </c>
      <c r="F91" s="58">
        <f>'Picarro Output'!J91</f>
        <v>1</v>
      </c>
      <c r="G91" s="58">
        <f t="shared" si="12"/>
        <v>0</v>
      </c>
      <c r="H91" s="82">
        <f>'Picarro Output'!G91</f>
        <v>-23.602</v>
      </c>
      <c r="J91" s="59">
        <f>H91 + ((1-$T$7)*(H91-H89))</f>
        <v>-23.658525971110155</v>
      </c>
      <c r="K91" s="79"/>
      <c r="M91" s="62">
        <f t="shared" si="13"/>
        <v>-24.698237026544888</v>
      </c>
      <c r="Q91" s="64">
        <f t="shared" si="15"/>
        <v>-33.142191999954541</v>
      </c>
      <c r="R91" s="65"/>
    </row>
    <row r="92" spans="1:18">
      <c r="A92" s="94">
        <f>'Picarro Output'!A92</f>
        <v>91</v>
      </c>
      <c r="B92" s="57">
        <f t="shared" si="11"/>
        <v>17</v>
      </c>
      <c r="C92" s="56">
        <f>'Picarro Output'!E92</f>
        <v>3</v>
      </c>
      <c r="D92" s="56" t="str">
        <f>INDEX(Timing!$B$3:$B$29,MATCH(B92,Timing!$A$3:$A$29,0),1)</f>
        <v>CS1 16sep24 0.1m</v>
      </c>
      <c r="F92" s="58">
        <f>'Picarro Output'!J92</f>
        <v>1</v>
      </c>
      <c r="G92" s="58">
        <f t="shared" si="12"/>
        <v>0</v>
      </c>
      <c r="H92" s="82">
        <f>'Picarro Output'!G92</f>
        <v>-23.335000000000001</v>
      </c>
      <c r="J92" s="59">
        <f>H92 + ((1-$T$8)*(H92-H89))</f>
        <v>-23.35450774517702</v>
      </c>
      <c r="K92" s="79"/>
      <c r="M92" s="62">
        <f t="shared" si="13"/>
        <v>-24.405771145672141</v>
      </c>
      <c r="Q92" s="64">
        <f t="shared" si="15"/>
        <v>-32.863129241506101</v>
      </c>
      <c r="R92" s="65"/>
    </row>
    <row r="93" spans="1:18">
      <c r="A93" s="94">
        <f>'Picarro Output'!A93</f>
        <v>92</v>
      </c>
      <c r="B93" s="57">
        <f t="shared" si="11"/>
        <v>17</v>
      </c>
      <c r="C93" s="56">
        <f>'Picarro Output'!E93</f>
        <v>4</v>
      </c>
      <c r="D93" s="56" t="str">
        <f>INDEX(Timing!$B$3:$B$29,MATCH(B93,Timing!$A$3:$A$29,0),1)</f>
        <v>CS1 16sep24 0.1m</v>
      </c>
      <c r="F93" s="58">
        <f>'Picarro Output'!J93</f>
        <v>1</v>
      </c>
      <c r="G93" s="58">
        <f t="shared" si="12"/>
        <v>0</v>
      </c>
      <c r="H93" s="82">
        <f>'Picarro Output'!G93</f>
        <v>-23.914000000000001</v>
      </c>
      <c r="I93" s="71">
        <f>STDEV(H90:H93)</f>
        <v>0.23680424404980605</v>
      </c>
      <c r="J93" s="59">
        <f>H93 + ((1-$T$9)*(H93-H89))</f>
        <v>-23.931903922185171</v>
      </c>
      <c r="K93" s="79">
        <f>STDEV(J90:J93)</f>
        <v>0.25884776959859962</v>
      </c>
      <c r="M93" s="62">
        <f t="shared" si="13"/>
        <v>-24.994719667740679</v>
      </c>
      <c r="Q93" s="64">
        <f t="shared" si="15"/>
        <v>-33.425087438688394</v>
      </c>
      <c r="R93" s="65"/>
    </row>
    <row r="94" spans="1:18">
      <c r="A94" s="94">
        <f>'Picarro Output'!A94</f>
        <v>93</v>
      </c>
      <c r="B94" s="57">
        <f t="shared" si="11"/>
        <v>18</v>
      </c>
      <c r="C94" s="56">
        <f>'Picarro Output'!E94</f>
        <v>1</v>
      </c>
      <c r="D94" s="56" t="str">
        <f>INDEX(Timing!$B$3:$B$29,MATCH(B94,Timing!$A$3:$A$29,0),1)</f>
        <v>Blacksburg</v>
      </c>
      <c r="E94" s="56" t="s">
        <v>118</v>
      </c>
      <c r="F94" s="58">
        <f>'Picarro Output'!J94</f>
        <v>1</v>
      </c>
      <c r="G94" s="58">
        <f t="shared" si="12"/>
        <v>0</v>
      </c>
      <c r="H94" s="82">
        <f>'Picarro Output'!G94</f>
        <v>-36.771999999999998</v>
      </c>
      <c r="J94" s="59">
        <f>H94 + ((1-$T$6)*(H94-H93))</f>
        <v>-38.615900812075388</v>
      </c>
      <c r="K94" s="79"/>
      <c r="L94" s="62">
        <f>J94</f>
        <v>-38.615900812075388</v>
      </c>
      <c r="M94" s="62">
        <f t="shared" si="13"/>
        <v>-39.69026890269128</v>
      </c>
      <c r="N94" s="62">
        <f>L94 - ($T$18*A94)</f>
        <v>-39.69026890269128</v>
      </c>
      <c r="Q94" s="64">
        <f t="shared" si="15"/>
        <v>-47.44716924249564</v>
      </c>
      <c r="R94" s="65"/>
    </row>
    <row r="95" spans="1:18">
      <c r="A95" s="94">
        <f>'Picarro Output'!A95</f>
        <v>94</v>
      </c>
      <c r="B95" s="57">
        <f t="shared" si="11"/>
        <v>18</v>
      </c>
      <c r="C95" s="56">
        <f>'Picarro Output'!E95</f>
        <v>2</v>
      </c>
      <c r="D95" s="56" t="str">
        <f>INDEX(Timing!$B$3:$B$29,MATCH(B95,Timing!$A$3:$A$29,0),1)</f>
        <v>Blacksburg</v>
      </c>
      <c r="E95" s="56" t="s">
        <v>118</v>
      </c>
      <c r="F95" s="58">
        <f>'Picarro Output'!J95</f>
        <v>1</v>
      </c>
      <c r="G95" s="58">
        <f t="shared" si="12"/>
        <v>0</v>
      </c>
      <c r="H95" s="82">
        <f>'Picarro Output'!G95</f>
        <v>-38.588000000000001</v>
      </c>
      <c r="J95" s="59">
        <f>H95 + ((1-$T$7)*(H95-H93))</f>
        <v>-39.126611753292487</v>
      </c>
      <c r="K95" s="79"/>
      <c r="L95" s="62">
        <f>J95</f>
        <v>-39.126611753292487</v>
      </c>
      <c r="M95" s="62">
        <f t="shared" si="13"/>
        <v>-40.212532188968765</v>
      </c>
      <c r="N95" s="62">
        <f>L95 - ($T$18*A95)</f>
        <v>-40.212532188968765</v>
      </c>
      <c r="Q95" s="64">
        <f t="shared" si="15"/>
        <v>-47.9454982539688</v>
      </c>
      <c r="R95" s="65"/>
    </row>
    <row r="96" spans="1:18">
      <c r="A96" s="94">
        <f>'Picarro Output'!A96</f>
        <v>95</v>
      </c>
      <c r="B96" s="57">
        <f t="shared" si="11"/>
        <v>18</v>
      </c>
      <c r="C96" s="56">
        <f>'Picarro Output'!E96</f>
        <v>3</v>
      </c>
      <c r="D96" s="56" t="str">
        <f>INDEX(Timing!$B$3:$B$29,MATCH(B96,Timing!$A$3:$A$29,0),1)</f>
        <v>Blacksburg</v>
      </c>
      <c r="E96" s="56" t="s">
        <v>118</v>
      </c>
      <c r="F96" s="58">
        <f>'Picarro Output'!J96</f>
        <v>1</v>
      </c>
      <c r="G96" s="58">
        <f t="shared" si="12"/>
        <v>0</v>
      </c>
      <c r="H96" s="82">
        <f>'Picarro Output'!G96</f>
        <v>-38.546999999999997</v>
      </c>
      <c r="J96" s="59">
        <f>H96 + ((1-$T$8)*(H96-H93))</f>
        <v>-38.771239462038757</v>
      </c>
      <c r="K96" s="79"/>
      <c r="L96" s="62">
        <f>J96</f>
        <v>-38.771239462038757</v>
      </c>
      <c r="M96" s="62">
        <f t="shared" si="13"/>
        <v>-39.868712242775423</v>
      </c>
      <c r="N96" s="62">
        <f>L96 - ($T$18*A96)</f>
        <v>-39.868712242775423</v>
      </c>
      <c r="Q96" s="64">
        <f t="shared" si="15"/>
        <v>-47.617434883609178</v>
      </c>
      <c r="R96" s="65"/>
    </row>
    <row r="97" spans="1:18">
      <c r="A97" s="94">
        <f>'Picarro Output'!A97</f>
        <v>96</v>
      </c>
      <c r="B97" s="57">
        <f t="shared" si="11"/>
        <v>18</v>
      </c>
      <c r="C97" s="56">
        <f>'Picarro Output'!E97</f>
        <v>4</v>
      </c>
      <c r="D97" s="56" t="str">
        <f>INDEX(Timing!$B$3:$B$29,MATCH(B97,Timing!$A$3:$A$29,0),1)</f>
        <v>Blacksburg</v>
      </c>
      <c r="E97" s="56" t="s">
        <v>118</v>
      </c>
      <c r="F97" s="58">
        <f>'Picarro Output'!J97</f>
        <v>1</v>
      </c>
      <c r="G97" s="58">
        <f t="shared" si="12"/>
        <v>0</v>
      </c>
      <c r="H97" s="82">
        <f>'Picarro Output'!G97</f>
        <v>-38.58</v>
      </c>
      <c r="I97" s="71">
        <f>STDEV(H94:H97)</f>
        <v>0.9000082869988848</v>
      </c>
      <c r="J97" s="59">
        <f>H97 + ((1-$T$9)*(H97-H93))</f>
        <v>-38.721781275792502</v>
      </c>
      <c r="K97" s="79">
        <f>STDEV(J94:J97)</f>
        <v>0.22150803735207297</v>
      </c>
      <c r="L97" s="62">
        <f>J97</f>
        <v>-38.721781275792502</v>
      </c>
      <c r="M97" s="62">
        <f t="shared" si="13"/>
        <v>-39.830806401589548</v>
      </c>
      <c r="N97" s="62">
        <f>L97 - ($T$18*A97)</f>
        <v>-39.830806401589548</v>
      </c>
      <c r="Q97" s="64">
        <f t="shared" si="15"/>
        <v>-47.581266190799361</v>
      </c>
      <c r="R97" s="65"/>
    </row>
    <row r="98" spans="1:18">
      <c r="A98" s="94">
        <f>'Picarro Output'!A98</f>
        <v>97</v>
      </c>
      <c r="B98" s="57">
        <f t="shared" si="11"/>
        <v>19</v>
      </c>
      <c r="C98" s="56">
        <f>'Picarro Output'!E98</f>
        <v>1</v>
      </c>
      <c r="D98" s="56" t="str">
        <f>INDEX(Timing!$B$3:$B$29,MATCH(B98,Timing!$A$3:$A$29,0),1)</f>
        <v>CCR rain 19aug24 R1</v>
      </c>
      <c r="F98" s="58">
        <f>'Picarro Output'!J98</f>
        <v>1</v>
      </c>
      <c r="G98" s="58">
        <f t="shared" si="12"/>
        <v>0</v>
      </c>
      <c r="H98" s="82">
        <f>'Picarro Output'!G98</f>
        <v>-23.402999999999999</v>
      </c>
      <c r="J98" s="59">
        <f>H98 + ((1-$T$6)*(H98-H97))</f>
        <v>-21.226543115191458</v>
      </c>
      <c r="K98" s="79"/>
      <c r="M98" s="62">
        <f t="shared" si="13"/>
        <v>-22.347120586048895</v>
      </c>
      <c r="Q98" s="64">
        <f t="shared" si="15"/>
        <v>-30.898822491824568</v>
      </c>
      <c r="R98" s="65"/>
    </row>
    <row r="99" spans="1:18">
      <c r="A99" s="94">
        <f>'Picarro Output'!A99</f>
        <v>98</v>
      </c>
      <c r="B99" s="57">
        <f t="shared" si="11"/>
        <v>19</v>
      </c>
      <c r="C99" s="56">
        <f>'Picarro Output'!E99</f>
        <v>2</v>
      </c>
      <c r="D99" s="56" t="str">
        <f>INDEX(Timing!$B$3:$B$29,MATCH(B99,Timing!$A$3:$A$29,0),1)</f>
        <v>CCR rain 19aug24 R1</v>
      </c>
      <c r="F99" s="58">
        <f>'Picarro Output'!J99</f>
        <v>1</v>
      </c>
      <c r="G99" s="58">
        <f t="shared" si="12"/>
        <v>0</v>
      </c>
      <c r="H99" s="82">
        <f>'Picarro Output'!G99</f>
        <v>-21.887</v>
      </c>
      <c r="J99" s="59">
        <f>H99 + ((1-$T$7)*(H99-H97))</f>
        <v>-21.274280496271537</v>
      </c>
      <c r="K99" s="79"/>
      <c r="M99" s="62">
        <f t="shared" si="13"/>
        <v>-22.406410312189358</v>
      </c>
      <c r="Q99" s="64">
        <f t="shared" si="15"/>
        <v>-30.955395089199129</v>
      </c>
      <c r="R99" s="65"/>
    </row>
    <row r="100" spans="1:18">
      <c r="A100" s="94">
        <f>'Picarro Output'!A100</f>
        <v>99</v>
      </c>
      <c r="B100" s="57">
        <f t="shared" si="11"/>
        <v>19</v>
      </c>
      <c r="C100" s="56">
        <f>'Picarro Output'!E100</f>
        <v>3</v>
      </c>
      <c r="D100" s="56" t="str">
        <f>INDEX(Timing!$B$3:$B$29,MATCH(B100,Timing!$A$3:$A$29,0),1)</f>
        <v>CCR rain 19aug24 R1</v>
      </c>
      <c r="F100" s="58">
        <f>'Picarro Output'!J100</f>
        <v>1</v>
      </c>
      <c r="G100" s="58">
        <f t="shared" si="12"/>
        <v>0</v>
      </c>
      <c r="H100" s="82">
        <f>'Picarro Output'!G100</f>
        <v>-21.823</v>
      </c>
      <c r="J100" s="59">
        <f>H100 + ((1-$T$8)*(H100-H97))</f>
        <v>-21.566211872795499</v>
      </c>
      <c r="K100" s="79"/>
      <c r="M100" s="62">
        <f t="shared" si="13"/>
        <v>-22.709894033773708</v>
      </c>
      <c r="Q100" s="64">
        <f t="shared" si="15"/>
        <v>-31.244970762904391</v>
      </c>
      <c r="R100" s="65"/>
    </row>
    <row r="101" spans="1:18">
      <c r="A101" s="94">
        <f>'Picarro Output'!A101</f>
        <v>100</v>
      </c>
      <c r="B101" s="57">
        <f t="shared" si="11"/>
        <v>19</v>
      </c>
      <c r="C101" s="56">
        <f>'Picarro Output'!E101</f>
        <v>4</v>
      </c>
      <c r="D101" s="56" t="str">
        <f>INDEX(Timing!$B$3:$B$29,MATCH(B101,Timing!$A$3:$A$29,0),1)</f>
        <v>CCR rain 19aug24 R1</v>
      </c>
      <c r="F101" s="58">
        <f>'Picarro Output'!J101</f>
        <v>1</v>
      </c>
      <c r="G101" s="58">
        <f t="shared" si="12"/>
        <v>0</v>
      </c>
      <c r="H101" s="82">
        <f>'Picarro Output'!G101</f>
        <v>-21.353999999999999</v>
      </c>
      <c r="I101" s="71">
        <f>STDEV(H98:H101)</f>
        <v>0.88981285485582062</v>
      </c>
      <c r="J101" s="59">
        <f>H101 + ((1-$T$9)*(H101-H97))</f>
        <v>-21.187470322050892</v>
      </c>
      <c r="K101" s="79">
        <f>STDEV(J98:J101)</f>
        <v>0.1720914250275821</v>
      </c>
      <c r="M101" s="62">
        <f t="shared" si="13"/>
        <v>-22.342704828089484</v>
      </c>
      <c r="Q101" s="64">
        <f t="shared" si="15"/>
        <v>-30.894609099161066</v>
      </c>
      <c r="R101" s="65"/>
    </row>
    <row r="102" spans="1:18">
      <c r="A102" s="94">
        <f>'Picarro Output'!A102</f>
        <v>101</v>
      </c>
      <c r="B102" s="57">
        <f t="shared" si="11"/>
        <v>20</v>
      </c>
      <c r="C102" s="56">
        <f>'Picarro Output'!E102</f>
        <v>1</v>
      </c>
      <c r="D102" s="56" t="str">
        <f>INDEX(Timing!$B$3:$B$29,MATCH(B102,Timing!$A$3:$A$29,0),1)</f>
        <v>CP1 15aug24 0.1m</v>
      </c>
      <c r="F102" s="58">
        <f>'Picarro Output'!J102</f>
        <v>1</v>
      </c>
      <c r="G102" s="58">
        <f t="shared" si="12"/>
        <v>0</v>
      </c>
      <c r="H102" s="82">
        <f>'Picarro Output'!G102</f>
        <v>-23.292999999999999</v>
      </c>
      <c r="J102" s="59">
        <f>H102 + ((1-$T$6)*(H102-H101))</f>
        <v>-23.571062192768252</v>
      </c>
      <c r="K102" s="79"/>
      <c r="M102" s="62">
        <f t="shared" si="13"/>
        <v>-24.737849043867232</v>
      </c>
      <c r="Q102" s="64">
        <f t="shared" si="15"/>
        <v>-33.179988678283976</v>
      </c>
      <c r="R102" s="65"/>
    </row>
    <row r="103" spans="1:18">
      <c r="A103" s="94">
        <f>'Picarro Output'!A103</f>
        <v>102</v>
      </c>
      <c r="B103" s="57">
        <f t="shared" si="11"/>
        <v>20</v>
      </c>
      <c r="C103" s="56">
        <f>'Picarro Output'!E103</f>
        <v>2</v>
      </c>
      <c r="D103" s="56" t="str">
        <f>INDEX(Timing!$B$3:$B$29,MATCH(B103,Timing!$A$3:$A$29,0),1)</f>
        <v>CP1 15aug24 0.1m</v>
      </c>
      <c r="F103" s="58">
        <f>'Picarro Output'!J103</f>
        <v>1</v>
      </c>
      <c r="G103" s="58">
        <f t="shared" si="12"/>
        <v>0</v>
      </c>
      <c r="H103" s="82">
        <f>'Picarro Output'!G103</f>
        <v>-23.99</v>
      </c>
      <c r="J103" s="59">
        <f>H103 + ((1-$T$7)*(H103-H101))</f>
        <v>-24.086754844056085</v>
      </c>
      <c r="K103" s="79"/>
      <c r="M103" s="62">
        <f t="shared" si="13"/>
        <v>-25.265094040215448</v>
      </c>
      <c r="Q103" s="64">
        <f t="shared" si="15"/>
        <v>-33.683071098086273</v>
      </c>
      <c r="R103" s="65"/>
    </row>
    <row r="104" spans="1:18">
      <c r="A104" s="94">
        <f>'Picarro Output'!A104</f>
        <v>103</v>
      </c>
      <c r="B104" s="57">
        <f t="shared" si="11"/>
        <v>20</v>
      </c>
      <c r="C104" s="56">
        <f>'Picarro Output'!E104</f>
        <v>3</v>
      </c>
      <c r="D104" s="56" t="str">
        <f>INDEX(Timing!$B$3:$B$29,MATCH(B104,Timing!$A$3:$A$29,0),1)</f>
        <v>CP1 15aug24 0.1m</v>
      </c>
      <c r="F104" s="58">
        <f>'Picarro Output'!J104</f>
        <v>1</v>
      </c>
      <c r="G104" s="58">
        <f t="shared" ref="G104:G105" si="16">IF(F104="     ",-1,IF(F104=0,-1,0))</f>
        <v>0</v>
      </c>
      <c r="H104" s="82">
        <f>'Picarro Output'!G104</f>
        <v>-23.626000000000001</v>
      </c>
      <c r="J104" s="59">
        <f>H104 + ((1-$T$8)*(H104-H101))</f>
        <v>-23.660816651250741</v>
      </c>
      <c r="K104" s="79"/>
      <c r="M104" s="62">
        <f t="shared" ref="M104:M133" si="17">J104 - ($T$18*A104)</f>
        <v>-24.850708192470492</v>
      </c>
      <c r="Q104" s="64">
        <f t="shared" si="15"/>
        <v>-33.28767571935483</v>
      </c>
      <c r="R104" s="65"/>
    </row>
    <row r="105" spans="1:18">
      <c r="A105" s="94">
        <f>'Picarro Output'!A105</f>
        <v>104</v>
      </c>
      <c r="B105" s="57">
        <f t="shared" si="11"/>
        <v>20</v>
      </c>
      <c r="C105" s="56">
        <f>'Picarro Output'!E105</f>
        <v>4</v>
      </c>
      <c r="D105" s="56" t="str">
        <f>INDEX(Timing!$B$3:$B$29,MATCH(B105,Timing!$A$3:$A$29,0),1)</f>
        <v>CP1 15aug24 0.1m</v>
      </c>
      <c r="F105" s="58">
        <f>'Picarro Output'!J105</f>
        <v>1</v>
      </c>
      <c r="G105" s="58">
        <f t="shared" si="16"/>
        <v>0</v>
      </c>
      <c r="H105" s="82">
        <f>'Picarro Output'!G105</f>
        <v>-23.736000000000001</v>
      </c>
      <c r="I105" s="71">
        <f>STDEV(H102:H105)</f>
        <v>0.288972172824074</v>
      </c>
      <c r="J105" s="59">
        <f>H105 + ((1-$T$9)*(H105-H101))</f>
        <v>-23.759027614819157</v>
      </c>
      <c r="K105" s="79">
        <f>STDEV(J102:J105)</f>
        <v>0.22505548344337328</v>
      </c>
      <c r="M105" s="62">
        <f t="shared" si="17"/>
        <v>-24.960471501099295</v>
      </c>
      <c r="Q105" s="64">
        <f t="shared" si="15"/>
        <v>-33.392408796563615</v>
      </c>
      <c r="R105" s="65"/>
    </row>
    <row r="106" spans="1:18">
      <c r="A106" s="94">
        <f>'Picarro Output'!A106</f>
        <v>105</v>
      </c>
      <c r="B106" s="57">
        <f t="shared" si="11"/>
        <v>21</v>
      </c>
      <c r="C106" s="56">
        <f>'Picarro Output'!E106</f>
        <v>1</v>
      </c>
      <c r="D106" s="56" t="str">
        <f>INDEX(Timing!$B$3:$B$29,MATCH(B106,Timing!$A$3:$A$29,0),1)</f>
        <v>CC2 22may24 0.1m</v>
      </c>
      <c r="F106" s="58">
        <f>'Picarro Output'!J106</f>
        <v>1</v>
      </c>
      <c r="G106" s="58">
        <f t="shared" ref="G106:G131" si="18">IF(F106="     ",-1,IF(F106=0,-1,0))</f>
        <v>0</v>
      </c>
      <c r="H106" s="82">
        <f>'Picarro Output'!G106</f>
        <v>-21.39</v>
      </c>
      <c r="J106" s="59">
        <f>H106 + ((1-$T$6)*(H106-H105))</f>
        <v>-21.053571993690397</v>
      </c>
      <c r="K106" s="79"/>
      <c r="M106" s="62">
        <f t="shared" si="17"/>
        <v>-22.26656822503092</v>
      </c>
      <c r="Q106" s="64">
        <f t="shared" si="15"/>
        <v>-30.82196168331545</v>
      </c>
      <c r="R106" s="65"/>
    </row>
    <row r="107" spans="1:18">
      <c r="A107" s="94">
        <f>'Picarro Output'!A107</f>
        <v>106</v>
      </c>
      <c r="B107" s="57">
        <f t="shared" si="11"/>
        <v>21</v>
      </c>
      <c r="C107" s="56">
        <f>'Picarro Output'!E107</f>
        <v>2</v>
      </c>
      <c r="D107" s="56" t="str">
        <f>INDEX(Timing!$B$3:$B$29,MATCH(B107,Timing!$A$3:$A$29,0),1)</f>
        <v>CC2 22may24 0.1m</v>
      </c>
      <c r="F107" s="58">
        <f>'Picarro Output'!J107</f>
        <v>1</v>
      </c>
      <c r="G107" s="58">
        <f t="shared" si="18"/>
        <v>0</v>
      </c>
      <c r="H107" s="82">
        <f>'Picarro Output'!G107</f>
        <v>-21.404</v>
      </c>
      <c r="J107" s="59">
        <f>H107 + ((1-$T$7)*(H107-H105))</f>
        <v>-21.318403529461765</v>
      </c>
      <c r="K107" s="79"/>
      <c r="M107" s="62">
        <f t="shared" si="17"/>
        <v>-22.542952105862675</v>
      </c>
      <c r="Q107" s="64">
        <f t="shared" si="15"/>
        <v>-31.085679447402789</v>
      </c>
      <c r="R107" s="65"/>
    </row>
    <row r="108" spans="1:18">
      <c r="A108" s="94">
        <f>'Picarro Output'!A108</f>
        <v>107</v>
      </c>
      <c r="B108" s="57">
        <f t="shared" si="11"/>
        <v>21</v>
      </c>
      <c r="C108" s="56">
        <f>'Picarro Output'!E108</f>
        <v>3</v>
      </c>
      <c r="D108" s="56" t="str">
        <f>INDEX(Timing!$B$3:$B$29,MATCH(B108,Timing!$A$3:$A$29,0),1)</f>
        <v>CC2 22may24 0.1m</v>
      </c>
      <c r="F108" s="58">
        <f>'Picarro Output'!J108</f>
        <v>1</v>
      </c>
      <c r="G108" s="58">
        <f t="shared" si="18"/>
        <v>0</v>
      </c>
      <c r="H108" s="82">
        <f>'Picarro Output'!G108</f>
        <v>-21.17</v>
      </c>
      <c r="J108" s="59">
        <f>H108 + ((1-$T$8)*(H108-H105))</f>
        <v>-21.130678025039881</v>
      </c>
      <c r="K108" s="79"/>
      <c r="M108" s="62">
        <f t="shared" si="17"/>
        <v>-22.366778946501174</v>
      </c>
      <c r="Q108" s="64">
        <f t="shared" si="15"/>
        <v>-30.917579949200508</v>
      </c>
      <c r="R108" s="65"/>
    </row>
    <row r="109" spans="1:18">
      <c r="A109" s="94">
        <f>'Picarro Output'!A109</f>
        <v>108</v>
      </c>
      <c r="B109" s="57">
        <f t="shared" si="11"/>
        <v>21</v>
      </c>
      <c r="C109" s="56">
        <f>'Picarro Output'!E109</f>
        <v>4</v>
      </c>
      <c r="D109" s="56" t="str">
        <f>INDEX(Timing!$B$3:$B$29,MATCH(B109,Timing!$A$3:$A$29,0),1)</f>
        <v>CC2 22may24 0.1m</v>
      </c>
      <c r="F109" s="58">
        <f>'Picarro Output'!J109</f>
        <v>1</v>
      </c>
      <c r="G109" s="58">
        <f t="shared" si="18"/>
        <v>0</v>
      </c>
      <c r="H109" s="82">
        <f>'Picarro Output'!G109</f>
        <v>-21.27</v>
      </c>
      <c r="I109" s="71">
        <f>STDEV(H106:H109)</f>
        <v>0.1101922562312489</v>
      </c>
      <c r="J109" s="59">
        <f>H109 + ((1-$T$9)*(H109-H105))</f>
        <v>-21.246160328235081</v>
      </c>
      <c r="K109" s="79">
        <f>STDEV(J106:J109)</f>
        <v>0.11795742752415034</v>
      </c>
      <c r="M109" s="62">
        <f t="shared" si="17"/>
        <v>-22.493813594756762</v>
      </c>
      <c r="Q109" s="64">
        <f t="shared" si="15"/>
        <v>-31.038792855317773</v>
      </c>
      <c r="R109" s="65"/>
    </row>
    <row r="110" spans="1:18">
      <c r="A110" s="94">
        <f>'Picarro Output'!A110</f>
        <v>109</v>
      </c>
      <c r="B110" s="57">
        <f t="shared" si="11"/>
        <v>22</v>
      </c>
      <c r="C110" s="56">
        <f>'Picarro Output'!E110</f>
        <v>1</v>
      </c>
      <c r="D110" s="56" t="str">
        <f>INDEX(Timing!$B$3:$B$29,MATCH(B110,Timing!$A$3:$A$29,0),1)</f>
        <v>CS2 28oct24 0.1m</v>
      </c>
      <c r="F110" s="58">
        <f>'Picarro Output'!J110</f>
        <v>1</v>
      </c>
      <c r="G110" s="58">
        <f t="shared" si="18"/>
        <v>0</v>
      </c>
      <c r="H110" s="82">
        <f>'Picarro Output'!G110</f>
        <v>-24.893000000000001</v>
      </c>
      <c r="J110" s="59">
        <f>H110 + ((1-$T$6)*(H110-H109))</f>
        <v>-25.412556123981112</v>
      </c>
      <c r="K110" s="79"/>
      <c r="M110" s="62">
        <f t="shared" si="17"/>
        <v>-26.67176173556318</v>
      </c>
      <c r="Q110" s="64">
        <f t="shared" si="15"/>
        <v>-35.025274045358771</v>
      </c>
      <c r="R110" s="65"/>
    </row>
    <row r="111" spans="1:18">
      <c r="A111" s="94">
        <f>'Picarro Output'!A111</f>
        <v>110</v>
      </c>
      <c r="B111" s="57">
        <f t="shared" si="11"/>
        <v>22</v>
      </c>
      <c r="C111" s="56">
        <f>'Picarro Output'!E111</f>
        <v>2</v>
      </c>
      <c r="D111" s="56" t="str">
        <f>INDEX(Timing!$B$3:$B$29,MATCH(B111,Timing!$A$3:$A$29,0),1)</f>
        <v>CS2 28oct24 0.1m</v>
      </c>
      <c r="F111" s="58">
        <f>'Picarro Output'!J111</f>
        <v>1</v>
      </c>
      <c r="G111" s="58">
        <f t="shared" si="18"/>
        <v>0</v>
      </c>
      <c r="H111" s="82">
        <f>'Picarro Output'!G111</f>
        <v>-25.209</v>
      </c>
      <c r="J111" s="59">
        <f>H111 + ((1-$T$7)*(H111-H109))</f>
        <v>-25.353581688443445</v>
      </c>
      <c r="K111" s="79"/>
      <c r="M111" s="62">
        <f t="shared" si="17"/>
        <v>-26.624339645085897</v>
      </c>
      <c r="Q111" s="64">
        <f t="shared" si="15"/>
        <v>-34.980025213801085</v>
      </c>
      <c r="R111" s="65"/>
    </row>
    <row r="112" spans="1:18">
      <c r="A112" s="94">
        <f>'Picarro Output'!A112</f>
        <v>111</v>
      </c>
      <c r="B112" s="57">
        <f t="shared" si="11"/>
        <v>22</v>
      </c>
      <c r="C112" s="56">
        <f>'Picarro Output'!E112</f>
        <v>3</v>
      </c>
      <c r="D112" s="56" t="str">
        <f>INDEX(Timing!$B$3:$B$29,MATCH(B112,Timing!$A$3:$A$29,0),1)</f>
        <v>CS2 28oct24 0.1m</v>
      </c>
      <c r="F112" s="58">
        <f>'Picarro Output'!J112</f>
        <v>1</v>
      </c>
      <c r="G112" s="58">
        <f t="shared" si="18"/>
        <v>0</v>
      </c>
      <c r="H112" s="82">
        <f>'Picarro Output'!G112</f>
        <v>-25.11</v>
      </c>
      <c r="J112" s="59">
        <f>H112 + ((1-$T$8)*(H112-H109))</f>
        <v>-25.168845044367444</v>
      </c>
      <c r="K112" s="79"/>
      <c r="M112" s="62">
        <f t="shared" si="17"/>
        <v>-26.451155346070284</v>
      </c>
      <c r="Q112" s="64">
        <f t="shared" si="15"/>
        <v>-34.814777602493272</v>
      </c>
      <c r="R112" s="65"/>
    </row>
    <row r="113" spans="1:18">
      <c r="A113" s="94">
        <f>'Picarro Output'!A113</f>
        <v>112</v>
      </c>
      <c r="B113" s="57">
        <f t="shared" si="11"/>
        <v>22</v>
      </c>
      <c r="C113" s="56">
        <f>'Picarro Output'!E113</f>
        <v>4</v>
      </c>
      <c r="D113" s="56" t="str">
        <f>INDEX(Timing!$B$3:$B$29,MATCH(B113,Timing!$A$3:$A$29,0),1)</f>
        <v>CS2 28oct24 0.1m</v>
      </c>
      <c r="F113" s="58">
        <f>'Picarro Output'!J113</f>
        <v>1</v>
      </c>
      <c r="G113" s="58">
        <f t="shared" si="18"/>
        <v>0</v>
      </c>
      <c r="H113" s="82">
        <f>'Picarro Output'!G113</f>
        <v>-25.533000000000001</v>
      </c>
      <c r="I113" s="71">
        <f>STDEV(H110:H113)</f>
        <v>0.26618461638494473</v>
      </c>
      <c r="J113" s="59">
        <f>H113 + ((1-$T$9)*(H113-H109))</f>
        <v>-25.574211889997507</v>
      </c>
      <c r="K113" s="79">
        <f>STDEV(J110:J113)</f>
        <v>0.16736518308231196</v>
      </c>
      <c r="M113" s="62">
        <f t="shared" si="17"/>
        <v>-26.86807453676073</v>
      </c>
      <c r="Q113" s="64">
        <f t="shared" si="15"/>
        <v>-35.212590226164039</v>
      </c>
      <c r="R113" s="65"/>
    </row>
    <row r="114" spans="1:18">
      <c r="A114" s="94">
        <f>'Picarro Output'!A114</f>
        <v>113</v>
      </c>
      <c r="B114" s="57">
        <f t="shared" si="11"/>
        <v>23</v>
      </c>
      <c r="C114" s="56">
        <f>'Picarro Output'!E114</f>
        <v>1</v>
      </c>
      <c r="D114" s="56" t="str">
        <f>INDEX(Timing!$B$3:$B$29,MATCH(B114,Timing!$A$3:$A$29,0),1)</f>
        <v>CC2 30sep24 0.1m</v>
      </c>
      <c r="F114" s="58">
        <f>'Picarro Output'!J114</f>
        <v>1</v>
      </c>
      <c r="G114" s="58">
        <f t="shared" si="18"/>
        <v>0</v>
      </c>
      <c r="H114" s="82">
        <f>'Picarro Output'!G114</f>
        <v>-16.71</v>
      </c>
      <c r="J114" s="59">
        <f>H114 + ((1-$T$6)*(H114-H113))</f>
        <v>-15.444738150183451</v>
      </c>
      <c r="K114" s="79"/>
      <c r="M114" s="62">
        <f t="shared" si="17"/>
        <v>-16.750153142007061</v>
      </c>
      <c r="Q114" s="64">
        <f>M114*$T$23+$T$24</f>
        <v>-25.558352795942231</v>
      </c>
      <c r="R114" s="65"/>
    </row>
    <row r="115" spans="1:18">
      <c r="A115" s="94">
        <f>'Picarro Output'!A115</f>
        <v>114</v>
      </c>
      <c r="B115" s="57">
        <f t="shared" si="11"/>
        <v>23</v>
      </c>
      <c r="C115" s="56">
        <f>'Picarro Output'!E115</f>
        <v>2</v>
      </c>
      <c r="D115" s="56" t="str">
        <f>INDEX(Timing!$B$3:$B$29,MATCH(B115,Timing!$A$3:$A$29,0),1)</f>
        <v>CC2 30sep24 0.1m</v>
      </c>
      <c r="F115" s="58">
        <f>'Picarro Output'!J115</f>
        <v>1</v>
      </c>
      <c r="G115" s="58">
        <f t="shared" si="18"/>
        <v>0</v>
      </c>
      <c r="H115" s="82">
        <f>'Picarro Output'!G115</f>
        <v>-15.677</v>
      </c>
      <c r="J115" s="59">
        <f>H115 + ((1-$T$7)*(H115-H113))</f>
        <v>-15.315233784895002</v>
      </c>
      <c r="K115" s="79"/>
      <c r="M115" s="62">
        <f t="shared" si="17"/>
        <v>-16.632201121778998</v>
      </c>
      <c r="Q115" s="64">
        <f t="shared" ref="Q115:Q133" si="19">M115*$T$23+$T$24</f>
        <v>-25.44580627929836</v>
      </c>
      <c r="R115" s="65"/>
    </row>
    <row r="116" spans="1:18">
      <c r="A116" s="94">
        <f>'Picarro Output'!A116</f>
        <v>115</v>
      </c>
      <c r="B116" s="57">
        <f t="shared" si="11"/>
        <v>23</v>
      </c>
      <c r="C116" s="56">
        <f>'Picarro Output'!E116</f>
        <v>3</v>
      </c>
      <c r="D116" s="56" t="str">
        <f>INDEX(Timing!$B$3:$B$29,MATCH(B116,Timing!$A$3:$A$29,0),1)</f>
        <v>CC2 30sep24 0.1m</v>
      </c>
      <c r="F116" s="58">
        <f>'Picarro Output'!J116</f>
        <v>1</v>
      </c>
      <c r="G116" s="58">
        <f t="shared" si="18"/>
        <v>0</v>
      </c>
      <c r="H116" s="82">
        <f>'Picarro Output'!G116</f>
        <v>-15.315</v>
      </c>
      <c r="J116" s="59">
        <f>H116 + ((1-$T$8)*(H116-H113))</f>
        <v>-15.1584170147535</v>
      </c>
      <c r="K116" s="79"/>
      <c r="M116" s="62">
        <f t="shared" si="17"/>
        <v>-16.486936696697882</v>
      </c>
      <c r="Q116" s="64">
        <f t="shared" si="19"/>
        <v>-25.30719903032082</v>
      </c>
      <c r="R116" s="65"/>
    </row>
    <row r="117" spans="1:18">
      <c r="A117" s="94">
        <f>'Picarro Output'!A117</f>
        <v>116</v>
      </c>
      <c r="B117" s="57">
        <f t="shared" si="11"/>
        <v>23</v>
      </c>
      <c r="C117" s="56">
        <f>'Picarro Output'!E117</f>
        <v>4</v>
      </c>
      <c r="D117" s="56" t="str">
        <f>INDEX(Timing!$B$3:$B$29,MATCH(B117,Timing!$A$3:$A$29,0),1)</f>
        <v>CC2 30sep24 0.1m</v>
      </c>
      <c r="F117" s="58">
        <f>'Picarro Output'!J117</f>
        <v>1</v>
      </c>
      <c r="G117" s="58">
        <f t="shared" si="18"/>
        <v>0</v>
      </c>
      <c r="H117" s="82">
        <f>'Picarro Output'!G117</f>
        <v>-15.521000000000001</v>
      </c>
      <c r="I117" s="71">
        <f>STDEV(H114:H117)</f>
        <v>0.62079592728475097</v>
      </c>
      <c r="J117" s="59">
        <f>H117 + ((1-$T$9)*(H117-H113))</f>
        <v>-15.424210545940644</v>
      </c>
      <c r="K117" s="79">
        <f>STDEV(J114:J117)</f>
        <v>0.13111260771602429</v>
      </c>
      <c r="M117" s="62">
        <f t="shared" si="17"/>
        <v>-16.764282572945412</v>
      </c>
      <c r="Q117" s="64">
        <f t="shared" si="19"/>
        <v>-25.571834703511062</v>
      </c>
      <c r="R117" s="65"/>
    </row>
    <row r="118" spans="1:18">
      <c r="A118" s="94">
        <f>'Picarro Output'!A118</f>
        <v>117</v>
      </c>
      <c r="B118" s="57">
        <f t="shared" si="11"/>
        <v>24</v>
      </c>
      <c r="C118" s="56">
        <f>'Picarro Output'!E118</f>
        <v>1</v>
      </c>
      <c r="D118" s="56" t="str">
        <f>INDEX(Timing!$B$3:$B$29,MATCH(B118,Timing!$A$3:$A$29,0),1)</f>
        <v>CS2 30sep24 0.1m</v>
      </c>
      <c r="F118" s="58">
        <f>'Picarro Output'!J118</f>
        <v>1</v>
      </c>
      <c r="G118" s="58">
        <f t="shared" si="18"/>
        <v>0</v>
      </c>
      <c r="H118" s="82">
        <f>'Picarro Output'!G118</f>
        <v>-20.952000000000002</v>
      </c>
      <c r="J118" s="59">
        <f>H118 + ((1-$T$6)*(H118-H117))</f>
        <v>-21.730832268656204</v>
      </c>
      <c r="K118" s="79"/>
      <c r="M118" s="62">
        <f t="shared" si="17"/>
        <v>-23.082456640721357</v>
      </c>
      <c r="Q118" s="64">
        <f t="shared" si="19"/>
        <v>-31.600459575750872</v>
      </c>
      <c r="R118" s="65"/>
    </row>
    <row r="119" spans="1:18">
      <c r="A119" s="94">
        <f>'Picarro Output'!A119</f>
        <v>118</v>
      </c>
      <c r="B119" s="57">
        <f t="shared" si="11"/>
        <v>24</v>
      </c>
      <c r="C119" s="56">
        <f>'Picarro Output'!E119</f>
        <v>2</v>
      </c>
      <c r="D119" s="56" t="str">
        <f>INDEX(Timing!$B$3:$B$29,MATCH(B119,Timing!$A$3:$A$29,0),1)</f>
        <v>CS2 30sep24 0.1m</v>
      </c>
      <c r="F119" s="58">
        <f>'Picarro Output'!J119</f>
        <v>1</v>
      </c>
      <c r="G119" s="58">
        <f t="shared" si="18"/>
        <v>0</v>
      </c>
      <c r="H119" s="82">
        <f>'Picarro Output'!G119</f>
        <v>-21.829000000000001</v>
      </c>
      <c r="J119" s="59">
        <f>H119 + ((1-$T$7)*(H119-H117))</f>
        <v>-22.060536250495367</v>
      </c>
      <c r="K119" s="79"/>
      <c r="M119" s="62">
        <f t="shared" si="17"/>
        <v>-23.423712967620908</v>
      </c>
      <c r="Q119" s="64">
        <f t="shared" si="19"/>
        <v>-31.926076812326947</v>
      </c>
      <c r="R119" s="65"/>
    </row>
    <row r="120" spans="1:18">
      <c r="A120" s="94">
        <f>'Picarro Output'!A120</f>
        <v>119</v>
      </c>
      <c r="B120" s="57">
        <f t="shared" si="11"/>
        <v>24</v>
      </c>
      <c r="C120" s="56">
        <f>'Picarro Output'!E120</f>
        <v>3</v>
      </c>
      <c r="D120" s="56" t="str">
        <f>INDEX(Timing!$B$3:$B$29,MATCH(B120,Timing!$A$3:$A$29,0),1)</f>
        <v>CS2 30sep24 0.1m</v>
      </c>
      <c r="F120" s="58">
        <f>'Picarro Output'!J120</f>
        <v>1</v>
      </c>
      <c r="G120" s="58">
        <f t="shared" si="18"/>
        <v>0</v>
      </c>
      <c r="H120" s="82">
        <f>'Picarro Output'!G120</f>
        <v>-21.85</v>
      </c>
      <c r="J120" s="59">
        <f>H120 + ((1-$T$8)*(H120-H117))</f>
        <v>-21.94698705359416</v>
      </c>
      <c r="K120" s="79"/>
      <c r="M120" s="62">
        <f t="shared" si="17"/>
        <v>-23.321716115780088</v>
      </c>
      <c r="Q120" s="64">
        <f t="shared" si="19"/>
        <v>-31.828754270829737</v>
      </c>
      <c r="R120" s="65"/>
    </row>
    <row r="121" spans="1:18">
      <c r="A121" s="94">
        <f>'Picarro Output'!A121</f>
        <v>120</v>
      </c>
      <c r="B121" s="57">
        <f t="shared" si="11"/>
        <v>24</v>
      </c>
      <c r="C121" s="56">
        <f>'Picarro Output'!E121</f>
        <v>4</v>
      </c>
      <c r="D121" s="56" t="str">
        <f>INDEX(Timing!$B$3:$B$29,MATCH(B121,Timing!$A$3:$A$29,0),1)</f>
        <v>CS2 30sep24 0.1m</v>
      </c>
      <c r="F121" s="58">
        <f>'Picarro Output'!J121</f>
        <v>1</v>
      </c>
      <c r="G121" s="58">
        <f t="shared" si="18"/>
        <v>0</v>
      </c>
      <c r="H121" s="82">
        <f>'Picarro Output'!G121</f>
        <v>-22.018999999999998</v>
      </c>
      <c r="I121" s="71">
        <f>STDEV(H118:H121)</f>
        <v>0.48124179646687559</v>
      </c>
      <c r="J121" s="59">
        <f>H121 + ((1-$T$9)*(H121-H117))</f>
        <v>-22.081818405161574</v>
      </c>
      <c r="K121" s="79">
        <f>STDEV(J118:J121)</f>
        <v>0.1607650247775668</v>
      </c>
      <c r="M121" s="62">
        <f t="shared" si="17"/>
        <v>-23.468099812407885</v>
      </c>
      <c r="Q121" s="64">
        <f t="shared" si="19"/>
        <v>-31.968429497392684</v>
      </c>
      <c r="R121" s="65"/>
    </row>
    <row r="122" spans="1:18">
      <c r="A122" s="94">
        <f>'Picarro Output'!A122</f>
        <v>121</v>
      </c>
      <c r="B122" s="57">
        <f t="shared" si="11"/>
        <v>25</v>
      </c>
      <c r="C122" s="56">
        <f>'Picarro Output'!E122</f>
        <v>1</v>
      </c>
      <c r="D122" s="56" t="str">
        <f>INDEX(Timing!$B$3:$B$29,MATCH(B122,Timing!$A$3:$A$29,0),1)</f>
        <v>CC4 16sep24 9m - DUP</v>
      </c>
      <c r="F122" s="58">
        <f>'Picarro Output'!J122</f>
        <v>1</v>
      </c>
      <c r="G122" s="58">
        <f t="shared" si="18"/>
        <v>0</v>
      </c>
      <c r="H122" s="82">
        <f>'Picarro Output'!G122</f>
        <v>-21.7</v>
      </c>
      <c r="J122" s="59">
        <f>H122 + ((1-$T$6)*(H122-H121))</f>
        <v>-21.654253821818941</v>
      </c>
      <c r="K122" s="79"/>
      <c r="M122" s="62">
        <f t="shared" si="17"/>
        <v>-23.05208757412564</v>
      </c>
      <c r="Q122" s="64">
        <f t="shared" si="19"/>
        <v>-31.571482262327454</v>
      </c>
      <c r="R122" s="65"/>
    </row>
    <row r="123" spans="1:18">
      <c r="A123" s="94">
        <f>'Picarro Output'!A123</f>
        <v>122</v>
      </c>
      <c r="B123" s="57">
        <f t="shared" si="11"/>
        <v>25</v>
      </c>
      <c r="C123" s="56">
        <f>'Picarro Output'!E123</f>
        <v>2</v>
      </c>
      <c r="D123" s="56" t="str">
        <f>INDEX(Timing!$B$3:$B$29,MATCH(B123,Timing!$A$3:$A$29,0),1)</f>
        <v>CC4 16sep24 9m - DUP</v>
      </c>
      <c r="F123" s="58">
        <f>'Picarro Output'!J123</f>
        <v>1</v>
      </c>
      <c r="G123" s="58">
        <f t="shared" si="18"/>
        <v>0</v>
      </c>
      <c r="H123" s="82">
        <f>'Picarro Output'!G123</f>
        <v>-21.603999999999999</v>
      </c>
      <c r="J123" s="59">
        <f>H123 + ((1-$T$7)*(H123-H121))</f>
        <v>-21.588767351941094</v>
      </c>
      <c r="K123" s="79"/>
      <c r="M123" s="62">
        <f t="shared" si="17"/>
        <v>-22.998153449308177</v>
      </c>
      <c r="Q123" s="64">
        <f t="shared" si="19"/>
        <v>-31.520019829851059</v>
      </c>
      <c r="R123" s="65"/>
    </row>
    <row r="124" spans="1:18">
      <c r="A124" s="94">
        <f>'Picarro Output'!A124</f>
        <v>123</v>
      </c>
      <c r="B124" s="57">
        <f t="shared" si="11"/>
        <v>25</v>
      </c>
      <c r="C124" s="56">
        <f>'Picarro Output'!E124</f>
        <v>3</v>
      </c>
      <c r="D124" s="56" t="str">
        <f>INDEX(Timing!$B$3:$B$29,MATCH(B124,Timing!$A$3:$A$29,0),1)</f>
        <v>CC4 16sep24 9m - DUP</v>
      </c>
      <c r="F124" s="58">
        <f>'Picarro Output'!J124</f>
        <v>1</v>
      </c>
      <c r="G124" s="58">
        <f t="shared" si="18"/>
        <v>0</v>
      </c>
      <c r="H124" s="82">
        <f>'Picarro Output'!G124</f>
        <v>-21.765999999999998</v>
      </c>
      <c r="J124" s="59">
        <f>H124 + ((1-$T$8)*(H124-H121))</f>
        <v>-21.762122969733081</v>
      </c>
      <c r="K124" s="79"/>
      <c r="M124" s="62">
        <f t="shared" si="17"/>
        <v>-23.183061412160551</v>
      </c>
      <c r="Q124" s="64">
        <f t="shared" si="19"/>
        <v>-31.696453833088235</v>
      </c>
      <c r="R124" s="65"/>
    </row>
    <row r="125" spans="1:18">
      <c r="A125" s="94">
        <f>'Picarro Output'!A125</f>
        <v>124</v>
      </c>
      <c r="B125" s="57">
        <f t="shared" si="11"/>
        <v>25</v>
      </c>
      <c r="C125" s="56">
        <f>'Picarro Output'!E125</f>
        <v>4</v>
      </c>
      <c r="D125" s="56" t="str">
        <f>INDEX(Timing!$B$3:$B$29,MATCH(B125,Timing!$A$3:$A$29,0),1)</f>
        <v>CC4 16sep24 9m - DUP</v>
      </c>
      <c r="F125" s="58">
        <f>'Picarro Output'!J125</f>
        <v>1</v>
      </c>
      <c r="G125" s="58">
        <f t="shared" si="18"/>
        <v>0</v>
      </c>
      <c r="H125" s="82">
        <f>'Picarro Output'!G125</f>
        <v>-21.564</v>
      </c>
      <c r="I125" s="71">
        <f>STDEV(H122:H125)</f>
        <v>9.1613317809147596E-2</v>
      </c>
      <c r="J125" s="59">
        <f>H125 + ((1-$T$9)*(H125-H121))</f>
        <v>-21.559601358210447</v>
      </c>
      <c r="K125" s="79">
        <f>STDEV(J122:J125)</f>
        <v>8.98151565809861E-2</v>
      </c>
      <c r="M125" s="62">
        <f t="shared" si="17"/>
        <v>-22.992092145698301</v>
      </c>
      <c r="Q125" s="64">
        <f t="shared" si="19"/>
        <v>-31.514236303580855</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-5.1159999999999997</v>
      </c>
      <c r="J126" s="59">
        <f>H126 + ((1-$T$6)*(H126-H125))</f>
        <v>-2.7572754272036035</v>
      </c>
      <c r="K126" s="79"/>
      <c r="M126" s="62">
        <f t="shared" si="17"/>
        <v>-4.2013185597518454</v>
      </c>
      <c r="Q126" s="64">
        <f t="shared" si="19"/>
        <v>-13.584606034825038</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-3.048</v>
      </c>
      <c r="J127" s="59">
        <f>H127 + ((1-$T$7)*(H127-H125))</f>
        <v>-2.3683669603404889</v>
      </c>
      <c r="K127" s="79"/>
      <c r="M127" s="62">
        <f t="shared" si="17"/>
        <v>-3.8239624379491168</v>
      </c>
      <c r="Q127" s="64">
        <f t="shared" si="19"/>
        <v>-13.224543384257279</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-2.71</v>
      </c>
      <c r="J128" s="59">
        <f>H128 + ((1-$T$8)*(H128-H125))</f>
        <v>-2.4210769618479633</v>
      </c>
      <c r="K128" s="79"/>
      <c r="M128" s="62">
        <f t="shared" si="17"/>
        <v>-3.8882247845169768</v>
      </c>
      <c r="Q128" s="64">
        <f t="shared" si="19"/>
        <v>-13.285860716877693</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-2.7549999999999999</v>
      </c>
      <c r="I129" s="71">
        <f>STDEV(H126:H129)</f>
        <v>1.1489813967162408</v>
      </c>
      <c r="J129" s="59">
        <f>H129 + ((1-$T$9)*(H129-H125))</f>
        <v>-2.5731669155610839</v>
      </c>
      <c r="K129" s="79">
        <f>STDEV(J126:J129)</f>
        <v>0.174649140589131</v>
      </c>
      <c r="M129" s="62">
        <f t="shared" si="17"/>
        <v>-4.0518670832904835</v>
      </c>
      <c r="Q129" s="64">
        <f t="shared" si="19"/>
        <v>-13.442003618601156</v>
      </c>
      <c r="R129" s="65"/>
    </row>
    <row r="130" spans="1:18">
      <c r="A130" s="94">
        <f>'Picarro Output'!A130</f>
        <v>129</v>
      </c>
      <c r="B130" s="57">
        <f t="shared" si="11"/>
        <v>27</v>
      </c>
      <c r="C130" s="56">
        <f>'Picarro Output'!E130</f>
        <v>1</v>
      </c>
      <c r="D130" s="56" t="str">
        <f>INDEX(Timing!$B$3:$B$29,MATCH(B130,Timing!$A$3:$A$29,0),1)</f>
        <v>Blacksburg</v>
      </c>
      <c r="E130" s="56" t="s">
        <v>118</v>
      </c>
      <c r="F130" s="58">
        <f>'Picarro Output'!J130</f>
        <v>1</v>
      </c>
      <c r="G130" s="58">
        <f t="shared" si="18"/>
        <v>0</v>
      </c>
      <c r="H130" s="82">
        <f>'Picarro Output'!G130</f>
        <v>-34.225000000000001</v>
      </c>
      <c r="J130" s="59">
        <f>H130 + ((1-$T$6)*(H130-H129))</f>
        <v>-38.737953690777154</v>
      </c>
      <c r="K130" s="79"/>
      <c r="L130" s="62">
        <f>J130</f>
        <v>-38.737953690777154</v>
      </c>
      <c r="M130" s="62">
        <f t="shared" si="17"/>
        <v>-40.228206203566941</v>
      </c>
      <c r="N130" s="62">
        <f>L130 - ($T$18*A130)</f>
        <v>-40.228206203566941</v>
      </c>
      <c r="Q130" s="64">
        <f t="shared" si="19"/>
        <v>-47.960453960038429</v>
      </c>
      <c r="R130" s="65"/>
    </row>
    <row r="131" spans="1:18">
      <c r="A131" s="94">
        <f>'Picarro Output'!A131</f>
        <v>130</v>
      </c>
      <c r="B131" s="57">
        <f t="shared" ref="B131:B133" si="20">IF(C131=1,B130+1,B130)</f>
        <v>27</v>
      </c>
      <c r="C131" s="56">
        <f>'Picarro Output'!E131</f>
        <v>2</v>
      </c>
      <c r="D131" s="56" t="str">
        <f>INDEX(Timing!$B$3:$B$29,MATCH(B131,Timing!$A$3:$A$29,0),1)</f>
        <v>Blacksburg</v>
      </c>
      <c r="E131" s="56" t="s">
        <v>118</v>
      </c>
      <c r="F131" s="58">
        <f>'Picarro Output'!J131</f>
        <v>1</v>
      </c>
      <c r="G131" s="58">
        <f t="shared" si="18"/>
        <v>0</v>
      </c>
      <c r="H131" s="82">
        <f>'Picarro Output'!G131</f>
        <v>-37.508000000000003</v>
      </c>
      <c r="J131" s="59">
        <f>H131 + ((1-$T$7)*(H131-H129))</f>
        <v>-38.7836149831112</v>
      </c>
      <c r="K131" s="79"/>
      <c r="L131" s="62">
        <f>J131</f>
        <v>-38.7836149831112</v>
      </c>
      <c r="M131" s="62">
        <f t="shared" si="17"/>
        <v>-40.285419840961374</v>
      </c>
      <c r="N131" s="62">
        <f>L131 - ($T$18*A131)</f>
        <v>-40.285419840961374</v>
      </c>
      <c r="Q131" s="64">
        <f t="shared" si="19"/>
        <v>-48.015045611633873</v>
      </c>
      <c r="R131" s="65"/>
    </row>
    <row r="132" spans="1:18">
      <c r="A132" s="94">
        <f>'Picarro Output'!A132</f>
        <v>131</v>
      </c>
      <c r="B132" s="57">
        <f t="shared" si="20"/>
        <v>27</v>
      </c>
      <c r="C132" s="56">
        <f>'Picarro Output'!E132</f>
        <v>3</v>
      </c>
      <c r="D132" s="56" t="str">
        <f>INDEX(Timing!$B$3:$B$29,MATCH(B132,Timing!$A$3:$A$29,0),1)</f>
        <v>Blacksburg</v>
      </c>
      <c r="E132" s="56" t="s">
        <v>118</v>
      </c>
      <c r="F132" s="58">
        <f>'Picarro Output'!J132</f>
        <v>1</v>
      </c>
      <c r="G132" s="58">
        <f>IF(F132="     ",-1,IF(F132=0,-1,0))</f>
        <v>0</v>
      </c>
      <c r="H132" s="82">
        <f>'Picarro Output'!G132</f>
        <v>-37.979999999999997</v>
      </c>
      <c r="J132" s="59">
        <f>H132 + ((1-$T$8)*(H132-H129))</f>
        <v>-38.519796012459182</v>
      </c>
      <c r="K132" s="79"/>
      <c r="L132" s="62">
        <f>J132</f>
        <v>-38.519796012459182</v>
      </c>
      <c r="M132" s="62">
        <f t="shared" si="17"/>
        <v>-40.033153215369737</v>
      </c>
      <c r="N132" s="62">
        <f>L132 - ($T$18*A132)</f>
        <v>-40.033153215369737</v>
      </c>
      <c r="Q132" s="64">
        <f t="shared" si="19"/>
        <v>-47.774339857540411</v>
      </c>
      <c r="R132" s="65"/>
    </row>
    <row r="133" spans="1:18">
      <c r="A133" s="94">
        <f>'Picarro Output'!A133</f>
        <v>132</v>
      </c>
      <c r="B133" s="57">
        <f t="shared" si="20"/>
        <v>27</v>
      </c>
      <c r="C133" s="56">
        <f>'Picarro Output'!E133</f>
        <v>4</v>
      </c>
      <c r="D133" s="56" t="str">
        <f>INDEX(Timing!$B$3:$B$29,MATCH(B133,Timing!$A$3:$A$29,0),1)</f>
        <v>Blacksburg</v>
      </c>
      <c r="E133" s="56" t="s">
        <v>118</v>
      </c>
      <c r="F133" s="58">
        <f>'Picarro Output'!J133</f>
        <v>1</v>
      </c>
      <c r="G133" s="58">
        <f>IF(F133="     ",-1,IF(F133=0,-1,0))</f>
        <v>0</v>
      </c>
      <c r="H133" s="82">
        <f>'Picarro Output'!G133</f>
        <v>-38.466000000000001</v>
      </c>
      <c r="I133" s="71">
        <f>STDEV(H130:H133)</f>
        <v>1.9200898199476668</v>
      </c>
      <c r="J133" s="59">
        <f>H133 + ((1-$T$9)*(H133-H129))</f>
        <v>-38.811230542740077</v>
      </c>
      <c r="K133" s="79">
        <f>STDEV(J130:J133)</f>
        <v>0.13239598971452135</v>
      </c>
      <c r="L133" s="62">
        <f>J133</f>
        <v>-38.811230542740077</v>
      </c>
      <c r="M133" s="62">
        <f t="shared" si="17"/>
        <v>-40.336140090711019</v>
      </c>
      <c r="N133" s="62">
        <f>L133 - ($T$18*A133)</f>
        <v>-40.336140090711019</v>
      </c>
      <c r="Q133" s="64">
        <f t="shared" si="19"/>
        <v>-48.063441454465497</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D4" sqref="D4"/>
    </sheetView>
  </sheetViews>
  <sheetFormatPr defaultColWidth="11.42578125" defaultRowHeight="15"/>
  <cols>
    <col min="1" max="1" width="4.28515625" customWidth="1"/>
    <col min="2" max="2" width="23.425781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101</v>
      </c>
      <c r="C1" s="97" t="str">
        <f>'Tray Configuration'!D1</f>
        <v>DWH</v>
      </c>
      <c r="H1" s="45" t="s">
        <v>91</v>
      </c>
      <c r="K1" s="1" t="s">
        <v>110</v>
      </c>
      <c r="L1" s="1" t="s">
        <v>92</v>
      </c>
      <c r="M1" s="1" t="s">
        <v>92</v>
      </c>
      <c r="N1" s="8" t="s">
        <v>93</v>
      </c>
      <c r="O1" s="1" t="s">
        <v>93</v>
      </c>
    </row>
    <row r="2" spans="1:15">
      <c r="A2" s="45"/>
      <c r="B2" s="45" t="s">
        <v>103</v>
      </c>
      <c r="C2" s="114">
        <f>'Tray Configuration'!D6</f>
        <v>45733</v>
      </c>
      <c r="H2" t="s">
        <v>47</v>
      </c>
      <c r="I2" t="s">
        <v>108</v>
      </c>
      <c r="J2" s="97" t="s">
        <v>109</v>
      </c>
      <c r="K2" s="1" t="s">
        <v>51</v>
      </c>
      <c r="L2" s="95" t="s">
        <v>51</v>
      </c>
      <c r="M2" s="1" t="s">
        <v>65</v>
      </c>
      <c r="N2" s="8" t="s">
        <v>111</v>
      </c>
      <c r="O2" s="95" t="s">
        <v>51</v>
      </c>
    </row>
    <row r="3" spans="1:15">
      <c r="A3" s="45"/>
      <c r="B3" s="45" t="s">
        <v>102</v>
      </c>
      <c r="C3" s="97" t="str">
        <f>'Tray Configuration'!D3</f>
        <v>CCR</v>
      </c>
      <c r="H3">
        <f>'Picarro Output'!A2</f>
        <v>1</v>
      </c>
      <c r="I3">
        <f>'Picarro Output'!E2</f>
        <v>1</v>
      </c>
      <c r="J3" s="97" t="str">
        <f>'Run Summary'!D2</f>
        <v>Blacksburg</v>
      </c>
      <c r="K3" s="1">
        <f>'Run Summary'!G2</f>
        <v>-1</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29" t="s">
        <v>100</v>
      </c>
      <c r="B6" s="231" t="s">
        <v>59</v>
      </c>
      <c r="C6" s="116" t="s">
        <v>106</v>
      </c>
      <c r="D6" s="231" t="s">
        <v>94</v>
      </c>
      <c r="E6" s="117" t="s">
        <v>107</v>
      </c>
      <c r="F6" s="233" t="s">
        <v>94</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0"/>
      <c r="B7" s="232"/>
      <c r="C7" s="118" t="s">
        <v>95</v>
      </c>
      <c r="D7" s="232"/>
      <c r="E7" s="118" t="s">
        <v>95</v>
      </c>
      <c r="F7" s="234"/>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-7.4300530321365823</v>
      </c>
      <c r="D8" s="121">
        <f>STDEV(M3:M12)</f>
        <v>5.9991980230124552E-2</v>
      </c>
      <c r="E8" s="131">
        <f>AVERAGE(N3:N12)</f>
        <v>-47.954956716913607</v>
      </c>
      <c r="F8" s="122">
        <f>STDEV(N3:N12)</f>
        <v>0.16591133557634075</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-2.2782686437027331</v>
      </c>
      <c r="D9" s="7">
        <f>STDEV(M13:M22)</f>
        <v>4.8974615236898084E-2</v>
      </c>
      <c r="E9" s="132">
        <f>AVERAGE(N13:N22)</f>
        <v>-10.246966249614944</v>
      </c>
      <c r="F9" s="124">
        <f>STDEV(N13:N22)</f>
        <v>0.16591353620862326</v>
      </c>
      <c r="H9">
        <f>'Picarro Output'!A8</f>
        <v>7</v>
      </c>
      <c r="I9">
        <f>'Picarro Output'!E8</f>
        <v>7</v>
      </c>
      <c r="J9" s="97" t="str">
        <f>'Run Summary'!D8</f>
        <v>Blacksburg</v>
      </c>
      <c r="K9" s="1">
        <f>'Run Summary'!G8</f>
        <v>0</v>
      </c>
      <c r="L9" s="95">
        <f>'18O'!G8</f>
        <v>0</v>
      </c>
      <c r="M9" s="7">
        <f>IF('2H'!G8=-1,"",(IF('18O'!H8=-1,"",(IF('Run Summary'!F8=-1,"",'18O'!Q8)))))</f>
        <v>-7.517409796452041</v>
      </c>
      <c r="N9" s="8">
        <f>IF('2H'!G8=-1,"",(IF('18O'!H8=-1,"",(IF('Run Summary'!F8=-1,"",'2H'!Q8)))))</f>
        <v>-47.796966329382784</v>
      </c>
      <c r="O9" s="95">
        <f>'2H'!G8</f>
        <v>0</v>
      </c>
    </row>
    <row r="10" spans="1:15">
      <c r="A10" s="123">
        <v>3</v>
      </c>
      <c r="B10" s="1" t="str">
        <f>INDEX('Tray Configuration'!$B$15:$J$20, MATCH(A10,'Tray Configuration'!$A$15:$A$20,1), MATCH(A10, 'Tray Configuration'!$B$14:$J$14, 1))</f>
        <v>Homer</v>
      </c>
      <c r="C10" s="130">
        <f>AVERAGE(M23:M32)</f>
        <v>-14.529418475105079</v>
      </c>
      <c r="D10" s="7">
        <f>STDEV(M23:M32)</f>
        <v>3.8268830943488048E-2</v>
      </c>
      <c r="E10" s="132">
        <f>AVERAGE(N23:N32)</f>
        <v>-110.39174688634807</v>
      </c>
      <c r="F10" s="124">
        <f>STDEV(N23:N32)</f>
        <v>0.17426750357262427</v>
      </c>
      <c r="H10">
        <f>'Picarro Output'!A9</f>
        <v>8</v>
      </c>
      <c r="I10">
        <f>'Picarro Output'!E9</f>
        <v>8</v>
      </c>
      <c r="J10" s="97" t="str">
        <f>'Run Summary'!D9</f>
        <v>Blacksburg</v>
      </c>
      <c r="K10" s="1">
        <f>'Run Summary'!G9</f>
        <v>0</v>
      </c>
      <c r="L10" s="95">
        <f>'18O'!G9</f>
        <v>0</v>
      </c>
      <c r="M10" s="7">
        <f>IF('2H'!G9=-1,"",(IF('18O'!H9=-1,"",(IF('Run Summary'!F9=-1,"",'18O'!Q9)))))</f>
        <v>-7.4043111532456169</v>
      </c>
      <c r="N10" s="8">
        <f>IF('2H'!G9=-1,"",(IF('18O'!H9=-1,"",(IF('Run Summary'!F9=-1,"",'2H'!Q9)))))</f>
        <v>-48.017907096712392</v>
      </c>
      <c r="O10" s="95">
        <f>'2H'!G9</f>
        <v>0</v>
      </c>
    </row>
    <row r="11" spans="1:15">
      <c r="A11" s="123">
        <v>4</v>
      </c>
      <c r="B11" s="1" t="str">
        <f>INDEX('Tray Configuration'!$B$15:$J$20, MATCH(A11,'Tray Configuration'!$A$15:$A$20,1), MATCH(A11, 'Tray Configuration'!$B$14:$J$14, 1))</f>
        <v>Blacksburg</v>
      </c>
      <c r="C11" s="130">
        <f>AVERAGE(M33:M42)</f>
        <v>-7.584524150161978</v>
      </c>
      <c r="D11" s="7">
        <f>STDEV(M33:M42)</f>
        <v>5.3888627630521865E-2</v>
      </c>
      <c r="E11" s="132">
        <f>AVERAGE(N33:N42)</f>
        <v>-47.777115664606086</v>
      </c>
      <c r="F11" s="124">
        <f>STDEV(N33:N42)</f>
        <v>0.23773925180457364</v>
      </c>
      <c r="H11">
        <f>'Picarro Output'!A10</f>
        <v>9</v>
      </c>
      <c r="I11">
        <f>'Picarro Output'!E10</f>
        <v>9</v>
      </c>
      <c r="J11" s="97" t="str">
        <f>'Run Summary'!D10</f>
        <v>Blacksburg</v>
      </c>
      <c r="K11" s="1">
        <f>'Run Summary'!G10</f>
        <v>0</v>
      </c>
      <c r="L11" s="95">
        <f>'18O'!G10</f>
        <v>0</v>
      </c>
      <c r="M11" s="7">
        <f>IF('2H'!G10=-1,"",(IF('18O'!H10=-1,"",(IF('Run Summary'!F10=-1,"",'18O'!Q10)))))</f>
        <v>-7.3818520931922009</v>
      </c>
      <c r="N11" s="8">
        <f>IF('2H'!G10=-1,"",(IF('18O'!H10=-1,"",(IF('Run Summary'!F10=-1,"",'2H'!Q10)))))</f>
        <v>-47.84572899445741</v>
      </c>
      <c r="O11" s="95">
        <f>'2H'!G10</f>
        <v>0</v>
      </c>
    </row>
    <row r="12" spans="1:15">
      <c r="A12" s="123">
        <v>5</v>
      </c>
      <c r="B12" s="1" t="str">
        <f>INDEX('Tray Configuration'!$B$15:$J$20, MATCH(A12,'Tray Configuration'!$A$15:$A$20,1), MATCH(A12, 'Tray Configuration'!$B$14:$J$14, 1))</f>
        <v>Hawaii</v>
      </c>
      <c r="C12" s="130">
        <f>AVERAGE(M43:M46)</f>
        <v>-3.7145812111207115</v>
      </c>
      <c r="D12" s="7">
        <f>STDEV(M43:M46)</f>
        <v>5.8003604009587241E-2</v>
      </c>
      <c r="E12" s="132">
        <f>AVERAGE(N43:N46)</f>
        <v>-13.002922746749769</v>
      </c>
      <c r="F12" s="124">
        <f>STDEV(N43:N46)</f>
        <v>0.22268547644636005</v>
      </c>
      <c r="H12">
        <f>'Picarro Output'!A11</f>
        <v>10</v>
      </c>
      <c r="I12">
        <f>'Picarro Output'!E11</f>
        <v>10</v>
      </c>
      <c r="J12" s="97" t="str">
        <f>'Run Summary'!D11</f>
        <v>Blacksburg</v>
      </c>
      <c r="K12" s="1">
        <f>'Run Summary'!G11</f>
        <v>0</v>
      </c>
      <c r="L12" s="95">
        <f>'18O'!G11</f>
        <v>0</v>
      </c>
      <c r="M12" s="7">
        <f>IF('2H'!G11=-1,"",(IF('18O'!H11=-1,"",(IF('Run Summary'!F11=-1,"",'18O'!Q11)))))</f>
        <v>-7.4166390856564721</v>
      </c>
      <c r="N12" s="8">
        <f>IF('2H'!G11=-1,"",(IF('18O'!H11=-1,"",(IF('Run Summary'!F11=-1,"",'2H'!Q11)))))</f>
        <v>-48.159224447101849</v>
      </c>
      <c r="O12" s="95">
        <f>'2H'!G11</f>
        <v>0</v>
      </c>
    </row>
    <row r="13" spans="1:15">
      <c r="A13" s="123">
        <v>6</v>
      </c>
      <c r="B13" s="1" t="str">
        <f>INDEX('Tray Configuration'!$B$15:$J$20, MATCH(A13,'Tray Configuration'!$A$15:$A$20,1), MATCH(A13, 'Tray Configuration'!$B$14:$J$14, 1))</f>
        <v>CC4 17feb25 0.1m</v>
      </c>
      <c r="C13" s="130">
        <f>AVERAGE(M47:M50)</f>
        <v>-5.2591203090625367</v>
      </c>
      <c r="D13" s="7">
        <f>STDEV(M47:M50)</f>
        <v>5.0586905895460395E-2</v>
      </c>
      <c r="E13" s="132">
        <f>AVERAGE(N47:N50)</f>
        <v>-31.15446710335879</v>
      </c>
      <c r="F13" s="124">
        <f>STDEV(N47:N50)</f>
        <v>7.2860119721469371E-2</v>
      </c>
      <c r="H13">
        <f>'Picarro Output'!A12</f>
        <v>11</v>
      </c>
      <c r="I13">
        <f>'Picarro Output'!E12</f>
        <v>1</v>
      </c>
      <c r="J13" s="97" t="str">
        <f>'Run Summary'!D12</f>
        <v>Myrtle</v>
      </c>
      <c r="K13" s="1">
        <f>'Run Summary'!G12</f>
        <v>0</v>
      </c>
      <c r="L13" s="95">
        <f>'18O'!G12</f>
        <v>0</v>
      </c>
      <c r="M13" s="7">
        <f>IF('2H'!G12=-1,"",(IF('18O'!H12=-1,"",(IF('Run Summary'!F12=-1,"",'18O'!Q12)))))</f>
        <v>-2.2012592865957181</v>
      </c>
      <c r="N13" s="8">
        <f>IF('2H'!G12=-1,"",(IF('18O'!H12=-1,"",(IF('Run Summary'!F12=-1,"",'2H'!Q12)))))</f>
        <v>-10.396381226986566</v>
      </c>
      <c r="O13" s="95">
        <f>'2H'!G12</f>
        <v>0</v>
      </c>
    </row>
    <row r="14" spans="1:15">
      <c r="A14" s="123">
        <v>7</v>
      </c>
      <c r="B14" s="1" t="str">
        <f>INDEX('Tray Configuration'!$B$15:$J$20, MATCH(A14,'Tray Configuration'!$A$15:$A$20,1), MATCH(A14, 'Tray Configuration'!$B$14:$J$14, 1))</f>
        <v>CC4 16sep24 BOT</v>
      </c>
      <c r="C14" s="130">
        <f>AVERAGE(M51:M54)</f>
        <v>-5.3946025834061508</v>
      </c>
      <c r="D14" s="7">
        <f>STDEV(M51:M54)</f>
        <v>6.2621101500727194E-2</v>
      </c>
      <c r="E14" s="132">
        <f>AVERAGE(N51:N54)</f>
        <v>-31.929782831859221</v>
      </c>
      <c r="F14" s="124">
        <f>STDEV(N51:N54)</f>
        <v>0.11541968228634121</v>
      </c>
      <c r="H14">
        <f>'Picarro Output'!A13</f>
        <v>12</v>
      </c>
      <c r="I14">
        <f>'Picarro Output'!E13</f>
        <v>2</v>
      </c>
      <c r="J14" s="97" t="str">
        <f>'Run Summary'!D13</f>
        <v>Myrtle</v>
      </c>
      <c r="K14" s="1">
        <f>'Run Summary'!G13</f>
        <v>0</v>
      </c>
      <c r="L14" s="95">
        <f>'18O'!G13</f>
        <v>0</v>
      </c>
      <c r="M14" s="7">
        <f>IF('2H'!G13=-1,"",(IF('18O'!H13=-1,"",(IF('Run Summary'!F13=-1,"",'18O'!Q13)))))</f>
        <v>-2.2555945366196184</v>
      </c>
      <c r="N14" s="8">
        <f>IF('2H'!G13=-1,"",(IF('18O'!H13=-1,"",(IF('Run Summary'!F13=-1,"",'2H'!Q13)))))</f>
        <v>-10.129903719281781</v>
      </c>
      <c r="O14" s="95">
        <f>'2H'!G13</f>
        <v>0</v>
      </c>
    </row>
    <row r="15" spans="1:15">
      <c r="A15" s="123">
        <v>8</v>
      </c>
      <c r="B15" s="1" t="str">
        <f>INDEX('Tray Configuration'!$B$15:$J$20, MATCH(A15,'Tray Configuration'!$A$15:$A$20,1), MATCH(A15, 'Tray Configuration'!$B$14:$J$14, 1))</f>
        <v>CC4 17feb25 6m</v>
      </c>
      <c r="C15" s="130">
        <f>AVERAGE(M55:M58)</f>
        <v>-5.2008876279542688</v>
      </c>
      <c r="D15" s="7">
        <f>STDEV(M55:M58)</f>
        <v>3.9941114300204625E-2</v>
      </c>
      <c r="E15" s="132">
        <f>AVERAGE(N55:N58)</f>
        <v>-31.106301815134181</v>
      </c>
      <c r="F15" s="124">
        <f>STDEV(N55:N58)</f>
        <v>2.8943761158946802E-2</v>
      </c>
      <c r="H15">
        <f>'Picarro Output'!A14</f>
        <v>13</v>
      </c>
      <c r="I15">
        <f>'Picarro Output'!E14</f>
        <v>3</v>
      </c>
      <c r="J15" s="97" t="str">
        <f>'Run Summary'!D14</f>
        <v>Myrtle</v>
      </c>
      <c r="K15" s="1">
        <f>'Run Summary'!G14</f>
        <v>0</v>
      </c>
      <c r="L15" s="95">
        <f>'18O'!G14</f>
        <v>0</v>
      </c>
      <c r="M15" s="7">
        <f>IF('2H'!G14=-1,"",(IF('18O'!H14=-1,"",(IF('Run Summary'!F14=-1,"",'18O'!Q14)))))</f>
        <v>-2.2800991587795023</v>
      </c>
      <c r="N15" s="8">
        <f>IF('2H'!G14=-1,"",(IF('18O'!H14=-1,"",(IF('Run Summary'!F14=-1,"",'2H'!Q14)))))</f>
        <v>-10.487800886960486</v>
      </c>
      <c r="O15" s="95">
        <f>'2H'!G14</f>
        <v>0</v>
      </c>
    </row>
    <row r="16" spans="1:15">
      <c r="A16" s="123">
        <v>9</v>
      </c>
      <c r="B16" s="1" t="str">
        <f>INDEX('Tray Configuration'!$B$15:$J$20, MATCH(A16,'Tray Configuration'!$A$15:$A$20,1), MATCH(A16-((MATCH(A16,'Tray Configuration'!$A$15:$A$20,1))-1)*9, 'Tray Configuration'!$B$14:$J$14, 1))</f>
        <v>Blacksburg</v>
      </c>
      <c r="C16" s="130">
        <f>AVERAGE(M59:M62)</f>
        <v>-7.488937405664748</v>
      </c>
      <c r="D16" s="7">
        <f>STDEV(M59:M62)</f>
        <v>4.4418181331484397E-2</v>
      </c>
      <c r="E16" s="132">
        <f>AVERAGE(N59:N62)</f>
        <v>-47.516801548772627</v>
      </c>
      <c r="F16" s="124">
        <f>STDEV(N59:N62)</f>
        <v>0.24733270498708626</v>
      </c>
      <c r="H16">
        <f>'Picarro Output'!A15</f>
        <v>14</v>
      </c>
      <c r="I16">
        <f>'Picarro Output'!E15</f>
        <v>4</v>
      </c>
      <c r="J16" s="97" t="str">
        <f>'Run Summary'!D15</f>
        <v>Myrtle</v>
      </c>
      <c r="K16" s="1">
        <f>'Run Summary'!G15</f>
        <v>0</v>
      </c>
      <c r="L16" s="95">
        <f>'18O'!G15</f>
        <v>0</v>
      </c>
      <c r="M16" s="7">
        <f>IF('2H'!G15=-1,"",(IF('18O'!H15=-1,"",(IF('Run Summary'!F15=-1,"",'18O'!Q15)))))</f>
        <v>-2.3096082391262396</v>
      </c>
      <c r="N16" s="8">
        <f>IF('2H'!G15=-1,"",(IF('18O'!H15=-1,"",(IF('Run Summary'!F15=-1,"",'2H'!Q15)))))</f>
        <v>-10.335096868063511</v>
      </c>
      <c r="O16" s="95">
        <f>'2H'!G15</f>
        <v>0</v>
      </c>
    </row>
    <row r="17" spans="1:15">
      <c r="A17" s="123">
        <v>10</v>
      </c>
      <c r="B17" s="1" t="str">
        <f>INDEX('Tray Configuration'!$B$15:$J$20, MATCH(A17,'Tray Configuration'!$A$15:$A$20,1), MATCH(A17-((MATCH(A17,'Tray Configuration'!$A$15:$A$20,1))-1)*9, 'Tray Configuration'!$B$14:$J$14, 1))</f>
        <v>CC3 17feb25 1.5m</v>
      </c>
      <c r="C17" s="130">
        <f>AVERAGE(M63:M66)</f>
        <v>-5.1699835359031425</v>
      </c>
      <c r="D17" s="7">
        <f>STDEV(M63:M66)</f>
        <v>5.4653213841237641E-2</v>
      </c>
      <c r="E17" s="132">
        <f>AVERAGE(N63:N66)</f>
        <v>-30.876554186890665</v>
      </c>
      <c r="F17" s="124">
        <f>STDEV(N63:N66)</f>
        <v>0.29905730120850965</v>
      </c>
      <c r="H17">
        <f>'Picarro Output'!A16</f>
        <v>15</v>
      </c>
      <c r="I17">
        <f>'Picarro Output'!E16</f>
        <v>5</v>
      </c>
      <c r="J17" s="97" t="str">
        <f>'Run Summary'!D16</f>
        <v>Myrtle</v>
      </c>
      <c r="K17" s="1">
        <f>'Run Summary'!G16</f>
        <v>0</v>
      </c>
      <c r="L17" s="95">
        <f>'18O'!G16</f>
        <v>0</v>
      </c>
      <c r="M17" s="7">
        <f>IF('2H'!G16=-1,"",(IF('18O'!H16=-1,"",(IF('Run Summary'!F16=-1,"",'18O'!Q16)))))</f>
        <v>-2.2017860431828158</v>
      </c>
      <c r="N17" s="8">
        <f>IF('2H'!G16=-1,"",(IF('18O'!H16=-1,"",(IF('Run Summary'!F16=-1,"",'2H'!Q16)))))</f>
        <v>-10.153591864504907</v>
      </c>
      <c r="O17" s="95">
        <f>'2H'!G16</f>
        <v>0</v>
      </c>
    </row>
    <row r="18" spans="1:15">
      <c r="A18" s="123">
        <v>11</v>
      </c>
      <c r="B18" s="1" t="str">
        <f>INDEX('Tray Configuration'!$B$15:$J$20, MATCH(A18,'Tray Configuration'!$A$15:$A$20,1), MATCH(A18-((MATCH(A18,'Tray Configuration'!$A$15:$A$20,1))-1)*9, 'Tray Configuration'!$B$14:$J$14, 1))</f>
        <v>CC2 16sep24 0.1m</v>
      </c>
      <c r="C18" s="130">
        <f>AVERAGE(M67:M70)</f>
        <v>-4.3425741488036333</v>
      </c>
      <c r="D18" s="7">
        <f>STDEV(M67:M70)</f>
        <v>1.7365969198430298E-2</v>
      </c>
      <c r="E18" s="132">
        <f>AVERAGE(N67:N70)</f>
        <v>-26.768832936911071</v>
      </c>
      <c r="F18" s="124">
        <f>STDEV(N67:N70)</f>
        <v>0.10066564268275893</v>
      </c>
      <c r="H18">
        <f>'Picarro Output'!A17</f>
        <v>16</v>
      </c>
      <c r="I18">
        <f>'Picarro Output'!E17</f>
        <v>6</v>
      </c>
      <c r="J18" s="97" t="str">
        <f>'Run Summary'!D17</f>
        <v>Myrtle</v>
      </c>
      <c r="K18" s="1">
        <f>'Run Summary'!G17</f>
        <v>0</v>
      </c>
      <c r="L18" s="95">
        <f>'18O'!G17</f>
        <v>0</v>
      </c>
      <c r="M18" s="7">
        <f>IF('2H'!G17=-1,"",(IF('18O'!H17=-1,"",(IF('Run Summary'!F17=-1,"",'18O'!Q17)))))</f>
        <v>-2.3022396343879565</v>
      </c>
      <c r="N18" s="8">
        <f>IF('2H'!G17=-1,"",(IF('18O'!H17=-1,"",(IF('Run Summary'!F17=-1,"",'2H'!Q17)))))</f>
        <v>-10.230069666118492</v>
      </c>
      <c r="O18" s="95">
        <f>'2H'!G17</f>
        <v>0</v>
      </c>
    </row>
    <row r="19" spans="1:15">
      <c r="A19" s="123">
        <v>12</v>
      </c>
      <c r="B19" s="1" t="str">
        <f>INDEX('Tray Configuration'!$B$15:$J$20, MATCH(A19,'Tray Configuration'!$A$15:$A$20,1), MATCH(A19-((MATCH(A19,'Tray Configuration'!$A$15:$A$20,1))-1)*9, 'Tray Configuration'!$B$14:$J$14, 1))</f>
        <v>CS1 30sep24 0.1m</v>
      </c>
      <c r="C19" s="130">
        <f>AVERAGE(M71:M74)</f>
        <v>-6.0258623556559492</v>
      </c>
      <c r="D19" s="7">
        <f>STDEV(M71:M74)</f>
        <v>7.6869422470422236E-2</v>
      </c>
      <c r="E19" s="132">
        <f>AVERAGE(N71:N74)</f>
        <v>-31.511485780518669</v>
      </c>
      <c r="F19" s="124">
        <f>STDEV(N71:N74)</f>
        <v>0.17999034503700617</v>
      </c>
      <c r="H19">
        <f>'Picarro Output'!A18</f>
        <v>17</v>
      </c>
      <c r="I19">
        <f>'Picarro Output'!E18</f>
        <v>7</v>
      </c>
      <c r="J19" s="97" t="str">
        <f>'Run Summary'!D18</f>
        <v>Myrtle</v>
      </c>
      <c r="K19" s="1">
        <f>'Run Summary'!G18</f>
        <v>0</v>
      </c>
      <c r="L19" s="95">
        <f>'18O'!G18</f>
        <v>0</v>
      </c>
      <c r="M19" s="7">
        <f>IF('2H'!G18=-1,"",(IF('18O'!H18=-1,"",(IF('Run Summary'!F18=-1,"",'18O'!Q18)))))</f>
        <v>-2.338356449383312</v>
      </c>
      <c r="N19" s="8">
        <f>IF('2H'!G18=-1,"",(IF('18O'!H18=-1,"",(IF('Run Summary'!F18=-1,"",'2H'!Q18)))))</f>
        <v>-9.911610340305149</v>
      </c>
      <c r="O19" s="95">
        <f>'2H'!G18</f>
        <v>0</v>
      </c>
    </row>
    <row r="20" spans="1:15">
      <c r="A20" s="123">
        <v>13</v>
      </c>
      <c r="B20" s="1" t="str">
        <f>INDEX('Tray Configuration'!$B$15:$J$20, MATCH(A20,'Tray Configuration'!$A$15:$A$20,1), MATCH(A20-((MATCH(A20,'Tray Configuration'!$A$15:$A$20,1))-1)*9, 'Tray Configuration'!$B$14:$J$14, 1))</f>
        <v>CC2 15aug24 BOT</v>
      </c>
      <c r="C20" s="130">
        <f>AVERAGE(M75:M78)</f>
        <v>-4.0563809892601679</v>
      </c>
      <c r="D20" s="7">
        <f>STDEV(M75:M78)</f>
        <v>2.0293810010359202E-2</v>
      </c>
      <c r="E20" s="132">
        <f>AVERAGE(N75:N78)</f>
        <v>-26.143790995472934</v>
      </c>
      <c r="F20" s="124">
        <f>STDEV(N75:N78)</f>
        <v>0.38524932408006801</v>
      </c>
      <c r="H20">
        <f>'Picarro Output'!A19</f>
        <v>18</v>
      </c>
      <c r="I20">
        <f>'Picarro Output'!E19</f>
        <v>8</v>
      </c>
      <c r="J20" s="97" t="str">
        <f>'Run Summary'!D19</f>
        <v>Myrtle</v>
      </c>
      <c r="K20" s="1">
        <f>'Run Summary'!G19</f>
        <v>0</v>
      </c>
      <c r="L20" s="95">
        <f>'18O'!G19</f>
        <v>0</v>
      </c>
      <c r="M20" s="7">
        <f>IF('2H'!G19=-1,"",(IF('18O'!H19=-1,"",(IF('Run Summary'!F19=-1,"",'18O'!Q19)))))</f>
        <v>-2.3167998180965412</v>
      </c>
      <c r="N20" s="8">
        <f>IF('2H'!G19=-1,"",(IF('18O'!H19=-1,"",(IF('Run Summary'!F19=-1,"",'2H'!Q19)))))</f>
        <v>-10.240828197965467</v>
      </c>
      <c r="O20" s="95">
        <f>'2H'!G19</f>
        <v>0</v>
      </c>
    </row>
    <row r="21" spans="1:15">
      <c r="A21" s="123">
        <v>14</v>
      </c>
      <c r="B21" s="1" t="str">
        <f>INDEX('Tray Configuration'!$B$15:$J$20, MATCH(A21,'Tray Configuration'!$A$15:$A$20,1), MATCH(A21-((MATCH(A21,'Tray Configuration'!$A$15:$A$20,1))-1)*9, 'Tray Configuration'!$B$14:$J$14, 1))</f>
        <v>CC4 16sep24 6m</v>
      </c>
      <c r="C21" s="130">
        <f>AVERAGE(M79:M82)</f>
        <v>-3.7543553521003528</v>
      </c>
      <c r="D21" s="7">
        <f>STDEV(M79:M82)</f>
        <v>3.7334820954089451E-2</v>
      </c>
      <c r="E21" s="132">
        <f>AVERAGE(N79:N82)</f>
        <v>-25.200705490533871</v>
      </c>
      <c r="F21" s="124">
        <f>STDEV(N79:N82)</f>
        <v>0.24155713546099758</v>
      </c>
      <c r="H21">
        <f>'Picarro Output'!A20</f>
        <v>19</v>
      </c>
      <c r="I21">
        <f>'Picarro Output'!E20</f>
        <v>9</v>
      </c>
      <c r="J21" s="97" t="str">
        <f>'Run Summary'!D20</f>
        <v>Myrtle</v>
      </c>
      <c r="K21" s="1">
        <f>'Run Summary'!G20</f>
        <v>0</v>
      </c>
      <c r="L21" s="95">
        <f>'18O'!G20</f>
        <v>0</v>
      </c>
      <c r="M21" s="7">
        <f>IF('2H'!G20=-1,"",(IF('18O'!H20=-1,"",(IF('Run Summary'!F20=-1,"",'18O'!Q20)))))</f>
        <v>-2.3233209162592354</v>
      </c>
      <c r="N21" s="8">
        <f>IF('2H'!G20=-1,"",(IF('18O'!H20=-1,"",(IF('Run Summary'!F20=-1,"",'2H'!Q20)))))</f>
        <v>-10.393068580319134</v>
      </c>
      <c r="O21" s="95">
        <f>'2H'!G20</f>
        <v>0</v>
      </c>
    </row>
    <row r="22" spans="1:15">
      <c r="A22" s="123">
        <v>15</v>
      </c>
      <c r="B22" s="1" t="str">
        <f>INDEX('Tray Configuration'!$B$15:$J$20, MATCH(A22,'Tray Configuration'!$A$15:$A$20,1), MATCH(A22-((MATCH(A22,'Tray Configuration'!$A$15:$A$20,1))-1)*9, 'Tray Configuration'!$B$14:$J$14, 1))</f>
        <v>CS2 15aug24 0.1m</v>
      </c>
      <c r="C22" s="130">
        <f>AVERAGE(M83:M86)</f>
        <v>-6.3827776120148005</v>
      </c>
      <c r="D22" s="7">
        <f>STDEV(M83:M86)</f>
        <v>3.4360627258404462E-2</v>
      </c>
      <c r="E22" s="132">
        <f>AVERAGE(N83:N86)</f>
        <v>-37.712840194899584</v>
      </c>
      <c r="F22" s="124">
        <f>STDEV(N83:N86)</f>
        <v>0.30439440723127309</v>
      </c>
      <c r="H22">
        <f>'Picarro Output'!A21</f>
        <v>20</v>
      </c>
      <c r="I22">
        <f>'Picarro Output'!E21</f>
        <v>10</v>
      </c>
      <c r="J22" s="97" t="str">
        <f>'Run Summary'!D21</f>
        <v>Myrtle</v>
      </c>
      <c r="K22" s="1">
        <f>'Run Summary'!G21</f>
        <v>0</v>
      </c>
      <c r="L22" s="95">
        <f>'18O'!G21</f>
        <v>0</v>
      </c>
      <c r="M22" s="7">
        <f>IF('2H'!G21=-1,"",(IF('18O'!H21=-1,"",(IF('Run Summary'!F21=-1,"",'18O'!Q21)))))</f>
        <v>-2.2536223545963896</v>
      </c>
      <c r="N22" s="8">
        <f>IF('2H'!G21=-1,"",(IF('18O'!H21=-1,"",(IF('Run Summary'!F21=-1,"",'2H'!Q21)))))</f>
        <v>-10.191311145643942</v>
      </c>
      <c r="O22" s="95">
        <f>'2H'!G21</f>
        <v>0</v>
      </c>
    </row>
    <row r="23" spans="1:15">
      <c r="A23" s="123">
        <v>16</v>
      </c>
      <c r="B23" s="1" t="str">
        <f>INDEX('Tray Configuration'!$B$15:$J$20, MATCH(A23,'Tray Configuration'!$A$15:$A$20,1), MATCH(A23-((MATCH(A23,'Tray Configuration'!$A$15:$A$20,1))-1)*9, 'Tray Configuration'!$B$14:$J$14, 1))</f>
        <v>CC4 16sep24 9m</v>
      </c>
      <c r="C23" s="130">
        <f>AVERAGE(M87:M90)</f>
        <v>-5.1238136612049718</v>
      </c>
      <c r="D23" s="7">
        <f>STDEV(M87:M90)</f>
        <v>4.7881977752722238E-2</v>
      </c>
      <c r="E23" s="132">
        <f>AVERAGE(N87:N90)</f>
        <v>-31.366662291698777</v>
      </c>
      <c r="F23" s="124">
        <f>STDEV(N87:N90)</f>
        <v>0.13014930802908181</v>
      </c>
      <c r="H23">
        <f>'Picarro Output'!A22</f>
        <v>21</v>
      </c>
      <c r="I23">
        <f>'Picarro Output'!E22</f>
        <v>1</v>
      </c>
      <c r="J23" s="97" t="str">
        <f>'Run Summary'!D22</f>
        <v>Homer</v>
      </c>
      <c r="K23" s="1">
        <f>'Run Summary'!G22</f>
        <v>0</v>
      </c>
      <c r="L23" s="95">
        <f>'18O'!G22</f>
        <v>0</v>
      </c>
      <c r="M23" s="7">
        <f>IF('2H'!G22=-1,"",(IF('18O'!H22=-1,"",(IF('Run Summary'!F22=-1,"",'18O'!Q22)))))</f>
        <v>-14.478440646919973</v>
      </c>
      <c r="N23" s="8">
        <f>IF('2H'!G22=-1,"",(IF('18O'!H22=-1,"",(IF('Run Summary'!F22=-1,"",'2H'!Q22)))))</f>
        <v>-110.29658787306295</v>
      </c>
      <c r="O23" s="95">
        <f>'2H'!G22</f>
        <v>0</v>
      </c>
    </row>
    <row r="24" spans="1:15">
      <c r="A24" s="123">
        <v>17</v>
      </c>
      <c r="B24" s="1" t="str">
        <f>INDEX('Tray Configuration'!$B$15:$J$20, MATCH(A24,'Tray Configuration'!$A$15:$A$20,1), MATCH(A24-((MATCH(A24,'Tray Configuration'!$A$15:$A$20,1))-1)*9, 'Tray Configuration'!$B$14:$J$14, 1))</f>
        <v>CS1 16sep24 0.1m</v>
      </c>
      <c r="C24" s="130">
        <f>AVERAGE(M91:M94)</f>
        <v>-5.6820491500537669</v>
      </c>
      <c r="D24" s="7">
        <f>STDEV(M91:M94)</f>
        <v>5.4043693323021801E-2</v>
      </c>
      <c r="E24" s="132">
        <f>AVERAGE(N91:N94)</f>
        <v>-33.188864806637163</v>
      </c>
      <c r="F24" s="124">
        <f>STDEV(N91:N94)</f>
        <v>0.24673176858195983</v>
      </c>
      <c r="H24">
        <f>'Picarro Output'!A23</f>
        <v>22</v>
      </c>
      <c r="I24">
        <f>'Picarro Output'!E23</f>
        <v>2</v>
      </c>
      <c r="J24" s="97" t="str">
        <f>'Run Summary'!D23</f>
        <v>Homer</v>
      </c>
      <c r="K24" s="1">
        <f>'Run Summary'!G23</f>
        <v>0</v>
      </c>
      <c r="L24" s="95">
        <f>'18O'!G23</f>
        <v>0</v>
      </c>
      <c r="M24" s="7">
        <f>IF('2H'!G23=-1,"",(IF('18O'!H23=-1,"",(IF('Run Summary'!F23=-1,"",'18O'!Q23)))))</f>
        <v>-14.518794250640878</v>
      </c>
      <c r="N24" s="8">
        <f>IF('2H'!G23=-1,"",(IF('18O'!H23=-1,"",(IF('Run Summary'!F23=-1,"",'2H'!Q23)))))</f>
        <v>-110.19921580373412</v>
      </c>
      <c r="O24" s="95">
        <f>'2H'!G23</f>
        <v>0</v>
      </c>
    </row>
    <row r="25" spans="1:15">
      <c r="A25" s="123">
        <v>18</v>
      </c>
      <c r="B25" s="1" t="str">
        <f>INDEX('Tray Configuration'!$B$15:$J$20, MATCH(A25,'Tray Configuration'!$A$15:$A$20,1), MATCH(A25-((MATCH(A25,'Tray Configuration'!$A$15:$A$20,1))-1)*9, 'Tray Configuration'!$B$14:$J$14, 1))</f>
        <v>Blacksburg</v>
      </c>
      <c r="C25" s="130">
        <f>AVERAGE(M95:M98)</f>
        <v>-7.4956179709660091</v>
      </c>
      <c r="D25" s="7">
        <f>STDEV(M95:M98)</f>
        <v>3.8938673798379383E-2</v>
      </c>
      <c r="E25" s="132">
        <f>AVERAGE(N95:N98)</f>
        <v>-47.647842142718247</v>
      </c>
      <c r="F25" s="124">
        <f>STDEV(N95:N98)</f>
        <v>0.21152283740295114</v>
      </c>
      <c r="H25">
        <f>'Picarro Output'!A24</f>
        <v>23</v>
      </c>
      <c r="I25">
        <f>'Picarro Output'!E24</f>
        <v>3</v>
      </c>
      <c r="J25" s="97" t="str">
        <f>'Run Summary'!D24</f>
        <v>Homer</v>
      </c>
      <c r="K25" s="1">
        <f>'Run Summary'!G24</f>
        <v>0</v>
      </c>
      <c r="L25" s="95">
        <f>'18O'!G24</f>
        <v>0</v>
      </c>
      <c r="M25" s="7">
        <f>IF('2H'!G24=-1,"",(IF('18O'!H24=-1,"",(IF('Run Summary'!F24=-1,"",'18O'!Q24)))))</f>
        <v>-14.514971572076808</v>
      </c>
      <c r="N25" s="8">
        <f>IF('2H'!G24=-1,"",(IF('18O'!H24=-1,"",(IF('Run Summary'!F24=-1,"",'2H'!Q24)))))</f>
        <v>-110.38120642711596</v>
      </c>
      <c r="O25" s="95">
        <f>'2H'!G24</f>
        <v>0</v>
      </c>
    </row>
    <row r="26" spans="1:15">
      <c r="A26" s="123">
        <v>19</v>
      </c>
      <c r="B26" s="1" t="str">
        <f>INDEX('Tray Configuration'!$B$15:$J$20, MATCH(A26,'Tray Configuration'!$A$15:$A$20,1), MATCH(A26-((MATCH(A26,'Tray Configuration'!$A$15:$A$20,1))-1)*9, 'Tray Configuration'!$B$14:$J$14, 1))</f>
        <v>CCR rain 19aug24 R1</v>
      </c>
      <c r="C26" s="130">
        <f>AVERAGE(M99:M102)</f>
        <v>-5.1195222766140933</v>
      </c>
      <c r="D26" s="7">
        <f>STDEV(M99:M102)</f>
        <v>2.7471018017056179E-2</v>
      </c>
      <c r="E26" s="132">
        <f>AVERAGE(N99:N102)</f>
        <v>-30.998449360772291</v>
      </c>
      <c r="F26" s="124">
        <f>STDEV(N99:N102)</f>
        <v>0.16666811828469819</v>
      </c>
      <c r="H26">
        <f>'Picarro Output'!A25</f>
        <v>24</v>
      </c>
      <c r="I26">
        <f>'Picarro Output'!E25</f>
        <v>4</v>
      </c>
      <c r="J26" s="97" t="str">
        <f>'Run Summary'!D25</f>
        <v>Homer</v>
      </c>
      <c r="K26" s="1">
        <f>'Run Summary'!G25</f>
        <v>0</v>
      </c>
      <c r="L26" s="95">
        <f>'18O'!G25</f>
        <v>0</v>
      </c>
      <c r="M26" s="7">
        <f>IF('2H'!G25=-1,"",(IF('18O'!H25=-1,"",(IF('Run Summary'!F25=-1,"",'18O'!Q25)))))</f>
        <v>-14.51936013719318</v>
      </c>
      <c r="N26" s="8">
        <f>IF('2H'!G25=-1,"",(IF('18O'!H25=-1,"",(IF('Run Summary'!F25=-1,"",'2H'!Q25)))))</f>
        <v>-110.60395858773299</v>
      </c>
      <c r="O26" s="95">
        <f>'2H'!G25</f>
        <v>0</v>
      </c>
    </row>
    <row r="27" spans="1:15">
      <c r="A27" s="123">
        <v>20</v>
      </c>
      <c r="B27" s="1" t="str">
        <f>INDEX('Tray Configuration'!$B$15:$J$20, MATCH(A27,'Tray Configuration'!$A$15:$A$20,1), MATCH(A27-((MATCH(A27,'Tray Configuration'!$A$15:$A$20,1))-1)*9, 'Tray Configuration'!$B$14:$J$14, 1))</f>
        <v>CP1 15aug24 0.1m</v>
      </c>
      <c r="C27" s="130">
        <f>AVERAGE(M103:M106)</f>
        <v>-5.4074265292704107</v>
      </c>
      <c r="D27" s="7">
        <f>STDEV(M103:M106)</f>
        <v>3.1093503118978193E-2</v>
      </c>
      <c r="E27" s="132">
        <f>AVERAGE(N103:N106)</f>
        <v>-33.385786073072175</v>
      </c>
      <c r="F27" s="124">
        <f>STDEV(N103:N106)</f>
        <v>0.21633342766220032</v>
      </c>
      <c r="H27">
        <f>'Picarro Output'!A26</f>
        <v>25</v>
      </c>
      <c r="I27">
        <f>'Picarro Output'!E26</f>
        <v>5</v>
      </c>
      <c r="J27" s="97" t="str">
        <f>'Run Summary'!D26</f>
        <v>Homer</v>
      </c>
      <c r="K27" s="1">
        <f>'Run Summary'!G26</f>
        <v>0</v>
      </c>
      <c r="L27" s="95">
        <f>'18O'!G26</f>
        <v>0</v>
      </c>
      <c r="M27" s="7">
        <f>IF('2H'!G26=-1,"",(IF('18O'!H26=-1,"",(IF('Run Summary'!F26=-1,"",'18O'!Q26)))))</f>
        <v>-14.481189571814712</v>
      </c>
      <c r="N27" s="8">
        <f>IF('2H'!G26=-1,"",(IF('18O'!H26=-1,"",(IF('Run Summary'!F26=-1,"",'2H'!Q26)))))</f>
        <v>-110.25885708808184</v>
      </c>
      <c r="O27" s="95">
        <f>'2H'!G26</f>
        <v>0</v>
      </c>
    </row>
    <row r="28" spans="1:15">
      <c r="A28" s="123">
        <v>21</v>
      </c>
      <c r="B28" s="1" t="str">
        <f>INDEX('Tray Configuration'!$B$15:$J$20, MATCH(A28,'Tray Configuration'!$A$15:$A$20,1), MATCH(A28-((MATCH(A28,'Tray Configuration'!$A$15:$A$20,1))-1)*9, 'Tray Configuration'!$B$14:$J$14, 1))</f>
        <v>CC2 22may24 0.1m</v>
      </c>
      <c r="C28" s="130">
        <f>AVERAGE(M107:M110)</f>
        <v>-5.0285278212829221</v>
      </c>
      <c r="D28" s="7">
        <f>STDEV(M107:M110)</f>
        <v>3.4067354921826533E-2</v>
      </c>
      <c r="E28" s="132">
        <f>AVERAGE(N107:N110)</f>
        <v>-30.966003483809132</v>
      </c>
      <c r="F28" s="124">
        <f>STDEV(N107:N110)</f>
        <v>0.11932240340096448</v>
      </c>
      <c r="H28">
        <f>'Picarro Output'!A27</f>
        <v>26</v>
      </c>
      <c r="I28">
        <f>'Picarro Output'!E27</f>
        <v>6</v>
      </c>
      <c r="J28" s="97" t="str">
        <f>'Run Summary'!D27</f>
        <v>Homer</v>
      </c>
      <c r="K28" s="1">
        <f>'Run Summary'!G27</f>
        <v>0</v>
      </c>
      <c r="L28" s="95">
        <f>'18O'!G27</f>
        <v>0</v>
      </c>
      <c r="M28" s="7">
        <f>IF('2H'!G27=-1,"",(IF('18O'!H27=-1,"",(IF('Run Summary'!F27=-1,"",'18O'!Q27)))))</f>
        <v>-14.525464012599668</v>
      </c>
      <c r="N28" s="8">
        <f>IF('2H'!G27=-1,"",(IF('18O'!H27=-1,"",(IF('Run Summary'!F27=-1,"",'2H'!Q27)))))</f>
        <v>-110.5473815743735</v>
      </c>
      <c r="O28" s="95">
        <f>'2H'!G27</f>
        <v>0</v>
      </c>
    </row>
    <row r="29" spans="1:15">
      <c r="A29" s="123">
        <v>22</v>
      </c>
      <c r="B29" s="1" t="str">
        <f>INDEX('Tray Configuration'!$B$15:$J$20, MATCH(A29,'Tray Configuration'!$A$15:$A$20,1), MATCH(A29-((MATCH(A29,'Tray Configuration'!$A$15:$A$20,1))-1)*9, 'Tray Configuration'!$B$14:$J$14, 1))</f>
        <v>CS2 28oct24 0.1m</v>
      </c>
      <c r="C29" s="130">
        <f>AVERAGE(M111:M114)</f>
        <v>-6.0272396981891898</v>
      </c>
      <c r="D29" s="7">
        <f>STDEV(M111:M114)</f>
        <v>1.629133090043414E-2</v>
      </c>
      <c r="E29" s="132">
        <f>AVERAGE(N111:N114)</f>
        <v>-35.008166771954293</v>
      </c>
      <c r="F29" s="124">
        <f>STDEV(N111:N114)</f>
        <v>0.16357763253217458</v>
      </c>
      <c r="H29">
        <f>'Picarro Output'!A28</f>
        <v>27</v>
      </c>
      <c r="I29">
        <f>'Picarro Output'!E28</f>
        <v>7</v>
      </c>
      <c r="J29" s="97" t="str">
        <f>'Run Summary'!D28</f>
        <v>Homer</v>
      </c>
      <c r="K29" s="1">
        <f>'Run Summary'!G28</f>
        <v>0</v>
      </c>
      <c r="L29" s="95">
        <f>'18O'!G28</f>
        <v>0</v>
      </c>
      <c r="M29" s="7">
        <f>IF('2H'!G28=-1,"",(IF('18O'!H28=-1,"",(IF('Run Summary'!F28=-1,"",'18O'!Q28)))))</f>
        <v>-14.587572107698575</v>
      </c>
      <c r="N29" s="8">
        <f>IF('2H'!G28=-1,"",(IF('18O'!H28=-1,"",(IF('Run Summary'!F28=-1,"",'2H'!Q28)))))</f>
        <v>-110.21647080159769</v>
      </c>
      <c r="O29" s="95">
        <f>'2H'!G28</f>
        <v>0</v>
      </c>
    </row>
    <row r="30" spans="1:15">
      <c r="A30" s="123">
        <v>23</v>
      </c>
      <c r="B30" s="1" t="str">
        <f>INDEX('Tray Configuration'!$B$15:$J$20, MATCH(A30,'Tray Configuration'!$A$15:$A$20,1), MATCH(A30-((MATCH(A30,'Tray Configuration'!$A$15:$A$20,1))-1)*9, 'Tray Configuration'!$B$14:$J$14, 1))</f>
        <v>CC2 30sep24 0.1m</v>
      </c>
      <c r="C30" s="130">
        <f>AVERAGE(M115:M118)</f>
        <v>-3.9109463006953291</v>
      </c>
      <c r="D30" s="7">
        <f>STDEV(M115:M118)</f>
        <v>6.8266626339829328E-2</v>
      </c>
      <c r="E30" s="132">
        <f>AVERAGE(N115:N118)</f>
        <v>-25.470798202268117</v>
      </c>
      <c r="F30" s="124">
        <f>STDEV(N115:N118)</f>
        <v>0.12283249669424094</v>
      </c>
      <c r="H30">
        <f>'Picarro Output'!A29</f>
        <v>28</v>
      </c>
      <c r="I30">
        <f>'Picarro Output'!E29</f>
        <v>8</v>
      </c>
      <c r="J30" s="97" t="str">
        <f>'Run Summary'!D29</f>
        <v>Homer</v>
      </c>
      <c r="K30" s="1">
        <f>'Run Summary'!G29</f>
        <v>0</v>
      </c>
      <c r="L30" s="95">
        <f>'18O'!G29</f>
        <v>0</v>
      </c>
      <c r="M30" s="7">
        <f>IF('2H'!G29=-1,"",(IF('18O'!H29=-1,"",(IF('Run Summary'!F29=-1,"",'18O'!Q29)))))</f>
        <v>-14.593996289263997</v>
      </c>
      <c r="N30" s="8">
        <f>IF('2H'!G29=-1,"",(IF('18O'!H29=-1,"",(IF('Run Summary'!F29=-1,"",'2H'!Q29)))))</f>
        <v>-110.310117581447</v>
      </c>
      <c r="O30" s="95">
        <f>'2H'!G29</f>
        <v>0</v>
      </c>
    </row>
    <row r="31" spans="1:15">
      <c r="A31" s="123">
        <v>24</v>
      </c>
      <c r="B31" s="1" t="str">
        <f>INDEX('Tray Configuration'!$B$15:$J$20, MATCH(A31,'Tray Configuration'!$A$15:$A$20,1), MATCH(A31-((MATCH(A31,'Tray Configuration'!$A$15:$A$20,1))-1)*9, 'Tray Configuration'!$B$14:$J$14, 1))</f>
        <v>CS2 30sep24 0.1m</v>
      </c>
      <c r="C31" s="130">
        <f>AVERAGE(M119:M122)</f>
        <v>-5.9142952269275995</v>
      </c>
      <c r="D31" s="7">
        <f>STDEV(M119:M122)</f>
        <v>2.4250907659159895E-2</v>
      </c>
      <c r="E31" s="132">
        <f>AVERAGE(N119:N122)</f>
        <v>-31.830930039075056</v>
      </c>
      <c r="F31" s="124">
        <f>STDEV(N119:N122)</f>
        <v>0.16439827445384922</v>
      </c>
      <c r="H31">
        <f>'Picarro Output'!A30</f>
        <v>29</v>
      </c>
      <c r="I31">
        <f>'Picarro Output'!E30</f>
        <v>9</v>
      </c>
      <c r="J31" s="97" t="str">
        <f>'Run Summary'!D30</f>
        <v>Homer</v>
      </c>
      <c r="K31" s="1">
        <f>'Run Summary'!G30</f>
        <v>0</v>
      </c>
      <c r="L31" s="95">
        <f>'18O'!G30</f>
        <v>0</v>
      </c>
      <c r="M31" s="7">
        <f>IF('2H'!G30=-1,"",(IF('18O'!H30=-1,"",(IF('Run Summary'!F30=-1,"",'18O'!Q30)))))</f>
        <v>-14.545688841543507</v>
      </c>
      <c r="N31" s="8">
        <f>IF('2H'!G30=-1,"",(IF('18O'!H30=-1,"",(IF('Run Summary'!F30=-1,"",'2H'!Q30)))))</f>
        <v>-110.71235103135206</v>
      </c>
      <c r="O31" s="95">
        <f>'2H'!G30</f>
        <v>0</v>
      </c>
    </row>
    <row r="32" spans="1:15">
      <c r="A32" s="195">
        <v>25</v>
      </c>
      <c r="B32" s="196" t="str">
        <f>INDEX('Tray Configuration'!$B$15:$J$20, MATCH(A32,'Tray Configuration'!$A$15:$A$20,1), MATCH(A32-((MATCH(A32,'Tray Configuration'!$A$15:$A$20,1))-1)*9, 'Tray Configuration'!$B$14:$J$14, 1))</f>
        <v>CC4 16sep24 9m - DUP</v>
      </c>
      <c r="C32" s="197">
        <f>AVERAGE(M123:M126)</f>
        <v>-5.0724465275379842</v>
      </c>
      <c r="D32" s="198">
        <f>STDEV(M123:M126)</f>
        <v>3.0111327839616678E-2</v>
      </c>
      <c r="E32" s="199">
        <f>AVERAGE(N123:N126)</f>
        <v>-31.5755480572119</v>
      </c>
      <c r="F32" s="200">
        <f>STDEV(N123:N126)</f>
        <v>8.4611371370228478E-2</v>
      </c>
      <c r="H32">
        <f>'Picarro Output'!A31</f>
        <v>30</v>
      </c>
      <c r="I32">
        <f>'Picarro Output'!E31</f>
        <v>10</v>
      </c>
      <c r="J32" s="97" t="str">
        <f>'Run Summary'!D31</f>
        <v>Homer</v>
      </c>
      <c r="K32" s="1">
        <f>'Run Summary'!G31</f>
        <v>0</v>
      </c>
      <c r="L32" s="95">
        <f>'18O'!G31</f>
        <v>0</v>
      </c>
      <c r="M32" s="7">
        <f>IF('2H'!G31=-1,"",(IF('18O'!H31=-1,"",(IF('Run Summary'!F31=-1,"",'18O'!Q31)))))</f>
        <v>-14.528707321299477</v>
      </c>
      <c r="N32" s="8">
        <f>IF('2H'!G31=-1,"",(IF('18O'!H31=-1,"",(IF('Run Summary'!F31=-1,"",'2H'!Q31)))))</f>
        <v>-110.39132209498254</v>
      </c>
      <c r="O32" s="95">
        <f>'2H'!G31</f>
        <v>0</v>
      </c>
    </row>
    <row r="33" spans="1:15">
      <c r="A33" s="123">
        <v>26</v>
      </c>
      <c r="B33" s="1" t="str">
        <f>INDEX('Tray Configuration'!$B$15:$J$20, MATCH(A33,'Tray Configuration'!$A$15:$A$20,1), MATCH(A33-((MATCH(A33,'Tray Configuration'!$A$15:$A$20,1))-1)*9, 'Tray Configuration'!$B$14:$J$14, 1))</f>
        <v>Hawaii</v>
      </c>
      <c r="C33" s="130">
        <f>AVERAGE(M127:M130)</f>
        <v>-3.5666081245751533</v>
      </c>
      <c r="D33" s="7">
        <f>STDEV(M127:M130)</f>
        <v>1.635557731944445E-2</v>
      </c>
      <c r="E33" s="132">
        <f>AVERAGE(N127:N130)</f>
        <v>-13.384253438640291</v>
      </c>
      <c r="F33" s="124">
        <f>STDEV(N127:N130)</f>
        <v>0.16193072104077641</v>
      </c>
      <c r="H33">
        <f>'Picarro Output'!A32</f>
        <v>31</v>
      </c>
      <c r="I33">
        <f>'Picarro Output'!E32</f>
        <v>1</v>
      </c>
      <c r="J33" s="97" t="str">
        <f>'Run Summary'!D32</f>
        <v>Blacksburg</v>
      </c>
      <c r="K33" s="1">
        <f>'Run Summary'!G32</f>
        <v>0</v>
      </c>
      <c r="L33" s="95">
        <f>'18O'!G32</f>
        <v>0</v>
      </c>
      <c r="M33" s="7">
        <f>IF('2H'!G32=-1,"",(IF('18O'!H32=-1,"",(IF('Run Summary'!F32=-1,"",'18O'!Q32)))))</f>
        <v>-7.5524036738013898</v>
      </c>
      <c r="N33" s="8">
        <f>IF('2H'!G32=-1,"",(IF('18O'!H32=-1,"",(IF('Run Summary'!F32=-1,"",'2H'!Q32)))))</f>
        <v>-47.535363855295138</v>
      </c>
      <c r="O33" s="95">
        <f>'2H'!G32</f>
        <v>0</v>
      </c>
    </row>
    <row r="34" spans="1:15">
      <c r="A34" s="125">
        <v>27</v>
      </c>
      <c r="B34" s="126" t="str">
        <f>INDEX('Tray Configuration'!$B$15:$J$20, MATCH(A34,'Tray Configuration'!$A$15:$A$20,1), MATCH(A34-((MATCH(A34,'Tray Configuration'!$A$15:$A$20,1))-1)*9, 'Tray Configuration'!$B$14:$J$14, 1))</f>
        <v>Blacksburg</v>
      </c>
      <c r="C34" s="110">
        <f>AVERAGE(M131:M134)</f>
        <v>-7.4210170883405029</v>
      </c>
      <c r="D34" s="127">
        <f>STDEV(M131:M134)</f>
        <v>2.9845907890299995E-2</v>
      </c>
      <c r="E34" s="133">
        <f>AVERAGE(N131:N134)</f>
        <v>-47.953320220919558</v>
      </c>
      <c r="F34" s="128">
        <f>STDEV(N131:N134)</f>
        <v>0.12651952503554753</v>
      </c>
      <c r="H34">
        <f>'Picarro Output'!A33</f>
        <v>32</v>
      </c>
      <c r="I34">
        <f>'Picarro Output'!E33</f>
        <v>2</v>
      </c>
      <c r="J34" s="97" t="str">
        <f>'Run Summary'!D33</f>
        <v>Blacksburg</v>
      </c>
      <c r="K34" s="1">
        <f>'Run Summary'!G33</f>
        <v>0</v>
      </c>
      <c r="L34" s="95">
        <f>'18O'!G33</f>
        <v>0</v>
      </c>
      <c r="M34" s="7">
        <f>IF('2H'!G33=-1,"",(IF('18O'!H33=-1,"",(IF('Run Summary'!F33=-1,"",'18O'!Q33)))))</f>
        <v>-7.5819650871037236</v>
      </c>
      <c r="N34" s="8">
        <f>IF('2H'!G33=-1,"",(IF('18O'!H33=-1,"",(IF('Run Summary'!F33=-1,"",'2H'!Q33)))))</f>
        <v>-47.541118788902686</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-7.53421544103775</v>
      </c>
      <c r="N35" s="8">
        <f>IF('2H'!G34=-1,"",(IF('18O'!H34=-1,"",(IF('Run Summary'!F34=-1,"",'2H'!Q34)))))</f>
        <v>-47.61554051357141</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-7.5666230423726066</v>
      </c>
      <c r="N36" s="8">
        <f>IF('2H'!G35=-1,"",(IF('18O'!H35=-1,"",(IF('Run Summary'!F35=-1,"",'2H'!Q35)))))</f>
        <v>-48.065135827735801</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-7.556404871131214</v>
      </c>
      <c r="N37" s="8">
        <f>IF('2H'!G36=-1,"",(IF('18O'!H36=-1,"",(IF('Run Summary'!F36=-1,"",'2H'!Q36)))))</f>
        <v>-47.6220856156501</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-7.524645542502002</v>
      </c>
      <c r="N38" s="8">
        <f>IF('2H'!G37=-1,"",(IF('18O'!H37=-1,"",(IF('Run Summary'!F37=-1,"",'2H'!Q37)))))</f>
        <v>-48.037510475566826</v>
      </c>
      <c r="O38" s="95">
        <f>'2H'!G37</f>
        <v>0</v>
      </c>
    </row>
    <row r="39" spans="1:15">
      <c r="A39" s="1"/>
      <c r="B39" s="235" t="s">
        <v>34</v>
      </c>
      <c r="C39" s="235"/>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-7.6830176379844577</v>
      </c>
      <c r="N39" s="8">
        <f>IF('2H'!G38=-1,"",(IF('18O'!H38=-1,"",(IF('Run Summary'!F38=-1,"",'2H'!Q38)))))</f>
        <v>-47.702989647157686</v>
      </c>
      <c r="O39" s="95">
        <f>'2H'!G38</f>
        <v>0</v>
      </c>
    </row>
    <row r="40" spans="1:15">
      <c r="A40" s="1"/>
      <c r="B40" s="26" t="s">
        <v>104</v>
      </c>
      <c r="C40" s="115" t="s">
        <v>37</v>
      </c>
      <c r="D40" s="150" t="s">
        <v>408</v>
      </c>
      <c r="E40" s="150" t="s">
        <v>408</v>
      </c>
      <c r="F40" s="1"/>
      <c r="G40" s="1"/>
      <c r="H40">
        <f>'Picarro Output'!A39</f>
        <v>38</v>
      </c>
      <c r="I40">
        <f>'Picarro Output'!E39</f>
        <v>8</v>
      </c>
      <c r="J40" s="97" t="str">
        <f>'Run Summary'!D39</f>
        <v>Blacksburg</v>
      </c>
      <c r="K40" s="1">
        <f>'Run Summary'!G39</f>
        <v>0</v>
      </c>
      <c r="L40" s="95">
        <f>'18O'!G39</f>
        <v>0</v>
      </c>
      <c r="M40" s="7">
        <f>IF('2H'!G39=-1,"",(IF('18O'!H39=-1,"",(IF('Run Summary'!F39=-1,"",'18O'!Q39)))))</f>
        <v>-7.6747545737690146</v>
      </c>
      <c r="N40" s="8">
        <f>IF('2H'!G39=-1,"",(IF('18O'!H39=-1,"",(IF('Run Summary'!F39=-1,"",'2H'!Q39)))))</f>
        <v>-47.580486356227219</v>
      </c>
      <c r="O40" s="95">
        <f>'2H'!G39</f>
        <v>0</v>
      </c>
    </row>
    <row r="41" spans="1:15">
      <c r="A41" s="1"/>
      <c r="B41" s="26" t="s">
        <v>38</v>
      </c>
      <c r="C41" s="115" t="s">
        <v>163</v>
      </c>
      <c r="D41" s="150" t="s">
        <v>408</v>
      </c>
      <c r="E41" s="150" t="s">
        <v>408</v>
      </c>
      <c r="F41" s="1"/>
      <c r="G41" s="1"/>
      <c r="H41">
        <f>'Picarro Output'!A40</f>
        <v>39</v>
      </c>
      <c r="I41">
        <f>'Picarro Output'!E40</f>
        <v>9</v>
      </c>
      <c r="J41" s="97" t="str">
        <f>'Run Summary'!D40</f>
        <v>Blacksburg</v>
      </c>
      <c r="K41" s="1">
        <f>'Run Summary'!G40</f>
        <v>0</v>
      </c>
      <c r="L41" s="95">
        <f>'18O'!G40</f>
        <v>0</v>
      </c>
      <c r="M41" s="7">
        <f>IF('2H'!G40=-1,"",(IF('18O'!H40=-1,"",(IF('Run Summary'!F40=-1,"",'18O'!Q40)))))</f>
        <v>-7.5820568714771621</v>
      </c>
      <c r="N41" s="8">
        <f>IF('2H'!G40=-1,"",(IF('18O'!H40=-1,"",(IF('Run Summary'!F40=-1,"",'2H'!Q40)))))</f>
        <v>-48.124891436151934</v>
      </c>
      <c r="O41" s="95">
        <f>'2H'!G40</f>
        <v>0</v>
      </c>
    </row>
    <row r="42" spans="1:15">
      <c r="A42" s="1"/>
      <c r="B42" s="26" t="s">
        <v>105</v>
      </c>
      <c r="C42" s="115" t="s">
        <v>37</v>
      </c>
      <c r="D42" s="150" t="s">
        <v>408</v>
      </c>
      <c r="E42" s="150" t="s">
        <v>408</v>
      </c>
      <c r="F42" s="1"/>
      <c r="G42" s="1"/>
      <c r="H42">
        <f>'Picarro Output'!A41</f>
        <v>40</v>
      </c>
      <c r="I42">
        <f>'Picarro Output'!E41</f>
        <v>10</v>
      </c>
      <c r="J42" s="97" t="str">
        <f>'Run Summary'!D41</f>
        <v>Blacksburg</v>
      </c>
      <c r="K42" s="1">
        <f>'Run Summary'!G41</f>
        <v>0</v>
      </c>
      <c r="L42" s="95">
        <f>'18O'!G41</f>
        <v>0</v>
      </c>
      <c r="M42" s="7">
        <f>IF('2H'!G41=-1,"",(IF('18O'!H41=-1,"",(IF('Run Summary'!F41=-1,"",'18O'!Q41)))))</f>
        <v>-7.589154760440465</v>
      </c>
      <c r="N42" s="8">
        <f>IF('2H'!G41=-1,"",(IF('18O'!H41=-1,"",(IF('Run Summary'!F41=-1,"",'2H'!Q41)))))</f>
        <v>-47.946034129802051</v>
      </c>
      <c r="O42" s="95">
        <f>'2H'!G41</f>
        <v>0</v>
      </c>
    </row>
    <row r="43" spans="1:15">
      <c r="A43" s="1"/>
      <c r="B43" s="26" t="s">
        <v>39</v>
      </c>
      <c r="C43" s="115" t="s">
        <v>40</v>
      </c>
      <c r="D43" s="150" t="s">
        <v>408</v>
      </c>
      <c r="E43" s="150" t="s">
        <v>408</v>
      </c>
      <c r="F43" s="1"/>
      <c r="G43" s="1"/>
      <c r="H43">
        <f>'Picarro Output'!A42</f>
        <v>41</v>
      </c>
      <c r="I43">
        <f>'Picarro Output'!E42</f>
        <v>1</v>
      </c>
      <c r="J43" s="97" t="str">
        <f>'Run Summary'!D42</f>
        <v>Hawaii</v>
      </c>
      <c r="K43" s="1">
        <f>'Run Summary'!G42</f>
        <v>0</v>
      </c>
      <c r="L43" s="95">
        <f>'18O'!G42</f>
        <v>0</v>
      </c>
      <c r="M43" s="7">
        <f>IF('2H'!G42=-1,"",(IF('18O'!H42=-1,"",(IF('Run Summary'!F42=-1,"",'18O'!Q42)))))</f>
        <v>-3.6306888037272058</v>
      </c>
      <c r="N43" s="8">
        <f>IF('2H'!G42=-1,"",(IF('18O'!H42=-1,"",(IF('Run Summary'!F42=-1,"",'2H'!Q42)))))</f>
        <v>-13.090719236954579</v>
      </c>
      <c r="O43" s="95">
        <f>'2H'!G42</f>
        <v>0</v>
      </c>
    </row>
    <row r="44" spans="1:15">
      <c r="A44" s="1"/>
      <c r="B44" s="236" t="s">
        <v>41</v>
      </c>
      <c r="C44" s="236"/>
      <c r="D44" s="150" t="s">
        <v>165</v>
      </c>
      <c r="E44" s="150" t="s">
        <v>409</v>
      </c>
      <c r="F44" s="1"/>
      <c r="G44" s="1"/>
      <c r="H44">
        <f>'Picarro Output'!A43</f>
        <v>42</v>
      </c>
      <c r="I44">
        <f>'Picarro Output'!E43</f>
        <v>2</v>
      </c>
      <c r="J44" s="97" t="str">
        <f>'Run Summary'!D43</f>
        <v>Hawaii</v>
      </c>
      <c r="K44" s="1">
        <f>'Run Summary'!G43</f>
        <v>0</v>
      </c>
      <c r="L44" s="95">
        <f>'18O'!G43</f>
        <v>0</v>
      </c>
      <c r="M44" s="7">
        <f>IF('2H'!G43=-1,"",(IF('18O'!H43=-1,"",(IF('Run Summary'!F43=-1,"",'18O'!Q43)))))</f>
        <v>-3.7624884706533788</v>
      </c>
      <c r="N44" s="8">
        <f>IF('2H'!G43=-1,"",(IF('18O'!H43=-1,"",(IF('Run Summary'!F43=-1,"",'2H'!Q43)))))</f>
        <v>-13.277009038772531</v>
      </c>
      <c r="O44" s="95">
        <f>'2H'!G43</f>
        <v>0</v>
      </c>
    </row>
    <row r="45" spans="1:15">
      <c r="A45" s="1"/>
      <c r="B45" s="236" t="s">
        <v>42</v>
      </c>
      <c r="C45" s="236"/>
      <c r="D45" s="151">
        <v>45734</v>
      </c>
      <c r="E45" s="151">
        <v>45734</v>
      </c>
      <c r="F45" s="1"/>
      <c r="G45" s="1"/>
      <c r="H45">
        <f>'Picarro Output'!A44</f>
        <v>43</v>
      </c>
      <c r="I45">
        <f>'Picarro Output'!E44</f>
        <v>3</v>
      </c>
      <c r="J45" s="97" t="str">
        <f>'Run Summary'!D44</f>
        <v>Hawaii</v>
      </c>
      <c r="K45" s="1">
        <f>'Run Summary'!G44</f>
        <v>0</v>
      </c>
      <c r="L45" s="95">
        <f>'18O'!G44</f>
        <v>0</v>
      </c>
      <c r="M45" s="7">
        <f>IF('2H'!G44=-1,"",(IF('18O'!H44=-1,"",(IF('Run Summary'!F44=-1,"",'18O'!Q44)))))</f>
        <v>-3.7250655473480609</v>
      </c>
      <c r="N45" s="8">
        <f>IF('2H'!G44=-1,"",(IF('18O'!H44=-1,"",(IF('Run Summary'!F44=-1,"",'2H'!Q44)))))</f>
        <v>-12.837070607721062</v>
      </c>
      <c r="O45" s="95">
        <f>'2H'!G44</f>
        <v>0</v>
      </c>
    </row>
    <row r="46" spans="1:15">
      <c r="A46" s="1"/>
      <c r="B46" s="237" t="s">
        <v>43</v>
      </c>
      <c r="C46" s="238"/>
      <c r="D46" s="238"/>
      <c r="E46" s="239"/>
      <c r="F46" s="1"/>
      <c r="G46" s="1"/>
      <c r="H46">
        <f>'Picarro Output'!A45</f>
        <v>44</v>
      </c>
      <c r="I46">
        <f>'Picarro Output'!E45</f>
        <v>4</v>
      </c>
      <c r="J46" s="97" t="str">
        <f>'Run Summary'!D45</f>
        <v>Hawaii</v>
      </c>
      <c r="K46" s="1">
        <f>'Run Summary'!G45</f>
        <v>0</v>
      </c>
      <c r="L46" s="95">
        <f>'18O'!G45</f>
        <v>0</v>
      </c>
      <c r="M46" s="7">
        <f>IF('2H'!G45=-1,"",(IF('18O'!H45=-1,"",(IF('Run Summary'!F45=-1,"",'18O'!Q45)))))</f>
        <v>-3.7400820227541995</v>
      </c>
      <c r="N46" s="8">
        <f>IF('2H'!G45=-1,"",(IF('18O'!H45=-1,"",(IF('Run Summary'!F45=-1,"",'2H'!Q45)))))</f>
        <v>-12.806892103550908</v>
      </c>
      <c r="O46" s="95">
        <f>'2H'!G45</f>
        <v>0</v>
      </c>
    </row>
    <row r="47" spans="1:15">
      <c r="A47" s="1"/>
      <c r="B47" s="240"/>
      <c r="C47" s="241"/>
      <c r="D47" s="241"/>
      <c r="E47" s="242"/>
      <c r="F47" s="1"/>
      <c r="G47" s="1"/>
      <c r="H47">
        <f>'Picarro Output'!A46</f>
        <v>45</v>
      </c>
      <c r="I47">
        <f>'Picarro Output'!E46</f>
        <v>1</v>
      </c>
      <c r="J47" s="97" t="str">
        <f>'Run Summary'!D46</f>
        <v>CC4 17feb25 0.1m</v>
      </c>
      <c r="K47" s="1">
        <f>'Run Summary'!G46</f>
        <v>0</v>
      </c>
      <c r="L47" s="95">
        <f>'18O'!G46</f>
        <v>0</v>
      </c>
      <c r="M47" s="7">
        <f>IF('2H'!G46=-1,"",(IF('18O'!H46=-1,"",(IF('Run Summary'!F46=-1,"",'18O'!Q46)))))</f>
        <v>-5.2324703885098529</v>
      </c>
      <c r="N47" s="8">
        <f>IF('2H'!G46=-1,"",(IF('18O'!H46=-1,"",(IF('Run Summary'!F46=-1,"",'2H'!Q46)))))</f>
        <v>-31.194554505587323</v>
      </c>
      <c r="O47" s="95">
        <f>'2H'!G46</f>
        <v>0</v>
      </c>
    </row>
    <row r="48" spans="1:15">
      <c r="A48" s="1"/>
      <c r="B48" s="240"/>
      <c r="C48" s="241"/>
      <c r="D48" s="241"/>
      <c r="E48" s="242"/>
      <c r="F48" s="1"/>
      <c r="G48" s="1"/>
      <c r="H48">
        <f>'Picarro Output'!A47</f>
        <v>46</v>
      </c>
      <c r="I48">
        <f>'Picarro Output'!E47</f>
        <v>2</v>
      </c>
      <c r="J48" s="97" t="str">
        <f>'Run Summary'!D47</f>
        <v>CC4 17feb25 0.1m</v>
      </c>
      <c r="K48" s="1">
        <f>'Run Summary'!G47</f>
        <v>0</v>
      </c>
      <c r="L48" s="95">
        <f>'18O'!G47</f>
        <v>0</v>
      </c>
      <c r="M48" s="7">
        <f>IF('2H'!G47=-1,"",(IF('18O'!H47=-1,"",(IF('Run Summary'!F47=-1,"",'18O'!Q47)))))</f>
        <v>-5.2497628163479408</v>
      </c>
      <c r="N48" s="8">
        <f>IF('2H'!G47=-1,"",(IF('18O'!H47=-1,"",(IF('Run Summary'!F47=-1,"",'2H'!Q47)))))</f>
        <v>-31.160257173556857</v>
      </c>
      <c r="O48" s="95">
        <f>'2H'!G47</f>
        <v>0</v>
      </c>
    </row>
    <row r="49" spans="1:15">
      <c r="A49" s="1"/>
      <c r="B49" s="240"/>
      <c r="C49" s="241"/>
      <c r="D49" s="241"/>
      <c r="E49" s="242"/>
      <c r="F49" s="1"/>
      <c r="G49" s="1"/>
      <c r="H49">
        <f>'Picarro Output'!A48</f>
        <v>47</v>
      </c>
      <c r="I49">
        <f>'Picarro Output'!E48</f>
        <v>3</v>
      </c>
      <c r="J49" s="97" t="str">
        <f>'Run Summary'!D48</f>
        <v>CC4 17feb25 0.1m</v>
      </c>
      <c r="K49" s="1">
        <f>'Run Summary'!G48</f>
        <v>0</v>
      </c>
      <c r="L49" s="95">
        <f>'18O'!G48</f>
        <v>0</v>
      </c>
      <c r="M49" s="7">
        <f>IF('2H'!G48=-1,"",(IF('18O'!H48=-1,"",(IF('Run Summary'!F48=-1,"",'18O'!Q48)))))</f>
        <v>-5.221307094857778</v>
      </c>
      <c r="N49" s="8">
        <f>IF('2H'!G48=-1,"",(IF('18O'!H48=-1,"",(IF('Run Summary'!F48=-1,"",'2H'!Q48)))))</f>
        <v>-31.212869916088895</v>
      </c>
      <c r="O49" s="95">
        <f>'2H'!G48</f>
        <v>0</v>
      </c>
    </row>
    <row r="50" spans="1:15">
      <c r="A50" s="1"/>
      <c r="B50" s="240"/>
      <c r="C50" s="241"/>
      <c r="D50" s="241"/>
      <c r="E50" s="242"/>
      <c r="F50" s="1"/>
      <c r="G50" s="1"/>
      <c r="H50">
        <f>'Picarro Output'!A49</f>
        <v>48</v>
      </c>
      <c r="I50">
        <f>'Picarro Output'!E49</f>
        <v>4</v>
      </c>
      <c r="J50" s="97" t="str">
        <f>'Run Summary'!D49</f>
        <v>CC4 17feb25 0.1m</v>
      </c>
      <c r="K50" s="1">
        <f>'Run Summary'!G49</f>
        <v>0</v>
      </c>
      <c r="L50" s="95">
        <f>'18O'!G49</f>
        <v>0</v>
      </c>
      <c r="M50" s="7">
        <f>IF('2H'!G49=-1,"",(IF('18O'!H49=-1,"",(IF('Run Summary'!F49=-1,"",'18O'!Q49)))))</f>
        <v>-5.332940936534575</v>
      </c>
      <c r="N50" s="8">
        <f>IF('2H'!G49=-1,"",(IF('18O'!H49=-1,"",(IF('Run Summary'!F49=-1,"",'2H'!Q49)))))</f>
        <v>-31.050186818202093</v>
      </c>
      <c r="O50" s="95">
        <f>'2H'!G49</f>
        <v>0</v>
      </c>
    </row>
    <row r="51" spans="1:15">
      <c r="A51" s="1"/>
      <c r="B51" s="243"/>
      <c r="C51" s="244"/>
      <c r="D51" s="244"/>
      <c r="E51" s="245"/>
      <c r="F51" s="1"/>
      <c r="G51" s="1"/>
      <c r="H51">
        <f>'Picarro Output'!A50</f>
        <v>49</v>
      </c>
      <c r="I51">
        <f>'Picarro Output'!E50</f>
        <v>1</v>
      </c>
      <c r="J51" s="97" t="str">
        <f>'Run Summary'!D50</f>
        <v>CC4 16sep24 BOT</v>
      </c>
      <c r="K51" s="1">
        <f>'Run Summary'!G50</f>
        <v>0</v>
      </c>
      <c r="L51" s="95">
        <f>'18O'!G50</f>
        <v>0</v>
      </c>
      <c r="M51" s="7">
        <f>IF('2H'!G50=-1,"",(IF('18O'!H50=-1,"",(IF('Run Summary'!F50=-1,"",'18O'!Q50)))))</f>
        <v>-5.4626419556719252</v>
      </c>
      <c r="N51" s="8">
        <f>IF('2H'!G50=-1,"",(IF('18O'!H50=-1,"",(IF('Run Summary'!F50=-1,"",'2H'!Q50)))))</f>
        <v>-31.969185763068946</v>
      </c>
      <c r="O51" s="95">
        <f>'2H'!G50</f>
        <v>0</v>
      </c>
    </row>
    <row r="52" spans="1:15">
      <c r="A52" s="1"/>
      <c r="F52" s="1"/>
      <c r="G52" s="1"/>
      <c r="H52">
        <f>'Picarro Output'!A51</f>
        <v>50</v>
      </c>
      <c r="I52">
        <f>'Picarro Output'!E51</f>
        <v>2</v>
      </c>
      <c r="J52" s="97" t="str">
        <f>'Run Summary'!D51</f>
        <v>CC4 16sep24 BOT</v>
      </c>
      <c r="K52" s="1">
        <f>'Run Summary'!G51</f>
        <v>0</v>
      </c>
      <c r="L52" s="95">
        <f>'18O'!G51</f>
        <v>0</v>
      </c>
      <c r="M52" s="7">
        <f>IF('2H'!G51=-1,"",(IF('18O'!H51=-1,"",(IF('Run Summary'!F51=-1,"",'18O'!Q51)))))</f>
        <v>-5.3801430414779912</v>
      </c>
      <c r="N52" s="8">
        <f>IF('2H'!G51=-1,"",(IF('18O'!H51=-1,"",(IF('Run Summary'!F51=-1,"",'2H'!Q51)))))</f>
        <v>-32.004157239373384</v>
      </c>
      <c r="O52" s="95">
        <f>'2H'!G51</f>
        <v>0</v>
      </c>
    </row>
    <row r="53" spans="1:15">
      <c r="A53" s="1"/>
      <c r="F53" s="1"/>
      <c r="G53" s="1"/>
      <c r="H53">
        <f>'Picarro Output'!A52</f>
        <v>51</v>
      </c>
      <c r="I53">
        <f>'Picarro Output'!E52</f>
        <v>3</v>
      </c>
      <c r="J53" s="97" t="str">
        <f>'Run Summary'!D52</f>
        <v>CC4 16sep24 BOT</v>
      </c>
      <c r="K53" s="1">
        <f>'Run Summary'!G52</f>
        <v>0</v>
      </c>
      <c r="L53" s="95">
        <f>'18O'!G52</f>
        <v>0</v>
      </c>
      <c r="M53" s="7">
        <f>IF('2H'!G52=-1,"",(IF('18O'!H52=-1,"",(IF('Run Summary'!F52=-1,"",'18O'!Q52)))))</f>
        <v>-5.4202071976220836</v>
      </c>
      <c r="N53" s="8">
        <f>IF('2H'!G52=-1,"",(IF('18O'!H52=-1,"",(IF('Run Summary'!F52=-1,"",'2H'!Q52)))))</f>
        <v>-31.757984797577151</v>
      </c>
      <c r="O53" s="95">
        <f>'2H'!G52</f>
        <v>0</v>
      </c>
    </row>
    <row r="54" spans="1:15">
      <c r="A54" s="1"/>
      <c r="F54" s="1"/>
      <c r="G54" s="1"/>
      <c r="H54">
        <f>'Picarro Output'!A53</f>
        <v>52</v>
      </c>
      <c r="I54">
        <f>'Picarro Output'!E53</f>
        <v>4</v>
      </c>
      <c r="J54" s="97" t="str">
        <f>'Run Summary'!D53</f>
        <v>CC4 16sep24 BOT</v>
      </c>
      <c r="K54" s="1">
        <f>'Run Summary'!G53</f>
        <v>0</v>
      </c>
      <c r="L54" s="95">
        <f>'18O'!G53</f>
        <v>0</v>
      </c>
      <c r="M54" s="7">
        <f>IF('2H'!G53=-1,"",(IF('18O'!H53=-1,"",(IF('Run Summary'!F53=-1,"",'18O'!Q53)))))</f>
        <v>-5.3154181388526052</v>
      </c>
      <c r="N54" s="8">
        <f>IF('2H'!G53=-1,"",(IF('18O'!H53=-1,"",(IF('Run Summary'!F53=-1,"",'2H'!Q53)))))</f>
        <v>-31.987803527417405</v>
      </c>
      <c r="O54" s="95">
        <f>'2H'!G53</f>
        <v>0</v>
      </c>
    </row>
    <row r="55" spans="1:15">
      <c r="A55" s="1"/>
      <c r="F55" s="1"/>
      <c r="G55" s="1"/>
      <c r="H55">
        <f>'Picarro Output'!A54</f>
        <v>53</v>
      </c>
      <c r="I55">
        <f>'Picarro Output'!E54</f>
        <v>1</v>
      </c>
      <c r="J55" s="97" t="str">
        <f>'Run Summary'!D54</f>
        <v>CC4 17feb25 6m</v>
      </c>
      <c r="K55" s="1">
        <f>'Run Summary'!G54</f>
        <v>0</v>
      </c>
      <c r="L55" s="95">
        <f>'18O'!G54</f>
        <v>0</v>
      </c>
      <c r="M55" s="7">
        <f>IF('2H'!G54=-1,"",(IF('18O'!H54=-1,"",(IF('Run Summary'!F54=-1,"",'18O'!Q54)))))</f>
        <v>-5.1740232642907689</v>
      </c>
      <c r="N55" s="8">
        <f>IF('2H'!G54=-1,"",(IF('18O'!H54=-1,"",(IF('Run Summary'!F54=-1,"",'2H'!Q54)))))</f>
        <v>-31.123466623920837</v>
      </c>
      <c r="O55" s="95">
        <f>'2H'!G54</f>
        <v>0</v>
      </c>
    </row>
    <row r="56" spans="1:15">
      <c r="A56" s="1"/>
      <c r="D56" s="1"/>
      <c r="E56" s="1"/>
      <c r="F56" s="1"/>
      <c r="G56" s="1"/>
      <c r="H56">
        <f>'Picarro Output'!A55</f>
        <v>54</v>
      </c>
      <c r="I56">
        <f>'Picarro Output'!E55</f>
        <v>2</v>
      </c>
      <c r="J56" s="97" t="str">
        <f>'Run Summary'!D55</f>
        <v>CC4 17feb25 6m</v>
      </c>
      <c r="K56" s="1">
        <f>'Run Summary'!G55</f>
        <v>0</v>
      </c>
      <c r="L56" s="95">
        <f>'18O'!G55</f>
        <v>0</v>
      </c>
      <c r="M56" s="7">
        <f>IF('2H'!G55=-1,"",(IF('18O'!H55=-1,"",(IF('Run Summary'!F55=-1,"",'18O'!Q55)))))</f>
        <v>-5.1812052958970263</v>
      </c>
      <c r="N56" s="8">
        <f>IF('2H'!G55=-1,"",(IF('18O'!H55=-1,"",(IF('Run Summary'!F55=-1,"",'2H'!Q55)))))</f>
        <v>-31.12916485648789</v>
      </c>
      <c r="O56" s="95">
        <f>'2H'!G55</f>
        <v>0</v>
      </c>
    </row>
    <row r="57" spans="1:15">
      <c r="A57" s="1"/>
      <c r="F57" s="1"/>
      <c r="G57" s="1"/>
      <c r="H57">
        <f>'Picarro Output'!A56</f>
        <v>55</v>
      </c>
      <c r="I57">
        <f>'Picarro Output'!E56</f>
        <v>3</v>
      </c>
      <c r="J57" s="97" t="str">
        <f>'Run Summary'!D56</f>
        <v>CC4 17feb25 6m</v>
      </c>
      <c r="K57" s="1">
        <f>'Run Summary'!G56</f>
        <v>0</v>
      </c>
      <c r="L57" s="95">
        <f>'18O'!G56</f>
        <v>0</v>
      </c>
      <c r="M57" s="7">
        <f>IF('2H'!G56=-1,"",(IF('18O'!H56=-1,"",(IF('Run Summary'!F56=-1,"",'18O'!Q56)))))</f>
        <v>-5.1881506150617263</v>
      </c>
      <c r="N57" s="8">
        <f>IF('2H'!G56=-1,"",(IF('18O'!H56=-1,"",(IF('Run Summary'!F56=-1,"",'2H'!Q56)))))</f>
        <v>-31.065136528216296</v>
      </c>
      <c r="O57" s="95">
        <f>'2H'!G56</f>
        <v>0</v>
      </c>
    </row>
    <row r="58" spans="1:15">
      <c r="A58" s="1"/>
      <c r="F58" s="1"/>
      <c r="G58" s="1"/>
      <c r="H58">
        <f>'Picarro Output'!A57</f>
        <v>56</v>
      </c>
      <c r="I58">
        <f>'Picarro Output'!E57</f>
        <v>4</v>
      </c>
      <c r="J58" s="97" t="str">
        <f>'Run Summary'!D57</f>
        <v>CC4 17feb25 6m</v>
      </c>
      <c r="K58" s="1">
        <f>'Run Summary'!G57</f>
        <v>0</v>
      </c>
      <c r="L58" s="95">
        <f>'18O'!G57</f>
        <v>0</v>
      </c>
      <c r="M58" s="7">
        <f>IF('2H'!G57=-1,"",(IF('18O'!H57=-1,"",(IF('Run Summary'!F57=-1,"",'18O'!Q57)))))</f>
        <v>-5.260171336567554</v>
      </c>
      <c r="N58" s="8">
        <f>IF('2H'!G57=-1,"",(IF('18O'!H57=-1,"",(IF('Run Summary'!F57=-1,"",'2H'!Q57)))))</f>
        <v>-31.107439251911693</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-7.4590907600405263</v>
      </c>
      <c r="N59" s="8">
        <f>IF('2H'!G58=-1,"",(IF('18O'!H58=-1,"",(IF('Run Summary'!F58=-1,"",'2H'!Q58)))))</f>
        <v>-47.163898553630574</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-7.5516560765224394</v>
      </c>
      <c r="N60" s="8">
        <f>IF('2H'!G59=-1,"",(IF('18O'!H59=-1,"",(IF('Run Summary'!F59=-1,"",'2H'!Q59)))))</f>
        <v>-47.599434051962781</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-7.4891474969126097</v>
      </c>
      <c r="N61" s="8">
        <f>IF('2H'!G60=-1,"",(IF('18O'!H60=-1,"",(IF('Run Summary'!F60=-1,"",'2H'!Q60)))))</f>
        <v>-47.563538047882389</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-7.45585528918342</v>
      </c>
      <c r="N62" s="8">
        <f>IF('2H'!G61=-1,"",(IF('18O'!H61=-1,"",(IF('Run Summary'!F61=-1,"",'2H'!Q61)))))</f>
        <v>-47.740335541614762</v>
      </c>
      <c r="O62" s="95">
        <f>'2H'!G61</f>
        <v>0</v>
      </c>
    </row>
    <row r="63" spans="1:15">
      <c r="A63" s="1"/>
      <c r="F63" s="1"/>
      <c r="G63" s="1"/>
      <c r="H63">
        <f>'Picarro Output'!A62</f>
        <v>61</v>
      </c>
      <c r="I63">
        <f>'Picarro Output'!E62</f>
        <v>1</v>
      </c>
      <c r="J63" s="97" t="str">
        <f>'Run Summary'!D62</f>
        <v>CC3 17feb25 1.5m</v>
      </c>
      <c r="K63" s="1">
        <f>'Run Summary'!G62</f>
        <v>0</v>
      </c>
      <c r="L63" s="95">
        <f>'18O'!G62</f>
        <v>0</v>
      </c>
      <c r="M63" s="7">
        <f>IF('2H'!G62=-1,"",(IF('18O'!H62=-1,"",(IF('Run Summary'!F62=-1,"",'18O'!Q62)))))</f>
        <v>-5.1476053053792956</v>
      </c>
      <c r="N63" s="8">
        <f>IF('2H'!G62=-1,"",(IF('18O'!H62=-1,"",(IF('Run Summary'!F62=-1,"",'2H'!Q62)))))</f>
        <v>-30.632935358563262</v>
      </c>
      <c r="O63" s="95">
        <f>'2H'!G62</f>
        <v>0</v>
      </c>
    </row>
    <row r="64" spans="1:15">
      <c r="A64" s="1"/>
      <c r="F64" s="1"/>
      <c r="G64" s="1"/>
      <c r="H64">
        <f>'Picarro Output'!A63</f>
        <v>62</v>
      </c>
      <c r="I64">
        <f>'Picarro Output'!E63</f>
        <v>2</v>
      </c>
      <c r="J64" s="97" t="str">
        <f>'Run Summary'!D63</f>
        <v>CC3 17feb25 1.5m</v>
      </c>
      <c r="K64" s="1">
        <f>'Run Summary'!G63</f>
        <v>0</v>
      </c>
      <c r="L64" s="95">
        <f>'18O'!G63</f>
        <v>0</v>
      </c>
      <c r="M64" s="7">
        <f>IF('2H'!G63=-1,"",(IF('18O'!H63=-1,"",(IF('Run Summary'!F63=-1,"",'18O'!Q63)))))</f>
        <v>-5.1091071567007766</v>
      </c>
      <c r="N64" s="8">
        <f>IF('2H'!G63=-1,"",(IF('18O'!H63=-1,"",(IF('Run Summary'!F63=-1,"",'2H'!Q63)))))</f>
        <v>-30.976251168677326</v>
      </c>
      <c r="O64" s="95">
        <f>'2H'!G63</f>
        <v>0</v>
      </c>
    </row>
    <row r="65" spans="1:15">
      <c r="A65" s="1"/>
      <c r="F65" s="1"/>
      <c r="G65" s="1"/>
      <c r="H65">
        <f>'Picarro Output'!A64</f>
        <v>63</v>
      </c>
      <c r="I65">
        <f>'Picarro Output'!E64</f>
        <v>3</v>
      </c>
      <c r="J65" s="97" t="str">
        <f>'Run Summary'!D64</f>
        <v>CC3 17feb25 1.5m</v>
      </c>
      <c r="K65" s="1">
        <f>'Run Summary'!G64</f>
        <v>0</v>
      </c>
      <c r="L65" s="95">
        <f>'18O'!G64</f>
        <v>0</v>
      </c>
      <c r="M65" s="7">
        <f>IF('2H'!G64=-1,"",(IF('18O'!H64=-1,"",(IF('Run Summary'!F64=-1,"",'18O'!Q64)))))</f>
        <v>-5.186228390303107</v>
      </c>
      <c r="N65" s="8">
        <f>IF('2H'!G64=-1,"",(IF('18O'!H64=-1,"",(IF('Run Summary'!F64=-1,"",'2H'!Q64)))))</f>
        <v>-30.641383674477947</v>
      </c>
      <c r="O65" s="95">
        <f>'2H'!G64</f>
        <v>0</v>
      </c>
    </row>
    <row r="66" spans="1:15">
      <c r="A66" s="1"/>
      <c r="F66" s="1"/>
      <c r="G66" s="1"/>
      <c r="H66">
        <f>'Picarro Output'!A65</f>
        <v>64</v>
      </c>
      <c r="I66">
        <f>'Picarro Output'!E65</f>
        <v>4</v>
      </c>
      <c r="J66" s="97" t="str">
        <f>'Run Summary'!D65</f>
        <v>CC3 17feb25 1.5m</v>
      </c>
      <c r="K66" s="1">
        <f>'Run Summary'!G65</f>
        <v>0</v>
      </c>
      <c r="L66" s="95">
        <f>'18O'!G65</f>
        <v>0</v>
      </c>
      <c r="M66" s="7">
        <f>IF('2H'!G65=-1,"",(IF('18O'!H65=-1,"",(IF('Run Summary'!F65=-1,"",'18O'!Q65)))))</f>
        <v>-5.2369932912293891</v>
      </c>
      <c r="N66" s="8">
        <f>IF('2H'!G65=-1,"",(IF('18O'!H65=-1,"",(IF('Run Summary'!F65=-1,"",'2H'!Q65)))))</f>
        <v>-31.255646545844133</v>
      </c>
      <c r="O66" s="95">
        <f>'2H'!G65</f>
        <v>0</v>
      </c>
    </row>
    <row r="67" spans="1:15">
      <c r="A67" s="1"/>
      <c r="F67" s="1"/>
      <c r="G67" s="1"/>
      <c r="H67">
        <f>'Picarro Output'!A66</f>
        <v>65</v>
      </c>
      <c r="I67">
        <f>'Picarro Output'!E66</f>
        <v>1</v>
      </c>
      <c r="J67" s="97" t="str">
        <f>'Run Summary'!D66</f>
        <v>CC2 16sep24 0.1m</v>
      </c>
      <c r="K67" s="1">
        <f>'Run Summary'!G66</f>
        <v>0</v>
      </c>
      <c r="L67" s="95">
        <f>'18O'!G66</f>
        <v>0</v>
      </c>
      <c r="M67" s="7">
        <f>IF('2H'!G66=-1,"",(IF('18O'!H66=-1,"",(IF('Run Summary'!F66=-1,"",'18O'!Q66)))))</f>
        <v>-4.3410621943150423</v>
      </c>
      <c r="N67" s="8">
        <f>IF('2H'!G66=-1,"",(IF('18O'!H66=-1,"",(IF('Run Summary'!F66=-1,"",'2H'!Q66)))))</f>
        <v>-26.673173166152559</v>
      </c>
      <c r="O67" s="95">
        <f>'2H'!G66</f>
        <v>0</v>
      </c>
    </row>
    <row r="68" spans="1:15">
      <c r="A68" s="1"/>
      <c r="F68" s="1"/>
      <c r="G68" s="1"/>
      <c r="H68">
        <f>'Picarro Output'!A67</f>
        <v>66</v>
      </c>
      <c r="I68">
        <f>'Picarro Output'!E67</f>
        <v>2</v>
      </c>
      <c r="J68" s="97" t="str">
        <f>'Run Summary'!D67</f>
        <v>CC2 16sep24 0.1m</v>
      </c>
      <c r="K68" s="1">
        <f>'Run Summary'!G67</f>
        <v>0</v>
      </c>
      <c r="L68" s="95">
        <f>'18O'!G67</f>
        <v>0</v>
      </c>
      <c r="M68" s="7">
        <f>IF('2H'!G67=-1,"",(IF('18O'!H67=-1,"",(IF('Run Summary'!F67=-1,"",'18O'!Q67)))))</f>
        <v>-4.3254469162683762</v>
      </c>
      <c r="N68" s="8">
        <f>IF('2H'!G67=-1,"",(IF('18O'!H67=-1,"",(IF('Run Summary'!F67=-1,"",'2H'!Q67)))))</f>
        <v>-26.910842830633456</v>
      </c>
      <c r="O68" s="95">
        <f>'2H'!G67</f>
        <v>0</v>
      </c>
    </row>
    <row r="69" spans="1:15">
      <c r="A69" s="1"/>
      <c r="F69" s="1"/>
      <c r="G69" s="1"/>
      <c r="H69">
        <f>'Picarro Output'!A68</f>
        <v>67</v>
      </c>
      <c r="I69">
        <f>'Picarro Output'!E68</f>
        <v>3</v>
      </c>
      <c r="J69" s="97" t="str">
        <f>'Run Summary'!D68</f>
        <v>CC2 16sep24 0.1m</v>
      </c>
      <c r="K69" s="1">
        <f>'Run Summary'!G68</f>
        <v>0</v>
      </c>
      <c r="L69" s="95">
        <f>'18O'!G68</f>
        <v>0</v>
      </c>
      <c r="M69" s="7">
        <f>IF('2H'!G68=-1,"",(IF('18O'!H68=-1,"",(IF('Run Summary'!F68=-1,"",'18O'!Q68)))))</f>
        <v>-4.337139202142188</v>
      </c>
      <c r="N69" s="8">
        <f>IF('2H'!G68=-1,"",(IF('18O'!H68=-1,"",(IF('Run Summary'!F68=-1,"",'2H'!Q68)))))</f>
        <v>-26.747772851102926</v>
      </c>
      <c r="O69" s="95">
        <f>'2H'!G68</f>
        <v>0</v>
      </c>
    </row>
    <row r="70" spans="1:15">
      <c r="A70" s="1"/>
      <c r="F70" s="1"/>
      <c r="G70" s="1"/>
      <c r="H70">
        <f>'Picarro Output'!A69</f>
        <v>68</v>
      </c>
      <c r="I70">
        <f>'Picarro Output'!E69</f>
        <v>4</v>
      </c>
      <c r="J70" s="97" t="str">
        <f>'Run Summary'!D69</f>
        <v>CC2 16sep24 0.1m</v>
      </c>
      <c r="K70" s="1">
        <f>'Run Summary'!G69</f>
        <v>0</v>
      </c>
      <c r="L70" s="95">
        <f>'18O'!G69</f>
        <v>0</v>
      </c>
      <c r="M70" s="7">
        <f>IF('2H'!G69=-1,"",(IF('18O'!H69=-1,"",(IF('Run Summary'!F69=-1,"",'18O'!Q69)))))</f>
        <v>-4.366648282488927</v>
      </c>
      <c r="N70" s="8">
        <f>IF('2H'!G69=-1,"",(IF('18O'!H69=-1,"",(IF('Run Summary'!F69=-1,"",'2H'!Q69)))))</f>
        <v>-26.743542899755344</v>
      </c>
      <c r="O70" s="95">
        <f>'2H'!G69</f>
        <v>0</v>
      </c>
    </row>
    <row r="71" spans="1:15">
      <c r="H71">
        <f>'Picarro Output'!A70</f>
        <v>69</v>
      </c>
      <c r="I71">
        <f>'Picarro Output'!E70</f>
        <v>1</v>
      </c>
      <c r="J71" s="97" t="str">
        <f>'Run Summary'!D70</f>
        <v>CS1 30sep24 0.1m</v>
      </c>
      <c r="K71" s="1">
        <f>'Run Summary'!G70</f>
        <v>0</v>
      </c>
      <c r="L71" s="95">
        <f>'18O'!G70</f>
        <v>0</v>
      </c>
      <c r="M71" s="7">
        <f>IF('2H'!G70=-1,"",(IF('18O'!H70=-1,"",(IF('Run Summary'!F70=-1,"",'18O'!Q70)))))</f>
        <v>-6.0637887094895344</v>
      </c>
      <c r="N71" s="8">
        <f>IF('2H'!G70=-1,"",(IF('18O'!H70=-1,"",(IF('Run Summary'!F70=-1,"",'2H'!Q70)))))</f>
        <v>-31.341544965480065</v>
      </c>
      <c r="O71" s="95">
        <f>'2H'!G70</f>
        <v>0</v>
      </c>
    </row>
    <row r="72" spans="1:15">
      <c r="H72">
        <f>'Picarro Output'!A71</f>
        <v>70</v>
      </c>
      <c r="I72">
        <f>'Picarro Output'!E71</f>
        <v>2</v>
      </c>
      <c r="J72" s="97" t="str">
        <f>'Run Summary'!D71</f>
        <v>CS1 30sep24 0.1m</v>
      </c>
      <c r="K72" s="1">
        <f>'Run Summary'!G71</f>
        <v>0</v>
      </c>
      <c r="L72" s="95">
        <f>'18O'!G71</f>
        <v>0</v>
      </c>
      <c r="M72" s="7">
        <f>IF('2H'!G71=-1,"",(IF('18O'!H71=-1,"",(IF('Run Summary'!F71=-1,"",'18O'!Q71)))))</f>
        <v>-6.055805914717391</v>
      </c>
      <c r="N72" s="8">
        <f>IF('2H'!G71=-1,"",(IF('18O'!H71=-1,"",(IF('Run Summary'!F71=-1,"",'2H'!Q71)))))</f>
        <v>-31.682499767838916</v>
      </c>
      <c r="O72" s="95">
        <f>'2H'!G71</f>
        <v>0</v>
      </c>
    </row>
    <row r="73" spans="1:15">
      <c r="H73">
        <f>'Picarro Output'!A72</f>
        <v>71</v>
      </c>
      <c r="I73">
        <f>'Picarro Output'!E72</f>
        <v>3</v>
      </c>
      <c r="J73" s="97" t="str">
        <f>'Run Summary'!D72</f>
        <v>CS1 30sep24 0.1m</v>
      </c>
      <c r="K73" s="1">
        <f>'Run Summary'!G72</f>
        <v>0</v>
      </c>
      <c r="L73" s="95">
        <f>'18O'!G72</f>
        <v>0</v>
      </c>
      <c r="M73" s="7">
        <f>IF('2H'!G72=-1,"",(IF('18O'!H72=-1,"",(IF('Run Summary'!F72=-1,"",'18O'!Q72)))))</f>
        <v>-6.0728240516430176</v>
      </c>
      <c r="N73" s="8">
        <f>IF('2H'!G72=-1,"",(IF('18O'!H72=-1,"",(IF('Run Summary'!F72=-1,"",'2H'!Q72)))))</f>
        <v>-31.371193456400665</v>
      </c>
      <c r="O73" s="95">
        <f>'2H'!G72</f>
        <v>0</v>
      </c>
    </row>
    <row r="74" spans="1:15">
      <c r="H74">
        <f>'Picarro Output'!A73</f>
        <v>72</v>
      </c>
      <c r="I74">
        <f>'Picarro Output'!E73</f>
        <v>4</v>
      </c>
      <c r="J74" s="97" t="str">
        <f>'Run Summary'!D73</f>
        <v>CS1 30sep24 0.1m</v>
      </c>
      <c r="K74" s="1">
        <f>'Run Summary'!G73</f>
        <v>0</v>
      </c>
      <c r="L74" s="95">
        <f>'18O'!G73</f>
        <v>0</v>
      </c>
      <c r="M74" s="7">
        <f>IF('2H'!G73=-1,"",(IF('18O'!H73=-1,"",(IF('Run Summary'!F73=-1,"",'18O'!Q73)))))</f>
        <v>-5.9110307467738537</v>
      </c>
      <c r="N74" s="8">
        <f>IF('2H'!G73=-1,"",(IF('18O'!H73=-1,"",(IF('Run Summary'!F73=-1,"",'2H'!Q73)))))</f>
        <v>-31.65070493235503</v>
      </c>
      <c r="O74" s="95">
        <f>'2H'!G73</f>
        <v>0</v>
      </c>
    </row>
    <row r="75" spans="1:15">
      <c r="H75">
        <f>'Picarro Output'!A74</f>
        <v>73</v>
      </c>
      <c r="I75">
        <f>'Picarro Output'!E74</f>
        <v>1</v>
      </c>
      <c r="J75" s="97" t="str">
        <f>'Run Summary'!D74</f>
        <v>CC2 15aug24 BOT</v>
      </c>
      <c r="K75" s="1">
        <f>'Run Summary'!G74</f>
        <v>0</v>
      </c>
      <c r="L75" s="95">
        <f>'18O'!G74</f>
        <v>0</v>
      </c>
      <c r="M75" s="7">
        <f>IF('2H'!G74=-1,"",(IF('18O'!H74=-1,"",(IF('Run Summary'!F74=-1,"",'18O'!Q74)))))</f>
        <v>-4.0839488996656526</v>
      </c>
      <c r="N75" s="8">
        <f>IF('2H'!G74=-1,"",(IF('18O'!H74=-1,"",(IF('Run Summary'!F74=-1,"",'2H'!Q74)))))</f>
        <v>-25.648890734461602</v>
      </c>
      <c r="O75" s="95">
        <f>'2H'!G74</f>
        <v>0</v>
      </c>
    </row>
    <row r="76" spans="1:15">
      <c r="H76">
        <f>'Picarro Output'!A75</f>
        <v>74</v>
      </c>
      <c r="I76">
        <f>'Picarro Output'!E75</f>
        <v>2</v>
      </c>
      <c r="J76" s="97" t="str">
        <f>'Run Summary'!D75</f>
        <v>CC2 15aug24 BOT</v>
      </c>
      <c r="K76" s="1">
        <f>'Run Summary'!G75</f>
        <v>0</v>
      </c>
      <c r="L76" s="95">
        <f>'18O'!G75</f>
        <v>0</v>
      </c>
      <c r="M76" s="7">
        <f>IF('2H'!G75=-1,"",(IF('18O'!H75=-1,"",(IF('Run Summary'!F75=-1,"",'18O'!Q75)))))</f>
        <v>-4.0581369319132357</v>
      </c>
      <c r="N76" s="8">
        <f>IF('2H'!G75=-1,"",(IF('18O'!H75=-1,"",(IF('Run Summary'!F75=-1,"",'2H'!Q75)))))</f>
        <v>-26.084160057642503</v>
      </c>
      <c r="O76" s="95">
        <f>'2H'!G75</f>
        <v>0</v>
      </c>
    </row>
    <row r="77" spans="1:15">
      <c r="H77">
        <f>'Picarro Output'!A76</f>
        <v>75</v>
      </c>
      <c r="I77">
        <f>'Picarro Output'!E76</f>
        <v>3</v>
      </c>
      <c r="J77" s="97" t="str">
        <f>'Run Summary'!D76</f>
        <v>CC2 15aug24 BOT</v>
      </c>
      <c r="K77" s="1">
        <f>'Run Summary'!G76</f>
        <v>0</v>
      </c>
      <c r="L77" s="95">
        <f>'18O'!G76</f>
        <v>0</v>
      </c>
      <c r="M77" s="7">
        <f>IF('2H'!G76=-1,"",(IF('18O'!H76=-1,"",(IF('Run Summary'!F76=-1,"",'18O'!Q76)))))</f>
        <v>-4.0371093460159413</v>
      </c>
      <c r="N77" s="8">
        <f>IF('2H'!G76=-1,"",(IF('18O'!H76=-1,"",(IF('Run Summary'!F76=-1,"",'2H'!Q76)))))</f>
        <v>-26.274399541240765</v>
      </c>
      <c r="O77" s="95">
        <f>'2H'!G76</f>
        <v>0</v>
      </c>
    </row>
    <row r="78" spans="1:15">
      <c r="H78">
        <f>'Picarro Output'!A77</f>
        <v>76</v>
      </c>
      <c r="I78">
        <f>'Picarro Output'!E77</f>
        <v>4</v>
      </c>
      <c r="J78" s="97" t="str">
        <f>'Run Summary'!D77</f>
        <v>CC2 15aug24 BOT</v>
      </c>
      <c r="K78" s="1">
        <f>'Run Summary'!G77</f>
        <v>0</v>
      </c>
      <c r="L78" s="95">
        <f>'18O'!G77</f>
        <v>0</v>
      </c>
      <c r="M78" s="7">
        <f>IF('2H'!G77=-1,"",(IF('18O'!H77=-1,"",(IF('Run Summary'!F77=-1,"",'18O'!Q77)))))</f>
        <v>-4.046328779445842</v>
      </c>
      <c r="N78" s="8">
        <f>IF('2H'!G77=-1,"",(IF('18O'!H77=-1,"",(IF('Run Summary'!F77=-1,"",'2H'!Q77)))))</f>
        <v>-26.567713648546864</v>
      </c>
      <c r="O78" s="95">
        <f>'2H'!G77</f>
        <v>0</v>
      </c>
    </row>
    <row r="79" spans="1:15">
      <c r="H79">
        <f>'Picarro Output'!A78</f>
        <v>77</v>
      </c>
      <c r="I79">
        <f>'Picarro Output'!E78</f>
        <v>1</v>
      </c>
      <c r="J79" s="97" t="str">
        <f>'Run Summary'!D78</f>
        <v>CC4 16sep24 6m</v>
      </c>
      <c r="K79" s="1">
        <f>'Run Summary'!G78</f>
        <v>0</v>
      </c>
      <c r="L79" s="95">
        <f>'18O'!G78</f>
        <v>0</v>
      </c>
      <c r="M79" s="7">
        <f>IF('2H'!G78=-1,"",(IF('18O'!H78=-1,"",(IF('Run Summary'!F78=-1,"",'18O'!Q78)))))</f>
        <v>-3.792162525448715</v>
      </c>
      <c r="N79" s="8">
        <f>IF('2H'!G78=-1,"",(IF('18O'!H78=-1,"",(IF('Run Summary'!F78=-1,"",'2H'!Q78)))))</f>
        <v>-24.991969085741836</v>
      </c>
      <c r="O79" s="95">
        <f>'2H'!G78</f>
        <v>0</v>
      </c>
    </row>
    <row r="80" spans="1:15">
      <c r="H80">
        <f>'Picarro Output'!A79</f>
        <v>78</v>
      </c>
      <c r="I80">
        <f>'Picarro Output'!E79</f>
        <v>2</v>
      </c>
      <c r="J80" s="97" t="str">
        <f>'Run Summary'!D79</f>
        <v>CC4 16sep24 6m</v>
      </c>
      <c r="K80" s="1">
        <f>'Run Summary'!G79</f>
        <v>0</v>
      </c>
      <c r="L80" s="95">
        <f>'18O'!G79</f>
        <v>0</v>
      </c>
      <c r="M80" s="7">
        <f>IF('2H'!G79=-1,"",(IF('18O'!H79=-1,"",(IF('Run Summary'!F79=-1,"",'18O'!Q79)))))</f>
        <v>-3.7452729267886662</v>
      </c>
      <c r="N80" s="8">
        <f>IF('2H'!G79=-1,"",(IF('18O'!H79=-1,"",(IF('Run Summary'!F79=-1,"",'2H'!Q79)))))</f>
        <v>-25.023052964746206</v>
      </c>
      <c r="O80" s="95">
        <f>'2H'!G79</f>
        <v>0</v>
      </c>
    </row>
    <row r="81" spans="2:15">
      <c r="H81">
        <f>'Picarro Output'!A80</f>
        <v>79</v>
      </c>
      <c r="I81">
        <f>'Picarro Output'!E80</f>
        <v>3</v>
      </c>
      <c r="J81" s="97" t="str">
        <f>'Run Summary'!D80</f>
        <v>CC4 16sep24 6m</v>
      </c>
      <c r="K81" s="1">
        <f>'Run Summary'!G80</f>
        <v>0</v>
      </c>
      <c r="L81" s="95">
        <f>'18O'!G80</f>
        <v>0</v>
      </c>
      <c r="M81" s="7">
        <f>IF('2H'!G80=-1,"",(IF('18O'!H80=-1,"",(IF('Run Summary'!F80=-1,"",'18O'!Q80)))))</f>
        <v>-3.7063980514858681</v>
      </c>
      <c r="N81" s="8">
        <f>IF('2H'!G80=-1,"",(IF('18O'!H80=-1,"",(IF('Run Summary'!F80=-1,"",'2H'!Q80)))))</f>
        <v>-25.281494351793338</v>
      </c>
      <c r="O81" s="95">
        <f>'2H'!G80</f>
        <v>0</v>
      </c>
    </row>
    <row r="82" spans="2:15">
      <c r="H82">
        <f>'Picarro Output'!A81</f>
        <v>80</v>
      </c>
      <c r="I82">
        <f>'Picarro Output'!E81</f>
        <v>4</v>
      </c>
      <c r="J82" s="97" t="str">
        <f>'Run Summary'!D81</f>
        <v>CC4 16sep24 6m</v>
      </c>
      <c r="K82" s="1">
        <f>'Run Summary'!G81</f>
        <v>0</v>
      </c>
      <c r="L82" s="95">
        <f>'18O'!G81</f>
        <v>0</v>
      </c>
      <c r="M82" s="7">
        <f>IF('2H'!G81=-1,"",(IF('18O'!H81=-1,"",(IF('Run Summary'!F81=-1,"",'18O'!Q81)))))</f>
        <v>-3.7735879046781626</v>
      </c>
      <c r="N82" s="8">
        <f>IF('2H'!G81=-1,"",(IF('18O'!H81=-1,"",(IF('Run Summary'!F81=-1,"",'2H'!Q81)))))</f>
        <v>-25.506305559854095</v>
      </c>
      <c r="O82" s="95">
        <f>'2H'!G81</f>
        <v>0</v>
      </c>
    </row>
    <row r="83" spans="2:15">
      <c r="B83"/>
      <c r="C83"/>
      <c r="H83">
        <f>'Picarro Output'!A82</f>
        <v>81</v>
      </c>
      <c r="I83">
        <f>'Picarro Output'!E82</f>
        <v>1</v>
      </c>
      <c r="J83" s="97" t="str">
        <f>'Run Summary'!D82</f>
        <v>CS2 15aug24 0.1m</v>
      </c>
      <c r="K83" s="1">
        <f>'Run Summary'!G82</f>
        <v>0</v>
      </c>
      <c r="L83" s="95">
        <f>'18O'!G82</f>
        <v>0</v>
      </c>
      <c r="M83" s="7">
        <f>IF('2H'!G82=-1,"",(IF('18O'!H82=-1,"",(IF('Run Summary'!F82=-1,"",'18O'!Q82)))))</f>
        <v>-6.3405577364628058</v>
      </c>
      <c r="N83" s="8">
        <f>IF('2H'!G82=-1,"",(IF('18O'!H82=-1,"",(IF('Run Summary'!F82=-1,"",'2H'!Q82)))))</f>
        <v>-37.690902956655435</v>
      </c>
      <c r="O83" s="95">
        <f>'2H'!G82</f>
        <v>0</v>
      </c>
    </row>
    <row r="84" spans="2:15">
      <c r="B84"/>
      <c r="C84"/>
      <c r="H84">
        <f>'Picarro Output'!A83</f>
        <v>82</v>
      </c>
      <c r="I84">
        <f>'Picarro Output'!E83</f>
        <v>2</v>
      </c>
      <c r="J84" s="97" t="str">
        <f>'Run Summary'!D83</f>
        <v>CS2 15aug24 0.1m</v>
      </c>
      <c r="K84" s="1">
        <f>'Run Summary'!G83</f>
        <v>0</v>
      </c>
      <c r="L84" s="95">
        <f>'18O'!G83</f>
        <v>0</v>
      </c>
      <c r="M84" s="7">
        <f>IF('2H'!G83=-1,"",(IF('18O'!H83=-1,"",(IF('Run Summary'!F83=-1,"",'18O'!Q83)))))</f>
        <v>-6.4146450957524479</v>
      </c>
      <c r="N84" s="8">
        <f>IF('2H'!G83=-1,"",(IF('18O'!H83=-1,"",(IF('Run Summary'!F83=-1,"",'2H'!Q83)))))</f>
        <v>-37.563068150117914</v>
      </c>
      <c r="O84" s="95">
        <f>'2H'!G83</f>
        <v>0</v>
      </c>
    </row>
    <row r="85" spans="2:15">
      <c r="B85"/>
      <c r="C85"/>
      <c r="H85">
        <f>'Picarro Output'!A84</f>
        <v>83</v>
      </c>
      <c r="I85">
        <f>'Picarro Output'!E84</f>
        <v>3</v>
      </c>
      <c r="J85" s="97" t="str">
        <f>'Run Summary'!D84</f>
        <v>CS2 15aug24 0.1m</v>
      </c>
      <c r="K85" s="1">
        <f>'Run Summary'!G84</f>
        <v>0</v>
      </c>
      <c r="L85" s="95">
        <f>'18O'!G84</f>
        <v>0</v>
      </c>
      <c r="M85" s="7">
        <f>IF('2H'!G84=-1,"",(IF('18O'!H84=-1,"",(IF('Run Summary'!F84=-1,"",'18O'!Q84)))))</f>
        <v>-6.406532259111982</v>
      </c>
      <c r="N85" s="8">
        <f>IF('2H'!G84=-1,"",(IF('18O'!H84=-1,"",(IF('Run Summary'!F84=-1,"",'2H'!Q84)))))</f>
        <v>-37.452058918840081</v>
      </c>
      <c r="O85" s="95">
        <f>'2H'!G84</f>
        <v>0</v>
      </c>
    </row>
    <row r="86" spans="2:15">
      <c r="B86"/>
      <c r="C86"/>
      <c r="H86">
        <f>'Picarro Output'!A85</f>
        <v>84</v>
      </c>
      <c r="I86">
        <f>'Picarro Output'!E85</f>
        <v>4</v>
      </c>
      <c r="J86" s="97" t="str">
        <f>'Run Summary'!D85</f>
        <v>CS2 15aug24 0.1m</v>
      </c>
      <c r="K86" s="1">
        <f>'Run Summary'!G85</f>
        <v>0</v>
      </c>
      <c r="L86" s="95">
        <f>'18O'!G85</f>
        <v>0</v>
      </c>
      <c r="M86" s="7">
        <f>IF('2H'!G85=-1,"",(IF('18O'!H85=-1,"",(IF('Run Summary'!F85=-1,"",'18O'!Q85)))))</f>
        <v>-6.3693753567319664</v>
      </c>
      <c r="N86" s="8">
        <f>IF('2H'!G85=-1,"",(IF('18O'!H85=-1,"",(IF('Run Summary'!F85=-1,"",'2H'!Q85)))))</f>
        <v>-38.145330753984922</v>
      </c>
      <c r="O86" s="95">
        <f>'2H'!G85</f>
        <v>0</v>
      </c>
    </row>
    <row r="87" spans="2:15">
      <c r="B87"/>
      <c r="C87"/>
      <c r="H87">
        <f>'Picarro Output'!A86</f>
        <v>85</v>
      </c>
      <c r="I87">
        <f>'Picarro Output'!E86</f>
        <v>1</v>
      </c>
      <c r="J87" s="97" t="str">
        <f>'Run Summary'!D86</f>
        <v>CC4 16sep24 9m</v>
      </c>
      <c r="K87" s="1">
        <f>'Run Summary'!G86</f>
        <v>0</v>
      </c>
      <c r="L87" s="95">
        <f>'18O'!G86</f>
        <v>0</v>
      </c>
      <c r="M87" s="7">
        <f>IF('2H'!G86=-1,"",(IF('18O'!H86=-1,"",(IF('Run Summary'!F86=-1,"",'18O'!Q86)))))</f>
        <v>-5.1274439846489308</v>
      </c>
      <c r="N87" s="8">
        <f>IF('2H'!G86=-1,"",(IF('18O'!H86=-1,"",(IF('Run Summary'!F86=-1,"",'2H'!Q86)))))</f>
        <v>-31.219266500295753</v>
      </c>
      <c r="O87" s="95">
        <f>'2H'!G86</f>
        <v>0</v>
      </c>
    </row>
    <row r="88" spans="2:15">
      <c r="B88"/>
      <c r="C88"/>
      <c r="H88">
        <f>'Picarro Output'!A87</f>
        <v>86</v>
      </c>
      <c r="I88">
        <f>'Picarro Output'!E87</f>
        <v>2</v>
      </c>
      <c r="J88" s="97" t="str">
        <f>'Run Summary'!D87</f>
        <v>CC4 16sep24 9m</v>
      </c>
      <c r="K88" s="1">
        <f>'Run Summary'!G87</f>
        <v>0</v>
      </c>
      <c r="L88" s="95">
        <f>'18O'!G87</f>
        <v>0</v>
      </c>
      <c r="M88" s="7">
        <f>IF('2H'!G87=-1,"",(IF('18O'!H87=-1,"",(IF('Run Summary'!F87=-1,"",'18O'!Q87)))))</f>
        <v>-5.1004403304354415</v>
      </c>
      <c r="N88" s="8">
        <f>IF('2H'!G87=-1,"",(IF('18O'!H87=-1,"",(IF('Run Summary'!F87=-1,"",'2H'!Q87)))))</f>
        <v>-31.37674634470881</v>
      </c>
      <c r="O88" s="95">
        <f>'2H'!G87</f>
        <v>0</v>
      </c>
    </row>
    <row r="89" spans="2:15">
      <c r="B89"/>
      <c r="C89"/>
      <c r="H89">
        <f>'Picarro Output'!A88</f>
        <v>87</v>
      </c>
      <c r="I89">
        <f>'Picarro Output'!E88</f>
        <v>3</v>
      </c>
      <c r="J89" s="97" t="str">
        <f>'Run Summary'!D88</f>
        <v>CC4 16sep24 9m</v>
      </c>
      <c r="K89" s="1">
        <f>'Run Summary'!G88</f>
        <v>0</v>
      </c>
      <c r="L89" s="95">
        <f>'18O'!G88</f>
        <v>0</v>
      </c>
      <c r="M89" s="7">
        <f>IF('2H'!G88=-1,"",(IF('18O'!H88=-1,"",(IF('Run Summary'!F88=-1,"",'18O'!Q88)))))</f>
        <v>-5.0783513308607127</v>
      </c>
      <c r="N89" s="8">
        <f>IF('2H'!G88=-1,"",(IF('18O'!H88=-1,"",(IF('Run Summary'!F88=-1,"",'2H'!Q88)))))</f>
        <v>-31.33641906347103</v>
      </c>
      <c r="O89" s="95">
        <f>'2H'!G88</f>
        <v>0</v>
      </c>
    </row>
    <row r="90" spans="2:15">
      <c r="B90"/>
      <c r="C90"/>
      <c r="H90">
        <f>'Picarro Output'!A89</f>
        <v>88</v>
      </c>
      <c r="I90">
        <f>'Picarro Output'!E89</f>
        <v>4</v>
      </c>
      <c r="J90" s="97" t="str">
        <f>'Run Summary'!D89</f>
        <v>CC4 16sep24 9m</v>
      </c>
      <c r="K90" s="1">
        <f>'Run Summary'!G89</f>
        <v>0</v>
      </c>
      <c r="L90" s="95">
        <f>'18O'!G89</f>
        <v>0</v>
      </c>
      <c r="M90" s="7">
        <f>IF('2H'!G89=-1,"",(IF('18O'!H89=-1,"",(IF('Run Summary'!F89=-1,"",'18O'!Q89)))))</f>
        <v>-5.1890189988748006</v>
      </c>
      <c r="N90" s="8">
        <f>IF('2H'!G89=-1,"",(IF('18O'!H89=-1,"",(IF('Run Summary'!F89=-1,"",'2H'!Q89)))))</f>
        <v>-31.534217258319519</v>
      </c>
      <c r="O90" s="95">
        <f>'2H'!G89</f>
        <v>0</v>
      </c>
    </row>
    <row r="91" spans="2:15">
      <c r="B91"/>
      <c r="C91"/>
      <c r="H91">
        <f>'Picarro Output'!A90</f>
        <v>89</v>
      </c>
      <c r="I91">
        <f>'Picarro Output'!E90</f>
        <v>1</v>
      </c>
      <c r="J91" s="97" t="str">
        <f>'Run Summary'!D90</f>
        <v>CS1 16sep24 0.1m</v>
      </c>
      <c r="K91" s="1">
        <f>'Run Summary'!G90</f>
        <v>0</v>
      </c>
      <c r="L91" s="95">
        <f>'18O'!G90</f>
        <v>0</v>
      </c>
      <c r="M91" s="7">
        <f>IF('2H'!G90=-1,"",(IF('18O'!H90=-1,"",(IF('Run Summary'!F90=-1,"",'18O'!Q90)))))</f>
        <v>-5.6468912422273547</v>
      </c>
      <c r="N91" s="8">
        <f>IF('2H'!G90=-1,"",(IF('18O'!H90=-1,"",(IF('Run Summary'!F90=-1,"",'2H'!Q90)))))</f>
        <v>-33.325050546399623</v>
      </c>
      <c r="O91" s="95">
        <f>'2H'!G90</f>
        <v>0</v>
      </c>
    </row>
    <row r="92" spans="2:15">
      <c r="B92"/>
      <c r="C92"/>
      <c r="H92">
        <f>'Picarro Output'!A91</f>
        <v>90</v>
      </c>
      <c r="I92">
        <f>'Picarro Output'!E91</f>
        <v>2</v>
      </c>
      <c r="J92" s="97" t="str">
        <f>'Run Summary'!D91</f>
        <v>CS1 16sep24 0.1m</v>
      </c>
      <c r="K92" s="1">
        <f>'Run Summary'!G91</f>
        <v>0</v>
      </c>
      <c r="L92" s="95">
        <f>'18O'!G91</f>
        <v>0</v>
      </c>
      <c r="M92" s="7">
        <f>IF('2H'!G91=-1,"",(IF('18O'!H91=-1,"",(IF('Run Summary'!F91=-1,"",'18O'!Q91)))))</f>
        <v>-5.6937753623752965</v>
      </c>
      <c r="N92" s="8">
        <f>IF('2H'!G91=-1,"",(IF('18O'!H91=-1,"",(IF('Run Summary'!F91=-1,"",'2H'!Q91)))))</f>
        <v>-33.142191999954541</v>
      </c>
      <c r="O92" s="95">
        <f>'2H'!G91</f>
        <v>0</v>
      </c>
    </row>
    <row r="93" spans="2:15">
      <c r="B93"/>
      <c r="C93"/>
      <c r="H93">
        <f>'Picarro Output'!A92</f>
        <v>91</v>
      </c>
      <c r="I93">
        <f>'Picarro Output'!E92</f>
        <v>3</v>
      </c>
      <c r="J93" s="97" t="str">
        <f>'Run Summary'!D92</f>
        <v>CS1 16sep24 0.1m</v>
      </c>
      <c r="K93" s="1">
        <f>'Run Summary'!G92</f>
        <v>0</v>
      </c>
      <c r="L93" s="95">
        <f>'18O'!G92</f>
        <v>0</v>
      </c>
      <c r="M93" s="7">
        <f>IF('2H'!G92=-1,"",(IF('18O'!H92=-1,"",(IF('Run Summary'!F92=-1,"",'18O'!Q92)))))</f>
        <v>-5.7534058296612454</v>
      </c>
      <c r="N93" s="8">
        <f>IF('2H'!G92=-1,"",(IF('18O'!H92=-1,"",(IF('Run Summary'!F92=-1,"",'2H'!Q92)))))</f>
        <v>-32.863129241506101</v>
      </c>
      <c r="O93" s="95">
        <f>'2H'!G92</f>
        <v>0</v>
      </c>
    </row>
    <row r="94" spans="2:15">
      <c r="B94"/>
      <c r="C94"/>
      <c r="H94">
        <f>'Picarro Output'!A93</f>
        <v>92</v>
      </c>
      <c r="I94">
        <f>'Picarro Output'!E93</f>
        <v>4</v>
      </c>
      <c r="J94" s="97" t="str">
        <f>'Run Summary'!D93</f>
        <v>CS1 16sep24 0.1m</v>
      </c>
      <c r="K94" s="1">
        <f>'Run Summary'!G93</f>
        <v>0</v>
      </c>
      <c r="L94" s="95">
        <f>'18O'!G93</f>
        <v>0</v>
      </c>
      <c r="M94" s="7">
        <f>IF('2H'!G93=-1,"",(IF('18O'!H93=-1,"",(IF('Run Summary'!F93=-1,"",'18O'!Q93)))))</f>
        <v>-5.6341241659511709</v>
      </c>
      <c r="N94" s="8">
        <f>IF('2H'!G93=-1,"",(IF('18O'!H93=-1,"",(IF('Run Summary'!F93=-1,"",'2H'!Q93)))))</f>
        <v>-33.425087438688394</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-7.4588155202327862</v>
      </c>
      <c r="N95" s="8">
        <f>IF('2H'!G94=-1,"",(IF('18O'!H94=-1,"",(IF('Run Summary'!F94=-1,"",'2H'!Q94)))))</f>
        <v>-47.44716924249564</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-7.5259779224377841</v>
      </c>
      <c r="N96" s="8">
        <f>IF('2H'!G95=-1,"",(IF('18O'!H95=-1,"",(IF('Run Summary'!F95=-1,"",'2H'!Q95)))))</f>
        <v>-47.9454982539688</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-7.5323933635586915</v>
      </c>
      <c r="N97" s="8">
        <f>IF('2H'!G96=-1,"",(IF('18O'!H96=-1,"",(IF('Run Summary'!F96=-1,"",'2H'!Q96)))))</f>
        <v>-47.617434883609178</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-7.4652850776347748</v>
      </c>
      <c r="N98" s="8">
        <f>IF('2H'!G97=-1,"",(IF('18O'!H97=-1,"",(IF('Run Summary'!F97=-1,"",'2H'!Q97)))))</f>
        <v>-47.581266190799361</v>
      </c>
      <c r="O98" s="95">
        <f>'2H'!G97</f>
        <v>0</v>
      </c>
    </row>
    <row r="99" spans="2:15">
      <c r="B99"/>
      <c r="C99"/>
      <c r="H99">
        <f>'Picarro Output'!A98</f>
        <v>97</v>
      </c>
      <c r="I99">
        <f>'Picarro Output'!E98</f>
        <v>1</v>
      </c>
      <c r="J99" s="97" t="str">
        <f>'Run Summary'!D98</f>
        <v>CCR rain 19aug24 R1</v>
      </c>
      <c r="K99" s="1">
        <f>'Run Summary'!G98</f>
        <v>0</v>
      </c>
      <c r="L99" s="95">
        <f>'18O'!G98</f>
        <v>0</v>
      </c>
      <c r="M99" s="7">
        <f>IF('2H'!G98=-1,"",(IF('18O'!H98=-1,"",(IF('Run Summary'!F98=-1,"",'18O'!Q98)))))</f>
        <v>-5.086845948910069</v>
      </c>
      <c r="N99" s="8">
        <f>IF('2H'!G98=-1,"",(IF('18O'!H98=-1,"",(IF('Run Summary'!F98=-1,"",'2H'!Q98)))))</f>
        <v>-30.898822491824568</v>
      </c>
      <c r="O99" s="95">
        <f>'2H'!G98</f>
        <v>0</v>
      </c>
    </row>
    <row r="100" spans="2:15">
      <c r="B100"/>
      <c r="C100"/>
      <c r="H100">
        <f>'Picarro Output'!A99</f>
        <v>98</v>
      </c>
      <c r="I100">
        <f>'Picarro Output'!E99</f>
        <v>2</v>
      </c>
      <c r="J100" s="97" t="str">
        <f>'Run Summary'!D99</f>
        <v>CCR rain 19aug24 R1</v>
      </c>
      <c r="K100" s="1">
        <f>'Run Summary'!G99</f>
        <v>0</v>
      </c>
      <c r="L100" s="95">
        <f>'18O'!G99</f>
        <v>0</v>
      </c>
      <c r="M100" s="7">
        <f>IF('2H'!G99=-1,"",(IF('18O'!H99=-1,"",(IF('Run Summary'!F99=-1,"",'18O'!Q99)))))</f>
        <v>-5.1073519344998033</v>
      </c>
      <c r="N100" s="8">
        <f>IF('2H'!G99=-1,"",(IF('18O'!H99=-1,"",(IF('Run Summary'!F99=-1,"",'2H'!Q99)))))</f>
        <v>-30.955395089199129</v>
      </c>
      <c r="O100" s="95">
        <f>'2H'!G99</f>
        <v>0</v>
      </c>
    </row>
    <row r="101" spans="2:15">
      <c r="B101"/>
      <c r="C101"/>
      <c r="H101">
        <f>'Picarro Output'!A100</f>
        <v>99</v>
      </c>
      <c r="I101">
        <f>'Picarro Output'!E100</f>
        <v>3</v>
      </c>
      <c r="J101" s="97" t="str">
        <f>'Run Summary'!D100</f>
        <v>CCR rain 19aug24 R1</v>
      </c>
      <c r="K101" s="1">
        <f>'Run Summary'!G100</f>
        <v>0</v>
      </c>
      <c r="L101" s="95">
        <f>'18O'!G100</f>
        <v>0</v>
      </c>
      <c r="M101" s="7">
        <f>IF('2H'!G100=-1,"",(IF('18O'!H100=-1,"",(IF('Run Summary'!F100=-1,"",'18O'!Q100)))))</f>
        <v>-5.1373358948083006</v>
      </c>
      <c r="N101" s="8">
        <f>IF('2H'!G100=-1,"",(IF('18O'!H100=-1,"",(IF('Run Summary'!F100=-1,"",'2H'!Q100)))))</f>
        <v>-31.244970762904391</v>
      </c>
      <c r="O101" s="95">
        <f>'2H'!G100</f>
        <v>0</v>
      </c>
    </row>
    <row r="102" spans="2:15">
      <c r="B102"/>
      <c r="C102"/>
      <c r="H102">
        <f>'Picarro Output'!A101</f>
        <v>100</v>
      </c>
      <c r="I102">
        <f>'Picarro Output'!E101</f>
        <v>4</v>
      </c>
      <c r="J102" s="97" t="str">
        <f>'Run Summary'!D101</f>
        <v>CCR rain 19aug24 R1</v>
      </c>
      <c r="K102" s="1">
        <f>'Run Summary'!G101</f>
        <v>0</v>
      </c>
      <c r="L102" s="95">
        <f>'18O'!G101</f>
        <v>0</v>
      </c>
      <c r="M102" s="7">
        <f>IF('2H'!G101=-1,"",(IF('18O'!H101=-1,"",(IF('Run Summary'!F101=-1,"",'18O'!Q101)))))</f>
        <v>-5.1465553282382004</v>
      </c>
      <c r="N102" s="8">
        <f>IF('2H'!G101=-1,"",(IF('18O'!H101=-1,"",(IF('Run Summary'!F101=-1,"",'2H'!Q101)))))</f>
        <v>-30.894609099161066</v>
      </c>
      <c r="O102" s="95">
        <f>'2H'!G101</f>
        <v>0</v>
      </c>
    </row>
    <row r="103" spans="2:15">
      <c r="B103"/>
      <c r="C103"/>
      <c r="H103">
        <f>'Picarro Output'!A102</f>
        <v>101</v>
      </c>
      <c r="I103">
        <f>'Picarro Output'!E102</f>
        <v>1</v>
      </c>
      <c r="J103" s="97" t="str">
        <f>'Run Summary'!D102</f>
        <v>CP1 15aug24 0.1m</v>
      </c>
      <c r="K103" s="1">
        <f>'Run Summary'!G102</f>
        <v>0</v>
      </c>
      <c r="L103" s="95">
        <f>'18O'!G102</f>
        <v>0</v>
      </c>
      <c r="M103" s="7">
        <f>IF('2H'!G102=-1,"",(IF('18O'!H102=-1,"",(IF('Run Summary'!F102=-1,"",'18O'!Q102)))))</f>
        <v>-5.3636538671139231</v>
      </c>
      <c r="N103" s="8">
        <f>IF('2H'!G102=-1,"",(IF('18O'!H102=-1,"",(IF('Run Summary'!F102=-1,"",'2H'!Q102)))))</f>
        <v>-33.179988678283976</v>
      </c>
      <c r="O103" s="95">
        <f>'2H'!G102</f>
        <v>0</v>
      </c>
    </row>
    <row r="104" spans="2:15">
      <c r="B104"/>
      <c r="C104"/>
      <c r="H104">
        <f>'Picarro Output'!A103</f>
        <v>102</v>
      </c>
      <c r="I104">
        <f>'Picarro Output'!E103</f>
        <v>2</v>
      </c>
      <c r="J104" s="97" t="str">
        <f>'Run Summary'!D103</f>
        <v>CP1 15aug24 0.1m</v>
      </c>
      <c r="K104" s="1">
        <f>'Run Summary'!G103</f>
        <v>0</v>
      </c>
      <c r="L104" s="95">
        <f>'18O'!G103</f>
        <v>0</v>
      </c>
      <c r="M104" s="7">
        <f>IF('2H'!G103=-1,"",(IF('18O'!H103=-1,"",(IF('Run Summary'!F103=-1,"",'18O'!Q103)))))</f>
        <v>-5.4091559211270646</v>
      </c>
      <c r="N104" s="8">
        <f>IF('2H'!G103=-1,"",(IF('18O'!H103=-1,"",(IF('Run Summary'!F103=-1,"",'2H'!Q103)))))</f>
        <v>-33.683071098086273</v>
      </c>
      <c r="O104" s="95">
        <f>'2H'!G103</f>
        <v>0</v>
      </c>
    </row>
    <row r="105" spans="2:15">
      <c r="B105"/>
      <c r="C105"/>
      <c r="H105">
        <f>'Picarro Output'!A104</f>
        <v>103</v>
      </c>
      <c r="I105">
        <f>'Picarro Output'!E104</f>
        <v>3</v>
      </c>
      <c r="J105" s="97" t="str">
        <f>'Run Summary'!D104</f>
        <v>CP1 15aug24 0.1m</v>
      </c>
      <c r="K105" s="1">
        <f>'Run Summary'!G104</f>
        <v>0</v>
      </c>
      <c r="L105" s="95">
        <f>'18O'!G104</f>
        <v>0</v>
      </c>
      <c r="M105" s="7">
        <f>IF('2H'!G104=-1,"",(IF('18O'!H104=-1,"",(IF('Run Summary'!F104=-1,"",'18O'!Q104)))))</f>
        <v>-5.4354325316578578</v>
      </c>
      <c r="N105" s="8">
        <f>IF('2H'!G104=-1,"",(IF('18O'!H104=-1,"",(IF('Run Summary'!F104=-1,"",'2H'!Q104)))))</f>
        <v>-33.28767571935483</v>
      </c>
      <c r="O105" s="95">
        <f>'2H'!G104</f>
        <v>0</v>
      </c>
    </row>
    <row r="106" spans="2:15">
      <c r="B106"/>
      <c r="C106"/>
      <c r="H106">
        <f>'Picarro Output'!A105</f>
        <v>104</v>
      </c>
      <c r="I106">
        <f>'Picarro Output'!E105</f>
        <v>4</v>
      </c>
      <c r="J106" s="97" t="str">
        <f>'Run Summary'!D105</f>
        <v>CP1 15aug24 0.1m</v>
      </c>
      <c r="K106" s="1">
        <f>'Run Summary'!G105</f>
        <v>0</v>
      </c>
      <c r="L106" s="95">
        <f>'18O'!G105</f>
        <v>0</v>
      </c>
      <c r="M106" s="7">
        <f>IF('2H'!G105=-1,"",(IF('18O'!H105=-1,"",(IF('Run Summary'!F105=-1,"",'18O'!Q105)))))</f>
        <v>-5.421463797182799</v>
      </c>
      <c r="N106" s="8">
        <f>IF('2H'!G105=-1,"",(IF('18O'!H105=-1,"",(IF('Run Summary'!F105=-1,"",'2H'!Q105)))))</f>
        <v>-33.392408796563615</v>
      </c>
      <c r="O106" s="95">
        <f>'2H'!G105</f>
        <v>0</v>
      </c>
    </row>
    <row r="107" spans="2:15">
      <c r="B107"/>
      <c r="C107"/>
      <c r="H107">
        <f>'Picarro Output'!A106</f>
        <v>105</v>
      </c>
      <c r="I107">
        <f>'Picarro Output'!E106</f>
        <v>1</v>
      </c>
      <c r="J107" s="97" t="str">
        <f>'Run Summary'!D106</f>
        <v>CC2 22may24 0.1m</v>
      </c>
      <c r="K107" s="1">
        <f>'Run Summary'!G106</f>
        <v>0</v>
      </c>
      <c r="L107" s="95">
        <f>'18O'!G106</f>
        <v>0</v>
      </c>
      <c r="M107" s="7">
        <f>IF('2H'!G106=-1,"",(IF('18O'!H106=-1,"",(IF('Run Summary'!F106=-1,"",'18O'!Q106)))))</f>
        <v>-5.0073795247239783</v>
      </c>
      <c r="N107" s="8">
        <f>IF('2H'!G106=-1,"",(IF('18O'!H106=-1,"",(IF('Run Summary'!F106=-1,"",'2H'!Q106)))))</f>
        <v>-30.82196168331545</v>
      </c>
      <c r="O107" s="95">
        <f>'2H'!G106</f>
        <v>0</v>
      </c>
    </row>
    <row r="108" spans="2:15">
      <c r="B108"/>
      <c r="C108"/>
      <c r="H108">
        <f>'Picarro Output'!A107</f>
        <v>106</v>
      </c>
      <c r="I108">
        <f>'Picarro Output'!E107</f>
        <v>2</v>
      </c>
      <c r="J108" s="97" t="str">
        <f>'Run Summary'!D107</f>
        <v>CC2 22may24 0.1m</v>
      </c>
      <c r="K108" s="1">
        <f>'Run Summary'!G107</f>
        <v>0</v>
      </c>
      <c r="L108" s="95">
        <f>'18O'!G107</f>
        <v>0</v>
      </c>
      <c r="M108" s="7">
        <f>IF('2H'!G107=-1,"",(IF('18O'!H107=-1,"",(IF('Run Summary'!F107=-1,"",'18O'!Q107)))))</f>
        <v>-4.997349268314915</v>
      </c>
      <c r="N108" s="8">
        <f>IF('2H'!G107=-1,"",(IF('18O'!H107=-1,"",(IF('Run Summary'!F107=-1,"",'2H'!Q107)))))</f>
        <v>-31.085679447402789</v>
      </c>
      <c r="O108" s="95">
        <f>'2H'!G107</f>
        <v>0</v>
      </c>
    </row>
    <row r="109" spans="2:15">
      <c r="B109"/>
      <c r="C109"/>
      <c r="H109">
        <f>'Picarro Output'!A108</f>
        <v>107</v>
      </c>
      <c r="I109">
        <f>'Picarro Output'!E108</f>
        <v>3</v>
      </c>
      <c r="J109" s="97" t="str">
        <f>'Run Summary'!D108</f>
        <v>CC2 22may24 0.1m</v>
      </c>
      <c r="K109" s="1">
        <f>'Run Summary'!G108</f>
        <v>0</v>
      </c>
      <c r="L109" s="95">
        <f>'18O'!G108</f>
        <v>0</v>
      </c>
      <c r="M109" s="7">
        <f>IF('2H'!G108=-1,"",(IF('18O'!H108=-1,"",(IF('Run Summary'!F108=-1,"",'18O'!Q108)))))</f>
        <v>-5.0360720112222008</v>
      </c>
      <c r="N109" s="8">
        <f>IF('2H'!G108=-1,"",(IF('18O'!H108=-1,"",(IF('Run Summary'!F108=-1,"",'2H'!Q108)))))</f>
        <v>-30.917579949200508</v>
      </c>
      <c r="O109" s="95">
        <f>'2H'!G108</f>
        <v>0</v>
      </c>
    </row>
    <row r="110" spans="2:15">
      <c r="B110"/>
      <c r="C110"/>
      <c r="H110">
        <f>'Picarro Output'!A109</f>
        <v>108</v>
      </c>
      <c r="I110">
        <f>'Picarro Output'!E109</f>
        <v>4</v>
      </c>
      <c r="J110" s="97" t="str">
        <f>'Run Summary'!D109</f>
        <v>CC2 22may24 0.1m</v>
      </c>
      <c r="K110" s="1">
        <f>'Run Summary'!G109</f>
        <v>0</v>
      </c>
      <c r="L110" s="95">
        <f>'18O'!G109</f>
        <v>0</v>
      </c>
      <c r="M110" s="7">
        <f>IF('2H'!G109=-1,"",(IF('18O'!H109=-1,"",(IF('Run Summary'!F109=-1,"",'18O'!Q109)))))</f>
        <v>-5.0733104808705942</v>
      </c>
      <c r="N110" s="8">
        <f>IF('2H'!G109=-1,"",(IF('18O'!H109=-1,"",(IF('Run Summary'!F109=-1,"",'2H'!Q109)))))</f>
        <v>-31.038792855317773</v>
      </c>
      <c r="O110" s="95">
        <f>'2H'!G109</f>
        <v>0</v>
      </c>
    </row>
    <row r="111" spans="2:15">
      <c r="B111"/>
      <c r="C111"/>
      <c r="H111">
        <f>'Picarro Output'!A110</f>
        <v>109</v>
      </c>
      <c r="I111">
        <f>'Picarro Output'!E110</f>
        <v>1</v>
      </c>
      <c r="J111" s="97" t="str">
        <f>'Run Summary'!D110</f>
        <v>CS2 28oct24 0.1m</v>
      </c>
      <c r="K111" s="1">
        <f>'Run Summary'!G110</f>
        <v>0</v>
      </c>
      <c r="L111" s="95">
        <f>'18O'!G110</f>
        <v>0</v>
      </c>
      <c r="M111" s="7">
        <f>IF('2H'!G110=-1,"",(IF('18O'!H110=-1,"",(IF('Run Summary'!F110=-1,"",'18O'!Q110)))))</f>
        <v>-6.0510866846162799</v>
      </c>
      <c r="N111" s="8">
        <f>IF('2H'!G110=-1,"",(IF('18O'!H110=-1,"",(IF('Run Summary'!F110=-1,"",'2H'!Q110)))))</f>
        <v>-35.025274045358771</v>
      </c>
      <c r="O111" s="95">
        <f>'2H'!G110</f>
        <v>0</v>
      </c>
    </row>
    <row r="112" spans="2:15">
      <c r="B112"/>
      <c r="C112"/>
      <c r="H112">
        <f>'Picarro Output'!A111</f>
        <v>110</v>
      </c>
      <c r="I112">
        <f>'Picarro Output'!E111</f>
        <v>2</v>
      </c>
      <c r="J112" s="97" t="str">
        <f>'Run Summary'!D111</f>
        <v>CS2 28oct24 0.1m</v>
      </c>
      <c r="K112" s="1">
        <f>'Run Summary'!G111</f>
        <v>0</v>
      </c>
      <c r="L112" s="95">
        <f>'18O'!G111</f>
        <v>0</v>
      </c>
      <c r="M112" s="7">
        <f>IF('2H'!G111=-1,"",(IF('18O'!H111=-1,"",(IF('Run Summary'!F111=-1,"",'18O'!Q111)))))</f>
        <v>-6.0242487885604348</v>
      </c>
      <c r="N112" s="8">
        <f>IF('2H'!G111=-1,"",(IF('18O'!H111=-1,"",(IF('Run Summary'!F111=-1,"",'2H'!Q111)))))</f>
        <v>-34.980025213801085</v>
      </c>
      <c r="O112" s="95">
        <f>'2H'!G111</f>
        <v>0</v>
      </c>
    </row>
    <row r="113" spans="2:15">
      <c r="B113"/>
      <c r="C113"/>
      <c r="H113">
        <f>'Picarro Output'!A112</f>
        <v>111</v>
      </c>
      <c r="I113">
        <f>'Picarro Output'!E112</f>
        <v>3</v>
      </c>
      <c r="J113" s="97" t="str">
        <f>'Run Summary'!D112</f>
        <v>CS2 28oct24 0.1m</v>
      </c>
      <c r="K113" s="1">
        <f>'Run Summary'!G112</f>
        <v>0</v>
      </c>
      <c r="L113" s="95">
        <f>'18O'!G112</f>
        <v>0</v>
      </c>
      <c r="M113" s="7">
        <f>IF('2H'!G112=-1,"",(IF('18O'!H112=-1,"",(IF('Run Summary'!F112=-1,"",'18O'!Q112)))))</f>
        <v>-6.0160666377258973</v>
      </c>
      <c r="N113" s="8">
        <f>IF('2H'!G112=-1,"",(IF('18O'!H112=-1,"",(IF('Run Summary'!F112=-1,"",'2H'!Q112)))))</f>
        <v>-34.814777602493272</v>
      </c>
      <c r="O113" s="95">
        <f>'2H'!G112</f>
        <v>0</v>
      </c>
    </row>
    <row r="114" spans="2:15">
      <c r="B114"/>
      <c r="C114"/>
      <c r="H114">
        <f>'Picarro Output'!A113</f>
        <v>112</v>
      </c>
      <c r="I114">
        <f>'Picarro Output'!E113</f>
        <v>4</v>
      </c>
      <c r="J114" s="97" t="str">
        <f>'Run Summary'!D113</f>
        <v>CS2 28oct24 0.1m</v>
      </c>
      <c r="K114" s="1">
        <f>'Run Summary'!G113</f>
        <v>0</v>
      </c>
      <c r="L114" s="95">
        <f>'18O'!G113</f>
        <v>0</v>
      </c>
      <c r="M114" s="7">
        <f>IF('2H'!G113=-1,"",(IF('18O'!H113=-1,"",(IF('Run Summary'!F113=-1,"",'18O'!Q113)))))</f>
        <v>-6.0175566818541455</v>
      </c>
      <c r="N114" s="8">
        <f>IF('2H'!G113=-1,"",(IF('18O'!H113=-1,"",(IF('Run Summary'!F113=-1,"",'2H'!Q113)))))</f>
        <v>-35.212590226164039</v>
      </c>
      <c r="O114" s="95">
        <f>'2H'!G113</f>
        <v>0</v>
      </c>
    </row>
    <row r="115" spans="2:15">
      <c r="B115"/>
      <c r="C115"/>
      <c r="H115">
        <f>'Picarro Output'!A114</f>
        <v>113</v>
      </c>
      <c r="I115">
        <f>'Picarro Output'!E114</f>
        <v>1</v>
      </c>
      <c r="J115" s="97" t="str">
        <f>'Run Summary'!D114</f>
        <v>CC2 30sep24 0.1m</v>
      </c>
      <c r="K115" s="1">
        <f>'Run Summary'!G114</f>
        <v>0</v>
      </c>
      <c r="L115" s="95">
        <f>'18O'!G114</f>
        <v>0</v>
      </c>
      <c r="M115" s="7">
        <f>IF('2H'!G114=-1,"",(IF('18O'!H114=-1,"",(IF('Run Summary'!F114=-1,"",'18O'!Q114)))))</f>
        <v>-3.9541789841774477</v>
      </c>
      <c r="N115" s="8">
        <f>IF('2H'!G114=-1,"",(IF('18O'!H114=-1,"",(IF('Run Summary'!F114=-1,"",'2H'!Q114)))))</f>
        <v>-25.558352795942231</v>
      </c>
      <c r="O115" s="95">
        <f>'2H'!G114</f>
        <v>0</v>
      </c>
    </row>
    <row r="116" spans="2:15">
      <c r="B116"/>
      <c r="C116"/>
      <c r="H116">
        <f>'Picarro Output'!A115</f>
        <v>114</v>
      </c>
      <c r="I116">
        <f>'Picarro Output'!E115</f>
        <v>2</v>
      </c>
      <c r="J116" s="97" t="str">
        <f>'Run Summary'!D115</f>
        <v>CC2 30sep24 0.1m</v>
      </c>
      <c r="K116" s="1">
        <f>'Run Summary'!G115</f>
        <v>0</v>
      </c>
      <c r="L116" s="95">
        <f>'18O'!G115</f>
        <v>0</v>
      </c>
      <c r="M116" s="7">
        <f>IF('2H'!G115=-1,"",(IF('18O'!H115=-1,"",(IF('Run Summary'!F115=-1,"",'18O'!Q115)))))</f>
        <v>-3.9821493792314513</v>
      </c>
      <c r="N116" s="8">
        <f>IF('2H'!G115=-1,"",(IF('18O'!H115=-1,"",(IF('Run Summary'!F115=-1,"",'2H'!Q115)))))</f>
        <v>-25.44580627929836</v>
      </c>
      <c r="O116" s="95">
        <f>'2H'!G115</f>
        <v>0</v>
      </c>
    </row>
    <row r="117" spans="2:15">
      <c r="B117"/>
      <c r="C117"/>
      <c r="H117">
        <f>'Picarro Output'!A116</f>
        <v>115</v>
      </c>
      <c r="I117">
        <f>'Picarro Output'!E116</f>
        <v>3</v>
      </c>
      <c r="J117" s="97" t="str">
        <f>'Run Summary'!D116</f>
        <v>CC2 30sep24 0.1m</v>
      </c>
      <c r="K117" s="1">
        <f>'Run Summary'!G116</f>
        <v>0</v>
      </c>
      <c r="L117" s="95">
        <f>'18O'!G116</f>
        <v>0</v>
      </c>
      <c r="M117" s="7">
        <f>IF('2H'!G116=-1,"",(IF('18O'!H116=-1,"",(IF('Run Summary'!F116=-1,"",'18O'!Q116)))))</f>
        <v>-3.8380077058501323</v>
      </c>
      <c r="N117" s="8">
        <f>IF('2H'!G116=-1,"",(IF('18O'!H116=-1,"",(IF('Run Summary'!F116=-1,"",'2H'!Q116)))))</f>
        <v>-25.30719903032082</v>
      </c>
      <c r="O117" s="95">
        <f>'2H'!G116</f>
        <v>0</v>
      </c>
    </row>
    <row r="118" spans="2:15">
      <c r="B118"/>
      <c r="C118"/>
      <c r="H118">
        <f>'Picarro Output'!A117</f>
        <v>116</v>
      </c>
      <c r="I118">
        <f>'Picarro Output'!E117</f>
        <v>4</v>
      </c>
      <c r="J118" s="97" t="str">
        <f>'Run Summary'!D117</f>
        <v>CC2 30sep24 0.1m</v>
      </c>
      <c r="K118" s="1">
        <f>'Run Summary'!G117</f>
        <v>0</v>
      </c>
      <c r="L118" s="95">
        <f>'18O'!G117</f>
        <v>0</v>
      </c>
      <c r="M118" s="7">
        <f>IF('2H'!G117=-1,"",(IF('18O'!H117=-1,"",(IF('Run Summary'!F117=-1,"",'18O'!Q117)))))</f>
        <v>-3.8694491335222843</v>
      </c>
      <c r="N118" s="8">
        <f>IF('2H'!G117=-1,"",(IF('18O'!H117=-1,"",(IF('Run Summary'!F117=-1,"",'2H'!Q117)))))</f>
        <v>-25.571834703511062</v>
      </c>
      <c r="O118" s="95">
        <f>'2H'!G117</f>
        <v>0</v>
      </c>
    </row>
    <row r="119" spans="2:15">
      <c r="B119"/>
      <c r="C119"/>
      <c r="H119">
        <f>'Picarro Output'!A118</f>
        <v>117</v>
      </c>
      <c r="I119">
        <f>'Picarro Output'!E118</f>
        <v>1</v>
      </c>
      <c r="J119" s="97" t="str">
        <f>'Run Summary'!D118</f>
        <v>CS2 30sep24 0.1m</v>
      </c>
      <c r="K119" s="1">
        <f>'Run Summary'!G118</f>
        <v>0</v>
      </c>
      <c r="L119" s="95">
        <f>'18O'!G118</f>
        <v>0</v>
      </c>
      <c r="M119" s="7">
        <f>IF('2H'!G118=-1,"",(IF('18O'!H118=-1,"",(IF('Run Summary'!F118=-1,"",'18O'!Q118)))))</f>
        <v>-5.9284441209683383</v>
      </c>
      <c r="N119" s="8">
        <f>IF('2H'!G118=-1,"",(IF('18O'!H118=-1,"",(IF('Run Summary'!F118=-1,"",'2H'!Q118)))))</f>
        <v>-31.600459575750872</v>
      </c>
      <c r="O119" s="95">
        <f>'2H'!G118</f>
        <v>0</v>
      </c>
    </row>
    <row r="120" spans="2:15">
      <c r="B120"/>
      <c r="C120"/>
      <c r="H120">
        <f>'Picarro Output'!A119</f>
        <v>118</v>
      </c>
      <c r="I120">
        <f>'Picarro Output'!E119</f>
        <v>2</v>
      </c>
      <c r="J120" s="97" t="str">
        <f>'Run Summary'!D119</f>
        <v>CS2 30sep24 0.1m</v>
      </c>
      <c r="K120" s="1">
        <f>'Run Summary'!G119</f>
        <v>0</v>
      </c>
      <c r="L120" s="95">
        <f>'18O'!G119</f>
        <v>0</v>
      </c>
      <c r="M120" s="7">
        <f>IF('2H'!G119=-1,"",(IF('18O'!H119=-1,"",(IF('Run Summary'!F119=-1,"",'18O'!Q119)))))</f>
        <v>-5.939251423820247</v>
      </c>
      <c r="N120" s="8">
        <f>IF('2H'!G119=-1,"",(IF('18O'!H119=-1,"",(IF('Run Summary'!F119=-1,"",'2H'!Q119)))))</f>
        <v>-31.926076812326947</v>
      </c>
      <c r="O120" s="95">
        <f>'2H'!G119</f>
        <v>0</v>
      </c>
    </row>
    <row r="121" spans="2:15">
      <c r="B121"/>
      <c r="C121"/>
      <c r="H121">
        <f>'Picarro Output'!A120</f>
        <v>119</v>
      </c>
      <c r="I121">
        <f>'Picarro Output'!E120</f>
        <v>3</v>
      </c>
      <c r="J121" s="97" t="str">
        <f>'Run Summary'!D120</f>
        <v>CS2 30sep24 0.1m</v>
      </c>
      <c r="K121" s="1">
        <f>'Run Summary'!G120</f>
        <v>0</v>
      </c>
      <c r="L121" s="95">
        <f>'18O'!G120</f>
        <v>0</v>
      </c>
      <c r="M121" s="7">
        <f>IF('2H'!G120=-1,"",(IF('18O'!H120=-1,"",(IF('Run Summary'!F120=-1,"",'18O'!Q120)))))</f>
        <v>-5.9041424828552032</v>
      </c>
      <c r="N121" s="8">
        <f>IF('2H'!G120=-1,"",(IF('18O'!H120=-1,"",(IF('Run Summary'!F120=-1,"",'2H'!Q120)))))</f>
        <v>-31.828754270829737</v>
      </c>
      <c r="O121" s="95">
        <f>'2H'!G120</f>
        <v>0</v>
      </c>
    </row>
    <row r="122" spans="2:15">
      <c r="B122"/>
      <c r="C122"/>
      <c r="H122">
        <f>'Picarro Output'!A121</f>
        <v>120</v>
      </c>
      <c r="I122">
        <f>'Picarro Output'!E121</f>
        <v>4</v>
      </c>
      <c r="J122" s="97" t="str">
        <f>'Run Summary'!D121</f>
        <v>CS2 30sep24 0.1m</v>
      </c>
      <c r="K122" s="1">
        <f>'Run Summary'!G121</f>
        <v>0</v>
      </c>
      <c r="L122" s="95">
        <f>'18O'!G121</f>
        <v>0</v>
      </c>
      <c r="M122" s="7">
        <f>IF('2H'!G121=-1,"",(IF('18O'!H121=-1,"",(IF('Run Summary'!F121=-1,"",'18O'!Q121)))))</f>
        <v>-5.8853428800666094</v>
      </c>
      <c r="N122" s="8">
        <f>IF('2H'!G121=-1,"",(IF('18O'!H121=-1,"",(IF('Run Summary'!F121=-1,"",'2H'!Q121)))))</f>
        <v>-31.968429497392684</v>
      </c>
      <c r="O122" s="95">
        <f>'2H'!G121</f>
        <v>0</v>
      </c>
    </row>
    <row r="123" spans="2:15">
      <c r="B123"/>
      <c r="C123"/>
      <c r="H123">
        <f>'Picarro Output'!A122</f>
        <v>121</v>
      </c>
      <c r="I123">
        <f>'Picarro Output'!E122</f>
        <v>1</v>
      </c>
      <c r="J123" s="97" t="str">
        <f>'Run Summary'!D122</f>
        <v>CC4 16sep24 9m - DUP</v>
      </c>
      <c r="K123" s="1">
        <f>'Run Summary'!G122</f>
        <v>0</v>
      </c>
      <c r="L123" s="95">
        <f>'18O'!G122</f>
        <v>0</v>
      </c>
      <c r="M123" s="7">
        <f>IF('2H'!G122=-1,"",(IF('18O'!H122=-1,"",(IF('Run Summary'!F122=-1,"",'18O'!Q122)))))</f>
        <v>-5.0533232860998325</v>
      </c>
      <c r="N123" s="8">
        <f>IF('2H'!G122=-1,"",(IF('18O'!H122=-1,"",(IF('Run Summary'!F122=-1,"",'2H'!Q122)))))</f>
        <v>-31.571482262327454</v>
      </c>
      <c r="O123" s="95">
        <f>'2H'!G122</f>
        <v>0</v>
      </c>
    </row>
    <row r="124" spans="2:15">
      <c r="B124"/>
      <c r="C124"/>
      <c r="H124">
        <f>'Picarro Output'!A123</f>
        <v>122</v>
      </c>
      <c r="I124">
        <f>'Picarro Output'!E123</f>
        <v>2</v>
      </c>
      <c r="J124" s="97" t="str">
        <f>'Run Summary'!D123</f>
        <v>CC4 16sep24 9m - DUP</v>
      </c>
      <c r="K124" s="1">
        <f>'Run Summary'!G123</f>
        <v>0</v>
      </c>
      <c r="L124" s="95">
        <f>'18O'!G123</f>
        <v>0</v>
      </c>
      <c r="M124" s="7">
        <f>IF('2H'!G123=-1,"",(IF('18O'!H123=-1,"",(IF('Run Summary'!F123=-1,"",'18O'!Q123)))))</f>
        <v>-5.1105047322838786</v>
      </c>
      <c r="N124" s="8">
        <f>IF('2H'!G123=-1,"",(IF('18O'!H123=-1,"",(IF('Run Summary'!F123=-1,"",'2H'!Q123)))))</f>
        <v>-31.520019829851059</v>
      </c>
      <c r="O124" s="95">
        <f>'2H'!G123</f>
        <v>0</v>
      </c>
    </row>
    <row r="125" spans="2:15">
      <c r="B125"/>
      <c r="C125"/>
      <c r="H125">
        <f>'Picarro Output'!A124</f>
        <v>123</v>
      </c>
      <c r="I125">
        <f>'Picarro Output'!E124</f>
        <v>3</v>
      </c>
      <c r="J125" s="97" t="str">
        <f>'Run Summary'!D124</f>
        <v>CC4 16sep24 9m - DUP</v>
      </c>
      <c r="K125" s="1">
        <f>'Run Summary'!G124</f>
        <v>0</v>
      </c>
      <c r="L125" s="95">
        <f>'18O'!G124</f>
        <v>0</v>
      </c>
      <c r="M125" s="7">
        <f>IF('2H'!G124=-1,"",(IF('18O'!H124=-1,"",(IF('Run Summary'!F124=-1,"",'18O'!Q124)))))</f>
        <v>-5.0820405839054725</v>
      </c>
      <c r="N125" s="8">
        <f>IF('2H'!G124=-1,"",(IF('18O'!H124=-1,"",(IF('Run Summary'!F124=-1,"",'2H'!Q124)))))</f>
        <v>-31.696453833088235</v>
      </c>
      <c r="O125" s="95">
        <f>'2H'!G124</f>
        <v>0</v>
      </c>
    </row>
    <row r="126" spans="2:15">
      <c r="B126"/>
      <c r="C126"/>
      <c r="H126">
        <f>'Picarro Output'!A125</f>
        <v>124</v>
      </c>
      <c r="I126">
        <f>'Picarro Output'!E125</f>
        <v>4</v>
      </c>
      <c r="J126" s="97" t="str">
        <f>'Run Summary'!D125</f>
        <v>CC4 16sep24 9m - DUP</v>
      </c>
      <c r="K126" s="1">
        <f>'Run Summary'!G125</f>
        <v>0</v>
      </c>
      <c r="L126" s="95">
        <f>'18O'!G125</f>
        <v>0</v>
      </c>
      <c r="M126" s="7">
        <f>IF('2H'!G125=-1,"",(IF('18O'!H125=-1,"",(IF('Run Summary'!F125=-1,"",'18O'!Q125)))))</f>
        <v>-5.0439175078627514</v>
      </c>
      <c r="N126" s="8">
        <f>IF('2H'!G125=-1,"",(IF('18O'!H125=-1,"",(IF('Run Summary'!F125=-1,"",'2H'!Q125)))))</f>
        <v>-31.514236303580855</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-3.568721601332455</v>
      </c>
      <c r="N127" s="8">
        <f>IF('2H'!G126=-1,"",(IF('18O'!H126=-1,"",(IF('Run Summary'!F126=-1,"",'2H'!Q126)))))</f>
        <v>-13.584606034825038</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-3.5767410482802475</v>
      </c>
      <c r="N128" s="8">
        <f>IF('2H'!G127=-1,"",(IF('18O'!H127=-1,"",(IF('Run Summary'!F127=-1,"",'2H'!Q127)))))</f>
        <v>-13.224543384257279</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-3.5780972018712562</v>
      </c>
      <c r="N129" s="8">
        <f>IF('2H'!G128=-1,"",(IF('18O'!H128=-1,"",(IF('Run Summary'!F128=-1,"",'2H'!Q128)))))</f>
        <v>-13.285860716877693</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-3.5428726468166536</v>
      </c>
      <c r="N130" s="8">
        <f>IF('2H'!G129=-1,"",(IF('18O'!H129=-1,"",(IF('Run Summary'!F129=-1,"",'2H'!Q129)))))</f>
        <v>-13.442003618601156</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-7.4006109247753891</v>
      </c>
      <c r="N131" s="8">
        <f>IF('2H'!G130=-1,"",(IF('18O'!H130=-1,"",(IF('Run Summary'!F130=-1,"",'2H'!Q130)))))</f>
        <v>-47.960453960038429</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-7.4091625463718369</v>
      </c>
      <c r="N132" s="8">
        <f>IF('2H'!G131=-1,"",(IF('18O'!H131=-1,"",(IF('Run Summary'!F131=-1,"",'2H'!Q131)))))</f>
        <v>-48.015045611633873</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-7.4653876289244661</v>
      </c>
      <c r="N133" s="8">
        <f>IF('2H'!G132=-1,"",(IF('18O'!H132=-1,"",(IF('Run Summary'!F132=-1,"",'2H'!Q132)))))</f>
        <v>-47.774339857540411</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-7.4089072532903195</v>
      </c>
      <c r="N134" s="8">
        <f>IF('2H'!G133=-1,"",(IF('18O'!H133=-1,"",(IF('Run Summary'!F133=-1,"",'2H'!Q133)))))</f>
        <v>-48.063441454465497</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B44:C44"/>
    <mergeCell ref="B45:C45"/>
    <mergeCell ref="B46:E51"/>
    <mergeCell ref="A6:A7"/>
    <mergeCell ref="B6:B7"/>
    <mergeCell ref="D6:D7"/>
    <mergeCell ref="F6:F7"/>
    <mergeCell ref="B39:C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2025-03-26T17:21:27Z</dcterms:modified>
</cp:coreProperties>
</file>