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ThisWorkbook" autoCompressPictures="0"/>
  <mc:AlternateContent xmlns:mc="http://schemas.openxmlformats.org/markup-compatibility/2006">
    <mc:Choice Requires="x15">
      <x15ac:absPath xmlns:x15ac="http://schemas.microsoft.com/office/spreadsheetml/2010/11/ac" url="G:\.shortcut-targets-by-id\0B3WWA5N69nRDTlh3VThxTTdzUjQ\WQL Instruments and Analyses\Picarro Water Analyzer\"/>
    </mc:Choice>
  </mc:AlternateContent>
  <xr:revisionPtr revIDLastSave="0" documentId="13_ncr:1_{7CAD8CF1-BDC5-44C5-8435-CBFD683F6885}" xr6:coauthVersionLast="47" xr6:coauthVersionMax="47" xr10:uidLastSave="{00000000-0000-0000-0000-000000000000}"/>
  <bookViews>
    <workbookView xWindow="-120" yWindow="-120" windowWidth="25440" windowHeight="15390" tabRatio="637" activeTab="7" xr2:uid="{00000000-000D-0000-FFFF-FFFF00000000}"/>
  </bookViews>
  <sheets>
    <sheet name="Instructions" sheetId="4" r:id="rId1"/>
    <sheet name="Tray Configuration" sheetId="3" r:id="rId2"/>
    <sheet name="Timing" sheetId="10" r:id="rId3"/>
    <sheet name="Picarro Output" sheetId="1" r:id="rId4"/>
    <sheet name="Run Summary" sheetId="11" r:id="rId5"/>
    <sheet name="18O" sheetId="12" r:id="rId6"/>
    <sheet name="2H" sheetId="13" r:id="rId7"/>
    <sheet name="RESULTS" sheetId="15" r:id="rId8"/>
  </sheets>
  <definedNames>
    <definedName name="solver_adj" localSheetId="5" hidden="1">'18O'!$T$6:$T$15</definedName>
    <definedName name="solver_adj" localSheetId="6" hidden="1">'2H'!$T$6:$T$15</definedName>
    <definedName name="solver_cvg" localSheetId="5" hidden="1">0.0001</definedName>
    <definedName name="solver_cvg" localSheetId="6" hidden="1">0.0001</definedName>
    <definedName name="solver_drv" localSheetId="5" hidden="1">2</definedName>
    <definedName name="solver_drv" localSheetId="6" hidden="1">2</definedName>
    <definedName name="solver_eng" localSheetId="5" hidden="1">1</definedName>
    <definedName name="solver_eng" localSheetId="6" hidden="1">1</definedName>
    <definedName name="solver_est" localSheetId="5" hidden="1">1</definedName>
    <definedName name="solver_est" localSheetId="6" hidden="1">1</definedName>
    <definedName name="solver_itr" localSheetId="5" hidden="1">2147483647</definedName>
    <definedName name="solver_itr" localSheetId="6" hidden="1">2147483647</definedName>
    <definedName name="solver_lhs1" localSheetId="5" hidden="1">'18O'!$T$10</definedName>
    <definedName name="solver_lhs1" localSheetId="6" hidden="1">'2H'!$T$10</definedName>
    <definedName name="solver_lhs10" localSheetId="5" hidden="1">'18O'!$T$9</definedName>
    <definedName name="solver_lhs10" localSheetId="6" hidden="1">'2H'!$T$9</definedName>
    <definedName name="solver_lhs2" localSheetId="5" hidden="1">'18O'!$T$11</definedName>
    <definedName name="solver_lhs2" localSheetId="6" hidden="1">'2H'!$T$11</definedName>
    <definedName name="solver_lhs3" localSheetId="5" hidden="1">'18O'!$T$12</definedName>
    <definedName name="solver_lhs3" localSheetId="6" hidden="1">'2H'!$T$12</definedName>
    <definedName name="solver_lhs4" localSheetId="5" hidden="1">'18O'!$T$13</definedName>
    <definedName name="solver_lhs4" localSheetId="6" hidden="1">'2H'!$T$13</definedName>
    <definedName name="solver_lhs5" localSheetId="5" hidden="1">'18O'!$T$14</definedName>
    <definedName name="solver_lhs5" localSheetId="6" hidden="1">'2H'!$T$14</definedName>
    <definedName name="solver_lhs6" localSheetId="5" hidden="1">'18O'!$T$15</definedName>
    <definedName name="solver_lhs6" localSheetId="6" hidden="1">'2H'!$T$15</definedName>
    <definedName name="solver_lhs7" localSheetId="5" hidden="1">'18O'!$T$6:$T$15</definedName>
    <definedName name="solver_lhs7" localSheetId="6" hidden="1">'2H'!$T$6:$T$15</definedName>
    <definedName name="solver_lhs8" localSheetId="5" hidden="1">'18O'!$T$7</definedName>
    <definedName name="solver_lhs8" localSheetId="6" hidden="1">'2H'!$T$7</definedName>
    <definedName name="solver_lhs9" localSheetId="5" hidden="1">'18O'!$T$8</definedName>
    <definedName name="solver_lhs9" localSheetId="6" hidden="1">'2H'!$T$8</definedName>
    <definedName name="solver_lin" localSheetId="5" hidden="1">2</definedName>
    <definedName name="solver_lin" localSheetId="6" hidden="1">2</definedName>
    <definedName name="solver_mip" localSheetId="5" hidden="1">2147483647</definedName>
    <definedName name="solver_mip" localSheetId="6" hidden="1">2147483647</definedName>
    <definedName name="solver_mni" localSheetId="5" hidden="1">30</definedName>
    <definedName name="solver_mni" localSheetId="6" hidden="1">30</definedName>
    <definedName name="solver_mrt" localSheetId="5" hidden="1">0.075</definedName>
    <definedName name="solver_mrt" localSheetId="6" hidden="1">0.075</definedName>
    <definedName name="solver_msl" localSheetId="5" hidden="1">2</definedName>
    <definedName name="solver_msl" localSheetId="6" hidden="1">2</definedName>
    <definedName name="solver_neg" localSheetId="5" hidden="1">1</definedName>
    <definedName name="solver_neg" localSheetId="6" hidden="1">1</definedName>
    <definedName name="solver_nod" localSheetId="5" hidden="1">2147483647</definedName>
    <definedName name="solver_nod" localSheetId="6" hidden="1">2147483647</definedName>
    <definedName name="solver_num" localSheetId="5" hidden="1">10</definedName>
    <definedName name="solver_num" localSheetId="6" hidden="1">10</definedName>
    <definedName name="solver_nwt" localSheetId="5" hidden="1">1</definedName>
    <definedName name="solver_nwt" localSheetId="6" hidden="1">1</definedName>
    <definedName name="solver_opt" localSheetId="5" hidden="1">'18O'!$T$3</definedName>
    <definedName name="solver_opt" localSheetId="6" hidden="1">'2H'!$T$3</definedName>
    <definedName name="solver_pre" localSheetId="5" hidden="1">0.000001</definedName>
    <definedName name="solver_pre" localSheetId="6" hidden="1">0.000001</definedName>
    <definedName name="solver_rbv" localSheetId="5" hidden="1">2</definedName>
    <definedName name="solver_rbv" localSheetId="6" hidden="1">2</definedName>
    <definedName name="solver_rel1" localSheetId="5" hidden="1">3</definedName>
    <definedName name="solver_rel1" localSheetId="6" hidden="1">3</definedName>
    <definedName name="solver_rel10" localSheetId="5" hidden="1">3</definedName>
    <definedName name="solver_rel10" localSheetId="6" hidden="1">3</definedName>
    <definedName name="solver_rel2" localSheetId="5" hidden="1">3</definedName>
    <definedName name="solver_rel2" localSheetId="6" hidden="1">3</definedName>
    <definedName name="solver_rel3" localSheetId="5" hidden="1">3</definedName>
    <definedName name="solver_rel3" localSheetId="6" hidden="1">3</definedName>
    <definedName name="solver_rel4" localSheetId="5" hidden="1">3</definedName>
    <definedName name="solver_rel4" localSheetId="6" hidden="1">3</definedName>
    <definedName name="solver_rel5" localSheetId="5" hidden="1">3</definedName>
    <definedName name="solver_rel5" localSheetId="6" hidden="1">3</definedName>
    <definedName name="solver_rel6" localSheetId="5" hidden="1">2</definedName>
    <definedName name="solver_rel6" localSheetId="6" hidden="1">2</definedName>
    <definedName name="solver_rel7" localSheetId="5" hidden="1">1</definedName>
    <definedName name="solver_rel7" localSheetId="6" hidden="1">1</definedName>
    <definedName name="solver_rel8" localSheetId="5" hidden="1">3</definedName>
    <definedName name="solver_rel8" localSheetId="6" hidden="1">3</definedName>
    <definedName name="solver_rel9" localSheetId="5" hidden="1">3</definedName>
    <definedName name="solver_rel9" localSheetId="6" hidden="1">3</definedName>
    <definedName name="solver_rhs1" localSheetId="5" hidden="1">'18O'!$T$9</definedName>
    <definedName name="solver_rhs1" localSheetId="6" hidden="1">'2H'!$T$9</definedName>
    <definedName name="solver_rhs10" localSheetId="5" hidden="1">'18O'!$T$8</definedName>
    <definedName name="solver_rhs10" localSheetId="6" hidden="1">'2H'!$T$8</definedName>
    <definedName name="solver_rhs2" localSheetId="5" hidden="1">'18O'!$T$10</definedName>
    <definedName name="solver_rhs2" localSheetId="6" hidden="1">'2H'!$T$10</definedName>
    <definedName name="solver_rhs3" localSheetId="5" hidden="1">'18O'!$T$11</definedName>
    <definedName name="solver_rhs3" localSheetId="6" hidden="1">'2H'!$T$11</definedName>
    <definedName name="solver_rhs4" localSheetId="5" hidden="1">'18O'!$T$12</definedName>
    <definedName name="solver_rhs4" localSheetId="6" hidden="1">'2H'!$T$12</definedName>
    <definedName name="solver_rhs5" localSheetId="5" hidden="1">'18O'!$T$13</definedName>
    <definedName name="solver_rhs5" localSheetId="6" hidden="1">'2H'!$T$13</definedName>
    <definedName name="solver_rhs6" localSheetId="5" hidden="1">1</definedName>
    <definedName name="solver_rhs6" localSheetId="6" hidden="1">1</definedName>
    <definedName name="solver_rhs7" localSheetId="5" hidden="1">1</definedName>
    <definedName name="solver_rhs7" localSheetId="6" hidden="1">1</definedName>
    <definedName name="solver_rhs8" localSheetId="5" hidden="1">'18O'!$T$6</definedName>
    <definedName name="solver_rhs8" localSheetId="6" hidden="1">'2H'!$T$6</definedName>
    <definedName name="solver_rhs9" localSheetId="5" hidden="1">'18O'!$T$7</definedName>
    <definedName name="solver_rhs9" localSheetId="6" hidden="1">'2H'!$T$7</definedName>
    <definedName name="solver_rlx" localSheetId="5" hidden="1">2</definedName>
    <definedName name="solver_rlx" localSheetId="6" hidden="1">2</definedName>
    <definedName name="solver_rsd" localSheetId="5" hidden="1">0</definedName>
    <definedName name="solver_rsd" localSheetId="6" hidden="1">0</definedName>
    <definedName name="solver_scl" localSheetId="5" hidden="1">2</definedName>
    <definedName name="solver_scl" localSheetId="6" hidden="1">2</definedName>
    <definedName name="solver_sho" localSheetId="5" hidden="1">2</definedName>
    <definedName name="solver_sho" localSheetId="6" hidden="1">2</definedName>
    <definedName name="solver_ssz" localSheetId="5" hidden="1">100</definedName>
    <definedName name="solver_ssz" localSheetId="6" hidden="1">100</definedName>
    <definedName name="solver_tim" localSheetId="5" hidden="1">2147483647</definedName>
    <definedName name="solver_tim" localSheetId="6" hidden="1">2147483647</definedName>
    <definedName name="solver_tol" localSheetId="5" hidden="1">0.01</definedName>
    <definedName name="solver_tol" localSheetId="6" hidden="1">0.01</definedName>
    <definedName name="solver_typ" localSheetId="5" hidden="1">2</definedName>
    <definedName name="solver_typ" localSheetId="6" hidden="1">2</definedName>
    <definedName name="solver_val" localSheetId="5" hidden="1">0</definedName>
    <definedName name="solver_val" localSheetId="6" hidden="1">0</definedName>
    <definedName name="solver_ver" localSheetId="5" hidden="1">3</definedName>
    <definedName name="solver_ver" localSheetId="6" hidden="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U42" i="13" l="1"/>
  <c r="T42" i="13"/>
  <c r="U41" i="13"/>
  <c r="T41" i="13"/>
  <c r="U40" i="13"/>
  <c r="T40" i="13"/>
  <c r="U39" i="13"/>
  <c r="T39" i="13"/>
  <c r="U42" i="12"/>
  <c r="T42" i="12"/>
  <c r="U41" i="12"/>
  <c r="T41" i="12"/>
  <c r="U40" i="12"/>
  <c r="T40" i="12"/>
  <c r="U39" i="12"/>
  <c r="T39" i="12"/>
  <c r="L7" i="15" l="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2" i="11"/>
  <c r="H130" i="13"/>
  <c r="H129" i="13"/>
  <c r="A2" i="13"/>
  <c r="A3" i="13"/>
  <c r="A4" i="13"/>
  <c r="A5" i="13"/>
  <c r="H8" i="13"/>
  <c r="J8" i="13" s="1"/>
  <c r="L8" i="13" s="1"/>
  <c r="H9" i="13"/>
  <c r="J9" i="13" s="1"/>
  <c r="H10" i="13"/>
  <c r="J10" i="13" s="1"/>
  <c r="L10" i="13" s="1"/>
  <c r="H11" i="13"/>
  <c r="H58" i="13"/>
  <c r="H57" i="13"/>
  <c r="H59" i="13"/>
  <c r="H60" i="13"/>
  <c r="H61" i="13"/>
  <c r="H94" i="13"/>
  <c r="H93" i="13"/>
  <c r="H95" i="13"/>
  <c r="H96" i="13"/>
  <c r="H97" i="13"/>
  <c r="H131" i="13"/>
  <c r="H132" i="13"/>
  <c r="H133"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P12" i="13"/>
  <c r="H12" i="13"/>
  <c r="P13" i="13"/>
  <c r="H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H14" i="13"/>
  <c r="H15" i="13"/>
  <c r="H16" i="13"/>
  <c r="H17" i="13"/>
  <c r="H18" i="13"/>
  <c r="H19" i="13"/>
  <c r="H20" i="13"/>
  <c r="H21" i="13"/>
  <c r="H22" i="13"/>
  <c r="H23" i="13"/>
  <c r="H24" i="13"/>
  <c r="H25" i="13"/>
  <c r="H26" i="13"/>
  <c r="H27" i="13"/>
  <c r="H28" i="13"/>
  <c r="H29" i="13"/>
  <c r="J29" i="13" s="1"/>
  <c r="H30" i="13"/>
  <c r="H31" i="13"/>
  <c r="H32" i="13"/>
  <c r="H33" i="13"/>
  <c r="H34" i="13"/>
  <c r="H35" i="13"/>
  <c r="H36" i="13"/>
  <c r="H37" i="13"/>
  <c r="H38" i="13"/>
  <c r="H39" i="13"/>
  <c r="J39" i="13" s="1"/>
  <c r="H40" i="13"/>
  <c r="H41" i="13"/>
  <c r="J45" i="13" s="1"/>
  <c r="T31" i="13"/>
  <c r="H42" i="13"/>
  <c r="H43" i="13"/>
  <c r="H44" i="13"/>
  <c r="H45" i="13"/>
  <c r="T27" i="13"/>
  <c r="H126" i="13"/>
  <c r="H125" i="13"/>
  <c r="J127" i="13" s="1"/>
  <c r="H127" i="13"/>
  <c r="H128" i="13"/>
  <c r="H130" i="12"/>
  <c r="H129" i="12"/>
  <c r="A2" i="12"/>
  <c r="A3" i="12"/>
  <c r="A4" i="12"/>
  <c r="A5" i="12"/>
  <c r="H8" i="12"/>
  <c r="J8" i="12" s="1"/>
  <c r="H9" i="12"/>
  <c r="J9" i="12" s="1"/>
  <c r="L9" i="12" s="1"/>
  <c r="H10" i="12"/>
  <c r="J10" i="12" s="1"/>
  <c r="L10" i="12" s="1"/>
  <c r="H11" i="12"/>
  <c r="H58" i="12"/>
  <c r="H57" i="12"/>
  <c r="H59" i="12"/>
  <c r="H60" i="12"/>
  <c r="H61" i="12"/>
  <c r="H94" i="12"/>
  <c r="H93" i="12"/>
  <c r="H95" i="12"/>
  <c r="H96" i="12"/>
  <c r="H97" i="12"/>
  <c r="H131" i="12"/>
  <c r="H132" i="12"/>
  <c r="H133"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P12" i="12"/>
  <c r="H12" i="12"/>
  <c r="P13" i="12"/>
  <c r="H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H14" i="12"/>
  <c r="H15" i="12"/>
  <c r="H16" i="12"/>
  <c r="H17" i="12"/>
  <c r="H18" i="12"/>
  <c r="H19" i="12"/>
  <c r="J19" i="12" s="1"/>
  <c r="H20" i="12"/>
  <c r="H21" i="12"/>
  <c r="H22" i="12"/>
  <c r="J22" i="12" s="1"/>
  <c r="H23" i="12"/>
  <c r="H24" i="12"/>
  <c r="H25" i="12"/>
  <c r="H26" i="12"/>
  <c r="H27" i="12"/>
  <c r="H28" i="12"/>
  <c r="H29" i="12"/>
  <c r="J29" i="12" s="1"/>
  <c r="H30" i="12"/>
  <c r="H31" i="12"/>
  <c r="H32" i="12"/>
  <c r="H33" i="12"/>
  <c r="H34" i="12"/>
  <c r="H35" i="12"/>
  <c r="H36" i="12"/>
  <c r="H37" i="12"/>
  <c r="J37" i="12" s="1"/>
  <c r="H38" i="12"/>
  <c r="H39" i="12"/>
  <c r="J39" i="12" s="1"/>
  <c r="H40" i="12"/>
  <c r="H41" i="12"/>
  <c r="T31" i="12"/>
  <c r="H126" i="12"/>
  <c r="H125" i="12"/>
  <c r="H127" i="12"/>
  <c r="H128" i="12"/>
  <c r="T27" i="12"/>
  <c r="H42" i="12"/>
  <c r="H43" i="12"/>
  <c r="H44" i="12"/>
  <c r="H45" i="12"/>
  <c r="J45" i="12" s="1"/>
  <c r="C1" i="15"/>
  <c r="B23" i="10"/>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B63" i="11" s="1"/>
  <c r="C108" i="11"/>
  <c r="C109" i="11"/>
  <c r="B24" i="10"/>
  <c r="C110" i="11"/>
  <c r="C111" i="11"/>
  <c r="C112" i="11"/>
  <c r="C113" i="11"/>
  <c r="B25" i="10"/>
  <c r="C114" i="11"/>
  <c r="C115" i="11"/>
  <c r="C116" i="11"/>
  <c r="C117" i="11"/>
  <c r="B26" i="10"/>
  <c r="C118" i="11"/>
  <c r="C119" i="11"/>
  <c r="C120" i="11"/>
  <c r="C121" i="11"/>
  <c r="B27" i="10"/>
  <c r="C122" i="11"/>
  <c r="C123" i="11"/>
  <c r="C124" i="11"/>
  <c r="C125" i="11"/>
  <c r="B28" i="10"/>
  <c r="C126" i="11"/>
  <c r="C127" i="11"/>
  <c r="C128" i="11"/>
  <c r="C129" i="11"/>
  <c r="B29" i="10"/>
  <c r="C130" i="11"/>
  <c r="C131" i="11"/>
  <c r="C132" i="11"/>
  <c r="C133" i="11"/>
  <c r="B14" i="10"/>
  <c r="B15" i="10"/>
  <c r="B16" i="10"/>
  <c r="B17" i="10"/>
  <c r="B18" i="10"/>
  <c r="B19" i="10"/>
  <c r="B20" i="10"/>
  <c r="B21" i="10"/>
  <c r="B22" i="10"/>
  <c r="B6" i="10"/>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B3" i="11" s="1"/>
  <c r="B7" i="10"/>
  <c r="C42" i="11"/>
  <c r="C43" i="11"/>
  <c r="C44" i="11"/>
  <c r="C45" i="11"/>
  <c r="B8" i="10"/>
  <c r="C46" i="11"/>
  <c r="C47" i="11"/>
  <c r="C48" i="11"/>
  <c r="C49" i="11"/>
  <c r="B9" i="10"/>
  <c r="C50" i="11"/>
  <c r="C51" i="11"/>
  <c r="C52" i="11"/>
  <c r="C53" i="11"/>
  <c r="B10" i="10"/>
  <c r="C54" i="11"/>
  <c r="C55" i="11"/>
  <c r="C56" i="11"/>
  <c r="C57" i="11"/>
  <c r="B11" i="10"/>
  <c r="C58" i="11"/>
  <c r="C59" i="11"/>
  <c r="C60" i="11"/>
  <c r="C61" i="11"/>
  <c r="B12" i="10"/>
  <c r="D62" i="11" s="1"/>
  <c r="J63" i="15" s="1"/>
  <c r="B13" i="10"/>
  <c r="B3" i="10"/>
  <c r="B4" i="10"/>
  <c r="B5" i="10"/>
  <c r="C2" i="15"/>
  <c r="C3" i="15"/>
  <c r="M3" i="15"/>
  <c r="M4" i="15"/>
  <c r="M5" i="15"/>
  <c r="M6" i="15"/>
  <c r="M7" i="15"/>
  <c r="M8" i="15"/>
  <c r="F8" i="13"/>
  <c r="G8" i="13" s="1"/>
  <c r="F8" i="11"/>
  <c r="G8" i="11" s="1"/>
  <c r="K9" i="15" s="1"/>
  <c r="F9" i="13"/>
  <c r="G9" i="13" s="1"/>
  <c r="F9" i="11"/>
  <c r="G9" i="11" s="1"/>
  <c r="K10" i="15" s="1"/>
  <c r="F10" i="13"/>
  <c r="G10" i="13" s="1"/>
  <c r="F10" i="11"/>
  <c r="G10" i="11" s="1"/>
  <c r="K11" i="15" s="1"/>
  <c r="F11" i="13"/>
  <c r="G11" i="13" s="1"/>
  <c r="F11" i="11"/>
  <c r="G11" i="11" s="1"/>
  <c r="K12" i="15" s="1"/>
  <c r="N3" i="15"/>
  <c r="N4" i="15"/>
  <c r="N5" i="15"/>
  <c r="N6" i="15"/>
  <c r="N7" i="15"/>
  <c r="N8"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F107" i="13"/>
  <c r="G107" i="13" s="1"/>
  <c r="O108" i="15" s="1"/>
  <c r="H107" i="12"/>
  <c r="F107" i="11"/>
  <c r="G107" i="11" s="1"/>
  <c r="K108" i="15" s="1"/>
  <c r="H105" i="12"/>
  <c r="F107" i="12"/>
  <c r="G107" i="12" s="1"/>
  <c r="L108" i="15" s="1"/>
  <c r="H107" i="13"/>
  <c r="H105" i="13"/>
  <c r="F108" i="13"/>
  <c r="G108" i="13" s="1"/>
  <c r="H108" i="12"/>
  <c r="J108" i="12" s="1"/>
  <c r="F108" i="11"/>
  <c r="G108" i="11" s="1"/>
  <c r="K109" i="15" s="1"/>
  <c r="F108" i="12"/>
  <c r="G108" i="12" s="1"/>
  <c r="L109" i="15" s="1"/>
  <c r="H108" i="13"/>
  <c r="F109" i="13"/>
  <c r="G109" i="13" s="1"/>
  <c r="H109" i="12"/>
  <c r="F109" i="11"/>
  <c r="G109" i="11" s="1"/>
  <c r="K110" i="15" s="1"/>
  <c r="F109" i="12"/>
  <c r="G109" i="12" s="1"/>
  <c r="L110" i="15" s="1"/>
  <c r="H109" i="13"/>
  <c r="F110" i="13"/>
  <c r="G110" i="13" s="1"/>
  <c r="O111" i="15" s="1"/>
  <c r="H110" i="12"/>
  <c r="F110" i="11"/>
  <c r="G110" i="11" s="1"/>
  <c r="K111" i="15" s="1"/>
  <c r="F110" i="12"/>
  <c r="G110" i="12" s="1"/>
  <c r="L111" i="15" s="1"/>
  <c r="H110" i="13"/>
  <c r="F111" i="13"/>
  <c r="G111" i="13" s="1"/>
  <c r="H111" i="12"/>
  <c r="F111" i="11"/>
  <c r="G111" i="11" s="1"/>
  <c r="K112" i="15" s="1"/>
  <c r="F111" i="12"/>
  <c r="G111" i="12" s="1"/>
  <c r="L112" i="15" s="1"/>
  <c r="H111" i="13"/>
  <c r="F112" i="13"/>
  <c r="G112" i="13" s="1"/>
  <c r="H112" i="12"/>
  <c r="F112" i="11"/>
  <c r="G112" i="11" s="1"/>
  <c r="K113" i="15" s="1"/>
  <c r="F112" i="12"/>
  <c r="G112" i="12" s="1"/>
  <c r="L113" i="15" s="1"/>
  <c r="H112" i="13"/>
  <c r="F113" i="13"/>
  <c r="G113" i="13" s="1"/>
  <c r="O114" i="15" s="1"/>
  <c r="H113" i="12"/>
  <c r="F113" i="11"/>
  <c r="G113" i="11" s="1"/>
  <c r="K114" i="15" s="1"/>
  <c r="F113" i="12"/>
  <c r="G113" i="12" s="1"/>
  <c r="L114" i="15" s="1"/>
  <c r="H113" i="13"/>
  <c r="F114" i="13"/>
  <c r="G114" i="13" s="1"/>
  <c r="O115" i="15" s="1"/>
  <c r="H114" i="12"/>
  <c r="F114" i="11"/>
  <c r="G114" i="11" s="1"/>
  <c r="K115" i="15" s="1"/>
  <c r="F114" i="12"/>
  <c r="G114" i="12" s="1"/>
  <c r="L115" i="15" s="1"/>
  <c r="H114" i="13"/>
  <c r="F115" i="13"/>
  <c r="G115" i="13" s="1"/>
  <c r="H115" i="12"/>
  <c r="F115" i="11"/>
  <c r="G115" i="11" s="1"/>
  <c r="K116" i="15" s="1"/>
  <c r="F115" i="12"/>
  <c r="G115" i="12" s="1"/>
  <c r="L116" i="15" s="1"/>
  <c r="H115" i="13"/>
  <c r="F116" i="13"/>
  <c r="G116" i="13" s="1"/>
  <c r="H116" i="12"/>
  <c r="F116" i="11"/>
  <c r="G116" i="11" s="1"/>
  <c r="K117" i="15" s="1"/>
  <c r="F116" i="12"/>
  <c r="G116" i="12" s="1"/>
  <c r="L117" i="15" s="1"/>
  <c r="H116" i="13"/>
  <c r="F117" i="13"/>
  <c r="G117" i="13" s="1"/>
  <c r="O118" i="15" s="1"/>
  <c r="H117" i="12"/>
  <c r="F117" i="11"/>
  <c r="G117" i="11" s="1"/>
  <c r="K118" i="15" s="1"/>
  <c r="F117" i="12"/>
  <c r="G117" i="12" s="1"/>
  <c r="L118" i="15" s="1"/>
  <c r="H117" i="13"/>
  <c r="F118" i="13"/>
  <c r="G118" i="13" s="1"/>
  <c r="O119" i="15" s="1"/>
  <c r="H118" i="12"/>
  <c r="F118" i="11"/>
  <c r="G118" i="11" s="1"/>
  <c r="K119" i="15" s="1"/>
  <c r="F118" i="12"/>
  <c r="G118" i="12" s="1"/>
  <c r="L119" i="15" s="1"/>
  <c r="H118" i="13"/>
  <c r="F119" i="13"/>
  <c r="G119" i="13" s="1"/>
  <c r="H119" i="12"/>
  <c r="F119" i="11"/>
  <c r="G119" i="11" s="1"/>
  <c r="K120" i="15" s="1"/>
  <c r="F119" i="12"/>
  <c r="G119" i="12" s="1"/>
  <c r="L120" i="15" s="1"/>
  <c r="H119" i="13"/>
  <c r="F120" i="13"/>
  <c r="G120" i="13" s="1"/>
  <c r="O121" i="15" s="1"/>
  <c r="H120" i="12"/>
  <c r="F120" i="11"/>
  <c r="G120" i="11" s="1"/>
  <c r="K121" i="15" s="1"/>
  <c r="F120" i="12"/>
  <c r="G120" i="12" s="1"/>
  <c r="L121" i="15" s="1"/>
  <c r="H120" i="13"/>
  <c r="F121" i="13"/>
  <c r="G121" i="13" s="1"/>
  <c r="O122" i="15" s="1"/>
  <c r="H121" i="12"/>
  <c r="F121" i="11"/>
  <c r="G121" i="11" s="1"/>
  <c r="K122" i="15" s="1"/>
  <c r="F121" i="12"/>
  <c r="G121" i="12" s="1"/>
  <c r="L122" i="15" s="1"/>
  <c r="H121" i="13"/>
  <c r="F122" i="13"/>
  <c r="G122" i="13" s="1"/>
  <c r="H122" i="12"/>
  <c r="F122" i="11"/>
  <c r="G122" i="11" s="1"/>
  <c r="K123" i="15" s="1"/>
  <c r="F122" i="12"/>
  <c r="G122" i="12" s="1"/>
  <c r="L123" i="15" s="1"/>
  <c r="H122" i="13"/>
  <c r="F123" i="13"/>
  <c r="G123" i="13" s="1"/>
  <c r="O124" i="15" s="1"/>
  <c r="H123" i="12"/>
  <c r="F123" i="11"/>
  <c r="G123" i="11" s="1"/>
  <c r="K124" i="15" s="1"/>
  <c r="F123" i="12"/>
  <c r="G123" i="12" s="1"/>
  <c r="L124" i="15" s="1"/>
  <c r="H123" i="13"/>
  <c r="F124" i="13"/>
  <c r="G124" i="13" s="1"/>
  <c r="H124" i="12"/>
  <c r="F124" i="11"/>
  <c r="G124" i="11" s="1"/>
  <c r="K125" i="15" s="1"/>
  <c r="F124" i="12"/>
  <c r="G124" i="12" s="1"/>
  <c r="L125" i="15" s="1"/>
  <c r="H124" i="13"/>
  <c r="F125" i="13"/>
  <c r="G125" i="13" s="1"/>
  <c r="O126" i="15" s="1"/>
  <c r="F125" i="11"/>
  <c r="G125" i="11" s="1"/>
  <c r="K126" i="15" s="1"/>
  <c r="F125" i="12"/>
  <c r="G125" i="12" s="1"/>
  <c r="L126" i="15" s="1"/>
  <c r="F126" i="13"/>
  <c r="G126" i="13" s="1"/>
  <c r="F126" i="11"/>
  <c r="G126" i="11" s="1"/>
  <c r="K127" i="15" s="1"/>
  <c r="F126" i="12"/>
  <c r="G126" i="12" s="1"/>
  <c r="L127" i="15" s="1"/>
  <c r="F127" i="13"/>
  <c r="G127" i="13" s="1"/>
  <c r="F127" i="11"/>
  <c r="G127" i="11" s="1"/>
  <c r="K128" i="15" s="1"/>
  <c r="F127" i="12"/>
  <c r="G127" i="12" s="1"/>
  <c r="L128" i="15" s="1"/>
  <c r="F128" i="13"/>
  <c r="G128" i="13" s="1"/>
  <c r="O129" i="15" s="1"/>
  <c r="F128" i="11"/>
  <c r="G128" i="11" s="1"/>
  <c r="K129" i="15" s="1"/>
  <c r="F128" i="12"/>
  <c r="G128" i="12" s="1"/>
  <c r="L129" i="15" s="1"/>
  <c r="F129" i="13"/>
  <c r="G129" i="13" s="1"/>
  <c r="F129" i="11"/>
  <c r="G129" i="11" s="1"/>
  <c r="K130" i="15" s="1"/>
  <c r="F129" i="12"/>
  <c r="G129" i="12" s="1"/>
  <c r="L130" i="15" s="1"/>
  <c r="F130" i="13"/>
  <c r="G130" i="13" s="1"/>
  <c r="F130" i="11"/>
  <c r="G130" i="11" s="1"/>
  <c r="K131" i="15" s="1"/>
  <c r="F130" i="12"/>
  <c r="G130" i="12" s="1"/>
  <c r="L131" i="15" s="1"/>
  <c r="F131" i="13"/>
  <c r="G131" i="13" s="1"/>
  <c r="F131" i="11"/>
  <c r="G131" i="11" s="1"/>
  <c r="K132" i="15" s="1"/>
  <c r="F131" i="12"/>
  <c r="G131" i="12" s="1"/>
  <c r="L132" i="15" s="1"/>
  <c r="F132" i="13"/>
  <c r="G132" i="13" s="1"/>
  <c r="O133" i="15" s="1"/>
  <c r="F132" i="11"/>
  <c r="G132" i="11" s="1"/>
  <c r="K133" i="15" s="1"/>
  <c r="F132" i="12"/>
  <c r="G132" i="12" s="1"/>
  <c r="L133" i="15" s="1"/>
  <c r="F133" i="13"/>
  <c r="G133" i="13" s="1"/>
  <c r="O134" i="15" s="1"/>
  <c r="F133" i="11"/>
  <c r="F133" i="12"/>
  <c r="G133" i="12" s="1"/>
  <c r="L134" i="15" s="1"/>
  <c r="F75" i="13"/>
  <c r="G75" i="13" s="1"/>
  <c r="H75" i="12"/>
  <c r="F75" i="11"/>
  <c r="G75" i="11" s="1"/>
  <c r="H73" i="12"/>
  <c r="F75" i="12"/>
  <c r="G75" i="12" s="1"/>
  <c r="L76" i="15" s="1"/>
  <c r="H75" i="13"/>
  <c r="H73" i="13"/>
  <c r="F76" i="13"/>
  <c r="G76" i="13" s="1"/>
  <c r="H76" i="12"/>
  <c r="F76" i="11"/>
  <c r="F76" i="12"/>
  <c r="G76" i="12" s="1"/>
  <c r="L77" i="15" s="1"/>
  <c r="H76" i="13"/>
  <c r="F77" i="13"/>
  <c r="G77" i="13" s="1"/>
  <c r="O78" i="15" s="1"/>
  <c r="H77" i="12"/>
  <c r="F77" i="11"/>
  <c r="G77" i="11" s="1"/>
  <c r="K78" i="15" s="1"/>
  <c r="F77" i="12"/>
  <c r="G77" i="12" s="1"/>
  <c r="L78" i="15" s="1"/>
  <c r="H77" i="13"/>
  <c r="F78" i="13"/>
  <c r="G78" i="13" s="1"/>
  <c r="O79" i="15" s="1"/>
  <c r="H78" i="12"/>
  <c r="F78" i="11"/>
  <c r="G78" i="11" s="1"/>
  <c r="K79" i="15" s="1"/>
  <c r="F78" i="12"/>
  <c r="G78" i="12" s="1"/>
  <c r="L79" i="15" s="1"/>
  <c r="H78" i="13"/>
  <c r="F79" i="13"/>
  <c r="G79" i="13" s="1"/>
  <c r="H79" i="12"/>
  <c r="F79" i="11"/>
  <c r="G79" i="11" s="1"/>
  <c r="K80" i="15" s="1"/>
  <c r="F79" i="12"/>
  <c r="G79" i="12" s="1"/>
  <c r="L80" i="15" s="1"/>
  <c r="H79" i="13"/>
  <c r="F80" i="13"/>
  <c r="G80" i="13" s="1"/>
  <c r="O81" i="15" s="1"/>
  <c r="H80" i="12"/>
  <c r="F80" i="11"/>
  <c r="F80" i="12"/>
  <c r="G80" i="12" s="1"/>
  <c r="L81" i="15" s="1"/>
  <c r="H80" i="13"/>
  <c r="F81" i="13"/>
  <c r="G81" i="13" s="1"/>
  <c r="O82" i="15" s="1"/>
  <c r="H81" i="12"/>
  <c r="F81" i="11"/>
  <c r="G81" i="11" s="1"/>
  <c r="K82" i="15" s="1"/>
  <c r="F81" i="12"/>
  <c r="G81" i="12" s="1"/>
  <c r="L82" i="15" s="1"/>
  <c r="H81" i="13"/>
  <c r="F82" i="13"/>
  <c r="G82" i="13" s="1"/>
  <c r="H82" i="12"/>
  <c r="F82" i="11"/>
  <c r="G82" i="11" s="1"/>
  <c r="K83" i="15" s="1"/>
  <c r="F82" i="12"/>
  <c r="G82" i="12" s="1"/>
  <c r="L83" i="15" s="1"/>
  <c r="H82" i="13"/>
  <c r="F83" i="13"/>
  <c r="G83" i="13" s="1"/>
  <c r="O84" i="15" s="1"/>
  <c r="H83" i="12"/>
  <c r="F83" i="11"/>
  <c r="G83" i="11" s="1"/>
  <c r="K84" i="15" s="1"/>
  <c r="F83" i="12"/>
  <c r="G83" i="12" s="1"/>
  <c r="L84" i="15" s="1"/>
  <c r="H83" i="13"/>
  <c r="F84" i="13"/>
  <c r="G84" i="13" s="1"/>
  <c r="H84" i="12"/>
  <c r="F84" i="11"/>
  <c r="G84" i="11" s="1"/>
  <c r="F84" i="12"/>
  <c r="G84" i="12" s="1"/>
  <c r="L85" i="15" s="1"/>
  <c r="H84" i="13"/>
  <c r="F85" i="13"/>
  <c r="G85" i="13" s="1"/>
  <c r="H85" i="12"/>
  <c r="F85" i="11"/>
  <c r="G85" i="11" s="1"/>
  <c r="K86" i="15" s="1"/>
  <c r="F85" i="12"/>
  <c r="G85" i="12" s="1"/>
  <c r="L86" i="15" s="1"/>
  <c r="H85" i="13"/>
  <c r="F86" i="13"/>
  <c r="G86" i="13" s="1"/>
  <c r="O87" i="15" s="1"/>
  <c r="H86" i="12"/>
  <c r="J86" i="12" s="1"/>
  <c r="F86" i="11"/>
  <c r="G86" i="11" s="1"/>
  <c r="K87" i="15" s="1"/>
  <c r="F86" i="12"/>
  <c r="G86" i="12" s="1"/>
  <c r="L87" i="15" s="1"/>
  <c r="H86" i="13"/>
  <c r="F87" i="13"/>
  <c r="G87" i="13" s="1"/>
  <c r="O88" i="15" s="1"/>
  <c r="H87" i="12"/>
  <c r="F87" i="11"/>
  <c r="G87" i="11" s="1"/>
  <c r="K88" i="15" s="1"/>
  <c r="F87" i="12"/>
  <c r="G87" i="12" s="1"/>
  <c r="L88" i="15" s="1"/>
  <c r="H87" i="13"/>
  <c r="F88" i="13"/>
  <c r="G88" i="13" s="1"/>
  <c r="O89" i="15" s="1"/>
  <c r="H88" i="12"/>
  <c r="F88" i="11"/>
  <c r="F88" i="12"/>
  <c r="G88" i="12" s="1"/>
  <c r="L89" i="15" s="1"/>
  <c r="H88" i="13"/>
  <c r="F89" i="13"/>
  <c r="G89" i="13" s="1"/>
  <c r="H89" i="12"/>
  <c r="J93" i="12" s="1"/>
  <c r="F89" i="11"/>
  <c r="G89" i="11" s="1"/>
  <c r="K90" i="15" s="1"/>
  <c r="F89" i="12"/>
  <c r="G89" i="12" s="1"/>
  <c r="L90" i="15" s="1"/>
  <c r="H89" i="13"/>
  <c r="F90" i="13"/>
  <c r="G90" i="13" s="1"/>
  <c r="O91" i="15" s="1"/>
  <c r="H90" i="12"/>
  <c r="F90" i="11"/>
  <c r="G90" i="11" s="1"/>
  <c r="F90" i="12"/>
  <c r="G90" i="12" s="1"/>
  <c r="L91" i="15" s="1"/>
  <c r="H90" i="13"/>
  <c r="F91" i="13"/>
  <c r="G91" i="13" s="1"/>
  <c r="O92" i="15" s="1"/>
  <c r="H91" i="12"/>
  <c r="F91" i="11"/>
  <c r="G91" i="11" s="1"/>
  <c r="K92" i="15" s="1"/>
  <c r="F91" i="12"/>
  <c r="G91" i="12" s="1"/>
  <c r="L92" i="15" s="1"/>
  <c r="H91" i="13"/>
  <c r="F92" i="13"/>
  <c r="G92" i="13" s="1"/>
  <c r="O93" i="15" s="1"/>
  <c r="H92" i="12"/>
  <c r="J92" i="12" s="1"/>
  <c r="F92" i="11"/>
  <c r="G92" i="11" s="1"/>
  <c r="K93" i="15" s="1"/>
  <c r="F92" i="12"/>
  <c r="G92" i="12" s="1"/>
  <c r="L93" i="15" s="1"/>
  <c r="H92" i="13"/>
  <c r="J92" i="13" s="1"/>
  <c r="F93" i="13"/>
  <c r="G93" i="13" s="1"/>
  <c r="F93" i="11"/>
  <c r="G93" i="11" s="1"/>
  <c r="K94" i="15" s="1"/>
  <c r="F93" i="12"/>
  <c r="G93" i="12" s="1"/>
  <c r="L94" i="15" s="1"/>
  <c r="F94" i="13"/>
  <c r="G94" i="13" s="1"/>
  <c r="F94" i="11"/>
  <c r="G94" i="11" s="1"/>
  <c r="K95" i="15" s="1"/>
  <c r="F94" i="12"/>
  <c r="G94" i="12" s="1"/>
  <c r="L95" i="15" s="1"/>
  <c r="F95" i="13"/>
  <c r="G95" i="13" s="1"/>
  <c r="F95" i="11"/>
  <c r="G95" i="11" s="1"/>
  <c r="K96" i="15" s="1"/>
  <c r="F95" i="12"/>
  <c r="G95" i="12" s="1"/>
  <c r="L96" i="15" s="1"/>
  <c r="F96" i="13"/>
  <c r="G96" i="13" s="1"/>
  <c r="O97" i="15" s="1"/>
  <c r="F96" i="11"/>
  <c r="G96" i="11" s="1"/>
  <c r="K97" i="15" s="1"/>
  <c r="F96" i="12"/>
  <c r="G96" i="12" s="1"/>
  <c r="L97" i="15" s="1"/>
  <c r="F97" i="13"/>
  <c r="G97" i="13" s="1"/>
  <c r="O98" i="15" s="1"/>
  <c r="F97" i="11"/>
  <c r="G97" i="11" s="1"/>
  <c r="K98" i="15" s="1"/>
  <c r="F97" i="12"/>
  <c r="G97" i="12" s="1"/>
  <c r="L98" i="15" s="1"/>
  <c r="F98" i="13"/>
  <c r="G98" i="13" s="1"/>
  <c r="H98" i="12"/>
  <c r="J98" i="12" s="1"/>
  <c r="F98" i="11"/>
  <c r="G98" i="11" s="1"/>
  <c r="K99" i="15" s="1"/>
  <c r="F98" i="12"/>
  <c r="G98" i="12" s="1"/>
  <c r="L99" i="15" s="1"/>
  <c r="H98" i="13"/>
  <c r="J98" i="13" s="1"/>
  <c r="F99" i="13"/>
  <c r="G99" i="13" s="1"/>
  <c r="H99" i="12"/>
  <c r="F99" i="11"/>
  <c r="G99" i="11" s="1"/>
  <c r="K100" i="15" s="1"/>
  <c r="J99" i="12"/>
  <c r="F99" i="12"/>
  <c r="G99" i="12" s="1"/>
  <c r="L100" i="15" s="1"/>
  <c r="H99" i="13"/>
  <c r="F100" i="13"/>
  <c r="G100" i="13" s="1"/>
  <c r="H100" i="12"/>
  <c r="F100" i="11"/>
  <c r="G100" i="11" s="1"/>
  <c r="K101" i="15" s="1"/>
  <c r="F100" i="12"/>
  <c r="G100" i="12" s="1"/>
  <c r="L101" i="15" s="1"/>
  <c r="H100" i="13"/>
  <c r="J100" i="13" s="1"/>
  <c r="F101" i="13"/>
  <c r="G101" i="13" s="1"/>
  <c r="H101" i="12"/>
  <c r="F101" i="11"/>
  <c r="G101" i="11" s="1"/>
  <c r="K102" i="15" s="1"/>
  <c r="F101" i="12"/>
  <c r="G101" i="12" s="1"/>
  <c r="L102" i="15" s="1"/>
  <c r="H101" i="13"/>
  <c r="J101" i="13" s="1"/>
  <c r="F102" i="13"/>
  <c r="G102" i="13" s="1"/>
  <c r="H102" i="12"/>
  <c r="F102" i="11"/>
  <c r="G102" i="11" s="1"/>
  <c r="K103" i="15" s="1"/>
  <c r="F102" i="12"/>
  <c r="G102" i="12" s="1"/>
  <c r="L103" i="15" s="1"/>
  <c r="H102" i="13"/>
  <c r="F103" i="13"/>
  <c r="G103" i="13" s="1"/>
  <c r="H103" i="12"/>
  <c r="F103" i="11"/>
  <c r="G103" i="11" s="1"/>
  <c r="K104" i="15" s="1"/>
  <c r="F103" i="12"/>
  <c r="G103" i="12" s="1"/>
  <c r="L104" i="15" s="1"/>
  <c r="H103" i="13"/>
  <c r="F104" i="13"/>
  <c r="G104" i="13" s="1"/>
  <c r="H104" i="12"/>
  <c r="F104" i="11"/>
  <c r="G104" i="11" s="1"/>
  <c r="K105" i="15" s="1"/>
  <c r="F104" i="12"/>
  <c r="G104" i="12" s="1"/>
  <c r="L105" i="15" s="1"/>
  <c r="H104" i="13"/>
  <c r="F105" i="13"/>
  <c r="G105" i="13" s="1"/>
  <c r="O106" i="15" s="1"/>
  <c r="F105" i="11"/>
  <c r="G105" i="11" s="1"/>
  <c r="K106" i="15" s="1"/>
  <c r="F105" i="12"/>
  <c r="G105" i="12" s="1"/>
  <c r="L106" i="15" s="1"/>
  <c r="F106" i="13"/>
  <c r="G106" i="13" s="1"/>
  <c r="H106" i="12"/>
  <c r="F106" i="11"/>
  <c r="G106" i="11" s="1"/>
  <c r="K107" i="15" s="1"/>
  <c r="F106" i="12"/>
  <c r="G106" i="12" s="1"/>
  <c r="L107" i="15" s="1"/>
  <c r="H106" i="13"/>
  <c r="F41" i="13"/>
  <c r="G41" i="13" s="1"/>
  <c r="F41" i="11"/>
  <c r="G41" i="11" s="1"/>
  <c r="K42" i="15" s="1"/>
  <c r="F41" i="12"/>
  <c r="G41" i="12" s="1"/>
  <c r="L42" i="15" s="1"/>
  <c r="F42" i="13"/>
  <c r="G42" i="13" s="1"/>
  <c r="O43" i="15" s="1"/>
  <c r="F42" i="11"/>
  <c r="G42" i="11" s="1"/>
  <c r="K43" i="15" s="1"/>
  <c r="F42" i="12"/>
  <c r="G42" i="12" s="1"/>
  <c r="L43" i="15" s="1"/>
  <c r="F43" i="13"/>
  <c r="G43" i="13" s="1"/>
  <c r="O44" i="15" s="1"/>
  <c r="F43" i="11"/>
  <c r="G43" i="11" s="1"/>
  <c r="K44" i="15" s="1"/>
  <c r="F43" i="12"/>
  <c r="G43" i="12" s="1"/>
  <c r="L44" i="15" s="1"/>
  <c r="F44" i="13"/>
  <c r="G44" i="13" s="1"/>
  <c r="O45" i="15" s="1"/>
  <c r="F44" i="11"/>
  <c r="G44" i="11" s="1"/>
  <c r="K45" i="15" s="1"/>
  <c r="F44" i="12"/>
  <c r="G44" i="12" s="1"/>
  <c r="L45" i="15" s="1"/>
  <c r="F45" i="13"/>
  <c r="G45" i="13" s="1"/>
  <c r="F45" i="11"/>
  <c r="F45" i="12"/>
  <c r="G45" i="12" s="1"/>
  <c r="L46" i="15" s="1"/>
  <c r="F46" i="13"/>
  <c r="G46" i="13" s="1"/>
  <c r="O47" i="15" s="1"/>
  <c r="H46" i="12"/>
  <c r="F46" i="11"/>
  <c r="G46" i="11" s="1"/>
  <c r="K47" i="15" s="1"/>
  <c r="F46" i="12"/>
  <c r="G46" i="12" s="1"/>
  <c r="L47" i="15" s="1"/>
  <c r="H46" i="13"/>
  <c r="F47" i="13"/>
  <c r="G47" i="13" s="1"/>
  <c r="O48" i="15" s="1"/>
  <c r="H47" i="12"/>
  <c r="F47" i="11"/>
  <c r="G47" i="11" s="1"/>
  <c r="K48" i="15" s="1"/>
  <c r="F47" i="12"/>
  <c r="G47" i="12" s="1"/>
  <c r="L48" i="15" s="1"/>
  <c r="H47" i="13"/>
  <c r="J47" i="13" s="1"/>
  <c r="F48" i="13"/>
  <c r="G48" i="13" s="1"/>
  <c r="O49" i="15" s="1"/>
  <c r="H48" i="12"/>
  <c r="F48" i="11"/>
  <c r="G48" i="11" s="1"/>
  <c r="K49" i="15" s="1"/>
  <c r="F48" i="12"/>
  <c r="G48" i="12" s="1"/>
  <c r="L49" i="15" s="1"/>
  <c r="H48" i="13"/>
  <c r="J48" i="13" s="1"/>
  <c r="F49" i="13"/>
  <c r="G49" i="13" s="1"/>
  <c r="O50" i="15" s="1"/>
  <c r="H49" i="12"/>
  <c r="F49" i="11"/>
  <c r="G49" i="11" s="1"/>
  <c r="K50" i="15" s="1"/>
  <c r="F49" i="12"/>
  <c r="G49" i="12" s="1"/>
  <c r="L50" i="15" s="1"/>
  <c r="H49" i="13"/>
  <c r="J49" i="13" s="1"/>
  <c r="F50" i="13"/>
  <c r="G50" i="13" s="1"/>
  <c r="O51" i="15" s="1"/>
  <c r="H50" i="12"/>
  <c r="F50" i="11"/>
  <c r="G50" i="11" s="1"/>
  <c r="K51" i="15" s="1"/>
  <c r="F50" i="12"/>
  <c r="G50" i="12" s="1"/>
  <c r="L51" i="15" s="1"/>
  <c r="H50" i="13"/>
  <c r="J50" i="13" s="1"/>
  <c r="F51" i="13"/>
  <c r="G51" i="13" s="1"/>
  <c r="O52" i="15" s="1"/>
  <c r="H51" i="12"/>
  <c r="F51" i="11"/>
  <c r="F51" i="12"/>
  <c r="G51" i="12" s="1"/>
  <c r="L52" i="15" s="1"/>
  <c r="H51" i="13"/>
  <c r="F52" i="13"/>
  <c r="G52" i="13" s="1"/>
  <c r="O53" i="15" s="1"/>
  <c r="H52" i="12"/>
  <c r="F52" i="11"/>
  <c r="G52" i="11" s="1"/>
  <c r="K53" i="15" s="1"/>
  <c r="F52" i="12"/>
  <c r="G52" i="12" s="1"/>
  <c r="L53" i="15" s="1"/>
  <c r="H52" i="13"/>
  <c r="F53" i="13"/>
  <c r="G53" i="13" s="1"/>
  <c r="O54" i="15" s="1"/>
  <c r="H53" i="12"/>
  <c r="F53" i="11"/>
  <c r="G53" i="11" s="1"/>
  <c r="K54" i="15" s="1"/>
  <c r="F53" i="12"/>
  <c r="G53" i="12" s="1"/>
  <c r="L54" i="15" s="1"/>
  <c r="H53" i="13"/>
  <c r="F54" i="13"/>
  <c r="G54" i="13" s="1"/>
  <c r="O55" i="15" s="1"/>
  <c r="H54" i="12"/>
  <c r="F54" i="11"/>
  <c r="F54" i="12"/>
  <c r="G54" i="12" s="1"/>
  <c r="L55" i="15" s="1"/>
  <c r="H54" i="13"/>
  <c r="F55" i="13"/>
  <c r="G55" i="13" s="1"/>
  <c r="H55" i="12"/>
  <c r="F55" i="11"/>
  <c r="G55" i="11" s="1"/>
  <c r="K56" i="15" s="1"/>
  <c r="F55" i="12"/>
  <c r="G55" i="12" s="1"/>
  <c r="L56" i="15" s="1"/>
  <c r="H55" i="13"/>
  <c r="F56" i="13"/>
  <c r="G56" i="13" s="1"/>
  <c r="H56" i="12"/>
  <c r="F56" i="11"/>
  <c r="G56" i="11" s="1"/>
  <c r="K57" i="15" s="1"/>
  <c r="F56" i="12"/>
  <c r="G56" i="12" s="1"/>
  <c r="L57" i="15" s="1"/>
  <c r="H56" i="13"/>
  <c r="F57" i="13"/>
  <c r="G57" i="13" s="1"/>
  <c r="O58" i="15" s="1"/>
  <c r="F57" i="11"/>
  <c r="G57" i="11" s="1"/>
  <c r="K58" i="15" s="1"/>
  <c r="F57" i="12"/>
  <c r="G57" i="12" s="1"/>
  <c r="L58" i="15" s="1"/>
  <c r="F58" i="13"/>
  <c r="G58" i="13" s="1"/>
  <c r="F58" i="11"/>
  <c r="F58" i="12"/>
  <c r="G58" i="12" s="1"/>
  <c r="L59" i="15" s="1"/>
  <c r="F59" i="13"/>
  <c r="G59" i="13" s="1"/>
  <c r="O60" i="15" s="1"/>
  <c r="F59" i="11"/>
  <c r="G59" i="11" s="1"/>
  <c r="F59" i="12"/>
  <c r="G59" i="12" s="1"/>
  <c r="L60" i="15" s="1"/>
  <c r="F60" i="13"/>
  <c r="G60" i="13" s="1"/>
  <c r="O61" i="15" s="1"/>
  <c r="F60" i="11"/>
  <c r="G60" i="11" s="1"/>
  <c r="K61" i="15" s="1"/>
  <c r="F60" i="12"/>
  <c r="G60" i="12" s="1"/>
  <c r="L61" i="15" s="1"/>
  <c r="F61" i="13"/>
  <c r="G61" i="13" s="1"/>
  <c r="F61" i="11"/>
  <c r="G61" i="11" s="1"/>
  <c r="K62" i="15" s="1"/>
  <c r="F61" i="12"/>
  <c r="G61" i="12" s="1"/>
  <c r="L62" i="15" s="1"/>
  <c r="F62" i="13"/>
  <c r="G62" i="13" s="1"/>
  <c r="H62" i="12"/>
  <c r="J62" i="12" s="1"/>
  <c r="F62" i="11"/>
  <c r="G62" i="11" s="1"/>
  <c r="K63" i="15" s="1"/>
  <c r="F62" i="12"/>
  <c r="G62" i="12" s="1"/>
  <c r="L63" i="15" s="1"/>
  <c r="H62" i="13"/>
  <c r="F63" i="13"/>
  <c r="G63" i="13" s="1"/>
  <c r="H63" i="12"/>
  <c r="F63" i="11"/>
  <c r="F63" i="12"/>
  <c r="G63" i="12" s="1"/>
  <c r="L64" i="15" s="1"/>
  <c r="H63" i="13"/>
  <c r="F64" i="13"/>
  <c r="G64" i="13" s="1"/>
  <c r="H64" i="12"/>
  <c r="F64" i="11"/>
  <c r="G64" i="11" s="1"/>
  <c r="K65" i="15" s="1"/>
  <c r="F64" i="12"/>
  <c r="G64" i="12" s="1"/>
  <c r="L65" i="15" s="1"/>
  <c r="H64" i="13"/>
  <c r="J64" i="13" s="1"/>
  <c r="F65" i="13"/>
  <c r="G65" i="13" s="1"/>
  <c r="O66" i="15" s="1"/>
  <c r="H65" i="12"/>
  <c r="F65" i="11"/>
  <c r="G65" i="11" s="1"/>
  <c r="K66" i="15" s="1"/>
  <c r="F65" i="12"/>
  <c r="G65" i="12" s="1"/>
  <c r="L66" i="15" s="1"/>
  <c r="H65" i="13"/>
  <c r="J65" i="13" s="1"/>
  <c r="F66" i="13"/>
  <c r="G66" i="13" s="1"/>
  <c r="O67" i="15" s="1"/>
  <c r="H66" i="12"/>
  <c r="F66" i="11"/>
  <c r="G66" i="11" s="1"/>
  <c r="K67" i="15" s="1"/>
  <c r="F66" i="12"/>
  <c r="G66" i="12" s="1"/>
  <c r="L67" i="15" s="1"/>
  <c r="H66" i="13"/>
  <c r="F67" i="13"/>
  <c r="G67" i="13" s="1"/>
  <c r="H67" i="12"/>
  <c r="F67" i="11"/>
  <c r="G67" i="11" s="1"/>
  <c r="K68" i="15" s="1"/>
  <c r="F67" i="12"/>
  <c r="G67" i="12" s="1"/>
  <c r="L68" i="15" s="1"/>
  <c r="H67" i="13"/>
  <c r="F68" i="13"/>
  <c r="G68" i="13" s="1"/>
  <c r="O69" i="15" s="1"/>
  <c r="H68" i="12"/>
  <c r="F68" i="11"/>
  <c r="G68" i="11" s="1"/>
  <c r="K69" i="15" s="1"/>
  <c r="F68" i="12"/>
  <c r="G68" i="12" s="1"/>
  <c r="L69" i="15" s="1"/>
  <c r="H68" i="13"/>
  <c r="F69" i="13"/>
  <c r="G69" i="13" s="1"/>
  <c r="H69" i="12"/>
  <c r="F69" i="11"/>
  <c r="G69" i="11" s="1"/>
  <c r="K70" i="15" s="1"/>
  <c r="F69" i="12"/>
  <c r="G69" i="12" s="1"/>
  <c r="L70" i="15" s="1"/>
  <c r="H69" i="13"/>
  <c r="F70" i="13"/>
  <c r="G70" i="13" s="1"/>
  <c r="H70" i="12"/>
  <c r="F70" i="11"/>
  <c r="G70" i="11" s="1"/>
  <c r="K71" i="15" s="1"/>
  <c r="F70" i="12"/>
  <c r="G70" i="12" s="1"/>
  <c r="L71" i="15" s="1"/>
  <c r="H70" i="13"/>
  <c r="J70" i="13" s="1"/>
  <c r="F71" i="13"/>
  <c r="G71" i="13" s="1"/>
  <c r="H71" i="12"/>
  <c r="F71" i="11"/>
  <c r="G71" i="11" s="1"/>
  <c r="K72" i="15" s="1"/>
  <c r="F71" i="12"/>
  <c r="G71" i="12" s="1"/>
  <c r="L72" i="15" s="1"/>
  <c r="H71" i="13"/>
  <c r="F72" i="13"/>
  <c r="G72" i="13" s="1"/>
  <c r="H72" i="12"/>
  <c r="F72" i="11"/>
  <c r="G72" i="11" s="1"/>
  <c r="K73" i="15" s="1"/>
  <c r="F72" i="12"/>
  <c r="G72" i="12" s="1"/>
  <c r="L73" i="15" s="1"/>
  <c r="H72" i="13"/>
  <c r="F73" i="13"/>
  <c r="G73" i="13" s="1"/>
  <c r="O74" i="15" s="1"/>
  <c r="F73" i="11"/>
  <c r="F73" i="12"/>
  <c r="G73" i="12" s="1"/>
  <c r="L74" i="15" s="1"/>
  <c r="F74" i="13"/>
  <c r="G74" i="13" s="1"/>
  <c r="H74" i="12"/>
  <c r="F74" i="11"/>
  <c r="G74" i="11" s="1"/>
  <c r="K75" i="15" s="1"/>
  <c r="F74" i="12"/>
  <c r="G74" i="12" s="1"/>
  <c r="L75" i="15" s="1"/>
  <c r="H74" i="13"/>
  <c r="J74" i="13" s="1"/>
  <c r="L4" i="15"/>
  <c r="O4" i="15"/>
  <c r="L5" i="15"/>
  <c r="O5" i="15"/>
  <c r="L6" i="15"/>
  <c r="O6" i="15"/>
  <c r="O7" i="15"/>
  <c r="L8" i="15"/>
  <c r="O8" i="15"/>
  <c r="F8" i="12"/>
  <c r="G8" i="12" s="1"/>
  <c r="L9" i="15" s="1"/>
  <c r="F9" i="12"/>
  <c r="G9" i="12" s="1"/>
  <c r="L10" i="15" s="1"/>
  <c r="F10" i="12"/>
  <c r="G10" i="12" s="1"/>
  <c r="L11" i="15" s="1"/>
  <c r="O11" i="15"/>
  <c r="F11" i="12"/>
  <c r="G11" i="12" s="1"/>
  <c r="L12" i="15" s="1"/>
  <c r="F12" i="13"/>
  <c r="G12" i="13" s="1"/>
  <c r="F12" i="11"/>
  <c r="G12" i="11" s="1"/>
  <c r="K13" i="15" s="1"/>
  <c r="F12" i="12"/>
  <c r="G12" i="12" s="1"/>
  <c r="L13" i="15" s="1"/>
  <c r="F13" i="13"/>
  <c r="G13" i="13" s="1"/>
  <c r="O14" i="15" s="1"/>
  <c r="F13" i="11"/>
  <c r="G13" i="11" s="1"/>
  <c r="K14" i="15" s="1"/>
  <c r="F13" i="12"/>
  <c r="G13" i="12" s="1"/>
  <c r="L14" i="15" s="1"/>
  <c r="F14" i="13"/>
  <c r="G14" i="13" s="1"/>
  <c r="F14" i="11"/>
  <c r="G14" i="11" s="1"/>
  <c r="K15" i="15" s="1"/>
  <c r="F14" i="12"/>
  <c r="G14" i="12" s="1"/>
  <c r="L15" i="15" s="1"/>
  <c r="F15" i="13"/>
  <c r="G15" i="13" s="1"/>
  <c r="F15" i="11"/>
  <c r="G15" i="11" s="1"/>
  <c r="K16" i="15" s="1"/>
  <c r="F15" i="12"/>
  <c r="G15" i="12" s="1"/>
  <c r="L16" i="15" s="1"/>
  <c r="F16" i="13"/>
  <c r="G16" i="13" s="1"/>
  <c r="O17" i="15" s="1"/>
  <c r="F16" i="11"/>
  <c r="G16" i="11" s="1"/>
  <c r="K17" i="15" s="1"/>
  <c r="F16" i="12"/>
  <c r="G16" i="12" s="1"/>
  <c r="L17" i="15" s="1"/>
  <c r="F17" i="13"/>
  <c r="G17" i="13" s="1"/>
  <c r="O18" i="15" s="1"/>
  <c r="F17" i="11"/>
  <c r="G17" i="11" s="1"/>
  <c r="K18" i="15" s="1"/>
  <c r="F17" i="12"/>
  <c r="G17" i="12" s="1"/>
  <c r="L18" i="15" s="1"/>
  <c r="F18" i="13"/>
  <c r="G18" i="13" s="1"/>
  <c r="F18" i="11"/>
  <c r="G18" i="11" s="1"/>
  <c r="K19" i="15" s="1"/>
  <c r="F18" i="12"/>
  <c r="G18" i="12" s="1"/>
  <c r="L19" i="15" s="1"/>
  <c r="F19" i="13"/>
  <c r="G19" i="13" s="1"/>
  <c r="O20" i="15" s="1"/>
  <c r="F19" i="11"/>
  <c r="G19" i="11" s="1"/>
  <c r="K20" i="15" s="1"/>
  <c r="F19" i="12"/>
  <c r="G19" i="12" s="1"/>
  <c r="L20" i="15" s="1"/>
  <c r="F20" i="13"/>
  <c r="G20" i="13" s="1"/>
  <c r="F20" i="11"/>
  <c r="G20" i="11" s="1"/>
  <c r="K21" i="15" s="1"/>
  <c r="F20" i="12"/>
  <c r="G20" i="12" s="1"/>
  <c r="L21" i="15" s="1"/>
  <c r="F21" i="13"/>
  <c r="G21" i="13" s="1"/>
  <c r="F21" i="11"/>
  <c r="G21" i="11" s="1"/>
  <c r="K22" i="15" s="1"/>
  <c r="F21" i="12"/>
  <c r="G21" i="12" s="1"/>
  <c r="L22" i="15" s="1"/>
  <c r="F22" i="13"/>
  <c r="G22" i="13" s="1"/>
  <c r="O23" i="15" s="1"/>
  <c r="F22" i="11"/>
  <c r="G22" i="11" s="1"/>
  <c r="K23" i="15" s="1"/>
  <c r="F22" i="12"/>
  <c r="G22" i="12" s="1"/>
  <c r="L23" i="15" s="1"/>
  <c r="F23" i="13"/>
  <c r="G23" i="13" s="1"/>
  <c r="F23" i="11"/>
  <c r="G23" i="11" s="1"/>
  <c r="K24" i="15" s="1"/>
  <c r="F23" i="12"/>
  <c r="G23" i="12" s="1"/>
  <c r="L24" i="15" s="1"/>
  <c r="F24" i="13"/>
  <c r="G24" i="13" s="1"/>
  <c r="F24" i="11"/>
  <c r="G24" i="11" s="1"/>
  <c r="K25" i="15" s="1"/>
  <c r="F24" i="12"/>
  <c r="G24" i="12" s="1"/>
  <c r="L25" i="15" s="1"/>
  <c r="F25" i="13"/>
  <c r="G25" i="13" s="1"/>
  <c r="F25" i="11"/>
  <c r="G25" i="11" s="1"/>
  <c r="K26" i="15" s="1"/>
  <c r="F25" i="12"/>
  <c r="G25" i="12" s="1"/>
  <c r="L26" i="15" s="1"/>
  <c r="F26" i="13"/>
  <c r="G26" i="13" s="1"/>
  <c r="F26" i="11"/>
  <c r="G26" i="11" s="1"/>
  <c r="K27" i="15" s="1"/>
  <c r="F26" i="12"/>
  <c r="G26" i="12" s="1"/>
  <c r="L27" i="15" s="1"/>
  <c r="F27" i="13"/>
  <c r="G27" i="13" s="1"/>
  <c r="F27" i="11"/>
  <c r="G27" i="11" s="1"/>
  <c r="K28" i="15" s="1"/>
  <c r="F27" i="12"/>
  <c r="G27" i="12" s="1"/>
  <c r="L28" i="15" s="1"/>
  <c r="F28" i="13"/>
  <c r="G28" i="13" s="1"/>
  <c r="F28" i="11"/>
  <c r="G28" i="11" s="1"/>
  <c r="K29" i="15" s="1"/>
  <c r="F28" i="12"/>
  <c r="G28" i="12" s="1"/>
  <c r="L29" i="15" s="1"/>
  <c r="F29" i="13"/>
  <c r="G29" i="13" s="1"/>
  <c r="O30" i="15" s="1"/>
  <c r="F29" i="11"/>
  <c r="G29" i="11" s="1"/>
  <c r="K30" i="15" s="1"/>
  <c r="F29" i="12"/>
  <c r="G29" i="12" s="1"/>
  <c r="L30" i="15" s="1"/>
  <c r="F30" i="13"/>
  <c r="G30" i="13" s="1"/>
  <c r="O31" i="15" s="1"/>
  <c r="F30" i="11"/>
  <c r="G30" i="11" s="1"/>
  <c r="K31" i="15" s="1"/>
  <c r="F30" i="12"/>
  <c r="G30" i="12" s="1"/>
  <c r="L31" i="15" s="1"/>
  <c r="F31" i="13"/>
  <c r="G31" i="13" s="1"/>
  <c r="F31" i="11"/>
  <c r="G31" i="11" s="1"/>
  <c r="K32" i="15" s="1"/>
  <c r="F31" i="12"/>
  <c r="G31" i="12" s="1"/>
  <c r="L32" i="15" s="1"/>
  <c r="F32" i="13"/>
  <c r="G32" i="13" s="1"/>
  <c r="F32" i="11"/>
  <c r="G32" i="11" s="1"/>
  <c r="K33" i="15" s="1"/>
  <c r="F32" i="12"/>
  <c r="G32" i="12" s="1"/>
  <c r="L33" i="15" s="1"/>
  <c r="F33" i="13"/>
  <c r="G33" i="13" s="1"/>
  <c r="O34" i="15" s="1"/>
  <c r="F33" i="11"/>
  <c r="G33" i="11" s="1"/>
  <c r="K34" i="15" s="1"/>
  <c r="F33" i="12"/>
  <c r="G33" i="12" s="1"/>
  <c r="L34" i="15" s="1"/>
  <c r="F34" i="13"/>
  <c r="G34" i="13" s="1"/>
  <c r="F34" i="11"/>
  <c r="G34" i="11" s="1"/>
  <c r="K35" i="15" s="1"/>
  <c r="F34" i="12"/>
  <c r="G34" i="12" s="1"/>
  <c r="L35" i="15" s="1"/>
  <c r="F35" i="13"/>
  <c r="G35" i="13" s="1"/>
  <c r="O36" i="15" s="1"/>
  <c r="F35" i="11"/>
  <c r="G35" i="11" s="1"/>
  <c r="K36" i="15" s="1"/>
  <c r="F35" i="12"/>
  <c r="G35" i="12" s="1"/>
  <c r="L36" i="15" s="1"/>
  <c r="F36" i="13"/>
  <c r="G36" i="13" s="1"/>
  <c r="F36" i="11"/>
  <c r="G36" i="11" s="1"/>
  <c r="K37" i="15" s="1"/>
  <c r="F36" i="12"/>
  <c r="G36" i="12" s="1"/>
  <c r="L37" i="15" s="1"/>
  <c r="F37" i="13"/>
  <c r="G37" i="13" s="1"/>
  <c r="F37" i="11"/>
  <c r="G37" i="11" s="1"/>
  <c r="K38" i="15" s="1"/>
  <c r="F37" i="12"/>
  <c r="G37" i="12" s="1"/>
  <c r="L38" i="15" s="1"/>
  <c r="F38" i="13"/>
  <c r="G38" i="13" s="1"/>
  <c r="O39" i="15" s="1"/>
  <c r="F38" i="11"/>
  <c r="G38" i="11" s="1"/>
  <c r="K39" i="15" s="1"/>
  <c r="F38" i="12"/>
  <c r="G38" i="12" s="1"/>
  <c r="L39" i="15" s="1"/>
  <c r="F39" i="13"/>
  <c r="G39" i="13" s="1"/>
  <c r="O40" i="15" s="1"/>
  <c r="F39" i="11"/>
  <c r="G39" i="11" s="1"/>
  <c r="K40" i="15" s="1"/>
  <c r="F39" i="12"/>
  <c r="G39" i="12" s="1"/>
  <c r="L40" i="15" s="1"/>
  <c r="F40" i="13"/>
  <c r="G40" i="13" s="1"/>
  <c r="F40" i="11"/>
  <c r="G40" i="11" s="1"/>
  <c r="K41" i="15" s="1"/>
  <c r="F40" i="12"/>
  <c r="G40" i="12" s="1"/>
  <c r="L41" i="15" s="1"/>
  <c r="O3" i="15"/>
  <c r="L3" i="15"/>
  <c r="H4" i="15"/>
  <c r="I4" i="15"/>
  <c r="F3" i="11"/>
  <c r="G3" i="11" s="1"/>
  <c r="K4" i="15" s="1"/>
  <c r="H5" i="15"/>
  <c r="I5" i="15"/>
  <c r="F4" i="11"/>
  <c r="G4" i="11" s="1"/>
  <c r="K5" i="15" s="1"/>
  <c r="H6" i="15"/>
  <c r="I6" i="15"/>
  <c r="F5" i="11"/>
  <c r="G5" i="11" s="1"/>
  <c r="K6" i="15" s="1"/>
  <c r="H7" i="15"/>
  <c r="I7" i="15"/>
  <c r="F6" i="11"/>
  <c r="G6" i="11" s="1"/>
  <c r="K7" i="15" s="1"/>
  <c r="H8" i="15"/>
  <c r="I8" i="15"/>
  <c r="F7" i="11"/>
  <c r="G7" i="11" s="1"/>
  <c r="K8" i="15" s="1"/>
  <c r="H9" i="15"/>
  <c r="I9" i="15"/>
  <c r="H10" i="15"/>
  <c r="I10" i="15"/>
  <c r="H11" i="15"/>
  <c r="I11" i="15"/>
  <c r="H12" i="15"/>
  <c r="I12" i="15"/>
  <c r="H13" i="15"/>
  <c r="I13" i="15"/>
  <c r="H14" i="15"/>
  <c r="I14" i="15"/>
  <c r="H15" i="15"/>
  <c r="I15" i="15"/>
  <c r="H16" i="15"/>
  <c r="I16" i="15"/>
  <c r="H17" i="15"/>
  <c r="I17" i="15"/>
  <c r="H18" i="15"/>
  <c r="I18" i="15"/>
  <c r="H19" i="15"/>
  <c r="I19" i="15"/>
  <c r="H20" i="15"/>
  <c r="I20" i="15"/>
  <c r="H21" i="15"/>
  <c r="I21" i="15"/>
  <c r="H22" i="15"/>
  <c r="I22" i="15"/>
  <c r="H23" i="15"/>
  <c r="I23" i="15"/>
  <c r="H24" i="15"/>
  <c r="I24" i="15"/>
  <c r="H25" i="15"/>
  <c r="I25" i="15"/>
  <c r="H26" i="15"/>
  <c r="I26" i="15"/>
  <c r="H27" i="15"/>
  <c r="I27" i="15"/>
  <c r="H28" i="15"/>
  <c r="I28" i="15"/>
  <c r="H29" i="15"/>
  <c r="I29" i="15"/>
  <c r="H30" i="15"/>
  <c r="I30" i="15"/>
  <c r="H31" i="15"/>
  <c r="I31" i="15"/>
  <c r="H32" i="15"/>
  <c r="I32" i="15"/>
  <c r="H33" i="15"/>
  <c r="I33" i="15"/>
  <c r="H34" i="15"/>
  <c r="I34" i="15"/>
  <c r="H35" i="15"/>
  <c r="I35" i="15"/>
  <c r="H36" i="15"/>
  <c r="I36" i="15"/>
  <c r="H37" i="15"/>
  <c r="I37" i="15"/>
  <c r="H38" i="15"/>
  <c r="I38" i="15"/>
  <c r="H39" i="15"/>
  <c r="I39" i="15"/>
  <c r="H40" i="15"/>
  <c r="I40" i="15"/>
  <c r="H41" i="15"/>
  <c r="I41" i="15"/>
  <c r="H42" i="15"/>
  <c r="I42" i="15"/>
  <c r="H43" i="15"/>
  <c r="I43" i="15"/>
  <c r="H44" i="15"/>
  <c r="I44" i="15"/>
  <c r="H45" i="15"/>
  <c r="I45" i="15"/>
  <c r="H46" i="15"/>
  <c r="I46" i="15"/>
  <c r="G45" i="11"/>
  <c r="K46" i="15" s="1"/>
  <c r="H47" i="15"/>
  <c r="I47" i="15"/>
  <c r="H48" i="15"/>
  <c r="I48" i="15"/>
  <c r="H49" i="15"/>
  <c r="I49" i="15"/>
  <c r="H50" i="15"/>
  <c r="I50" i="15"/>
  <c r="H51" i="15"/>
  <c r="I51" i="15"/>
  <c r="H52" i="15"/>
  <c r="I52" i="15"/>
  <c r="G51" i="11"/>
  <c r="K52" i="15" s="1"/>
  <c r="H53" i="15"/>
  <c r="I53" i="15"/>
  <c r="H54" i="15"/>
  <c r="I54" i="15"/>
  <c r="H55" i="15"/>
  <c r="I55" i="15"/>
  <c r="G54" i="11"/>
  <c r="K55" i="15" s="1"/>
  <c r="H56" i="15"/>
  <c r="I56" i="15"/>
  <c r="H57" i="15"/>
  <c r="I57" i="15"/>
  <c r="H58" i="15"/>
  <c r="I58" i="15"/>
  <c r="H59" i="15"/>
  <c r="I59" i="15"/>
  <c r="G58" i="11"/>
  <c r="K59" i="15" s="1"/>
  <c r="H60" i="15"/>
  <c r="I60" i="15"/>
  <c r="K60" i="15"/>
  <c r="H61" i="15"/>
  <c r="I61" i="15"/>
  <c r="H62" i="15"/>
  <c r="I62" i="15"/>
  <c r="H63" i="15"/>
  <c r="I63" i="15"/>
  <c r="H64" i="15"/>
  <c r="I64" i="15"/>
  <c r="G63" i="11"/>
  <c r="K64" i="15" s="1"/>
  <c r="H65" i="15"/>
  <c r="I65" i="15"/>
  <c r="H66" i="15"/>
  <c r="I66" i="15"/>
  <c r="H67" i="15"/>
  <c r="I67" i="15"/>
  <c r="H68" i="15"/>
  <c r="I68" i="15"/>
  <c r="H69" i="15"/>
  <c r="I69" i="15"/>
  <c r="H70" i="15"/>
  <c r="I70" i="15"/>
  <c r="H71" i="15"/>
  <c r="I71" i="15"/>
  <c r="H72" i="15"/>
  <c r="I72" i="15"/>
  <c r="H73" i="15"/>
  <c r="I73" i="15"/>
  <c r="H74" i="15"/>
  <c r="I74" i="15"/>
  <c r="G73" i="11"/>
  <c r="K74" i="15" s="1"/>
  <c r="H75" i="15"/>
  <c r="I75" i="15"/>
  <c r="H76" i="15"/>
  <c r="I76" i="15"/>
  <c r="K76" i="15"/>
  <c r="H77" i="15"/>
  <c r="I77" i="15"/>
  <c r="G76" i="11"/>
  <c r="K77" i="15" s="1"/>
  <c r="H78" i="15"/>
  <c r="I78" i="15"/>
  <c r="H79" i="15"/>
  <c r="I79" i="15"/>
  <c r="H80" i="15"/>
  <c r="I80" i="15"/>
  <c r="H81" i="15"/>
  <c r="I81" i="15"/>
  <c r="G80" i="11"/>
  <c r="K81" i="15" s="1"/>
  <c r="H82" i="15"/>
  <c r="I82" i="15"/>
  <c r="H83" i="15"/>
  <c r="I83" i="15"/>
  <c r="H84" i="15"/>
  <c r="I84" i="15"/>
  <c r="H85" i="15"/>
  <c r="I85" i="15"/>
  <c r="K85" i="15"/>
  <c r="H86" i="15"/>
  <c r="I86" i="15"/>
  <c r="H87" i="15"/>
  <c r="I87" i="15"/>
  <c r="H88" i="15"/>
  <c r="I88" i="15"/>
  <c r="H89" i="15"/>
  <c r="I89" i="15"/>
  <c r="G88" i="11"/>
  <c r="K89" i="15" s="1"/>
  <c r="H90" i="15"/>
  <c r="I90" i="15"/>
  <c r="H91" i="15"/>
  <c r="I91" i="15"/>
  <c r="K91" i="15"/>
  <c r="H92" i="15"/>
  <c r="I92" i="15"/>
  <c r="H93" i="15"/>
  <c r="I93" i="15"/>
  <c r="H94" i="15"/>
  <c r="I94" i="15"/>
  <c r="H95" i="15"/>
  <c r="I95" i="15"/>
  <c r="H96" i="15"/>
  <c r="I96" i="15"/>
  <c r="H97" i="15"/>
  <c r="I97" i="15"/>
  <c r="H98" i="15"/>
  <c r="I98" i="15"/>
  <c r="H99" i="15"/>
  <c r="I99" i="15"/>
  <c r="H100" i="15"/>
  <c r="I100" i="15"/>
  <c r="H101" i="15"/>
  <c r="I101" i="15"/>
  <c r="H102" i="15"/>
  <c r="I102" i="15"/>
  <c r="H103" i="15"/>
  <c r="I103" i="15"/>
  <c r="H104" i="15"/>
  <c r="I104" i="15"/>
  <c r="H105" i="15"/>
  <c r="I105" i="15"/>
  <c r="H106" i="15"/>
  <c r="I106" i="15"/>
  <c r="H107" i="15"/>
  <c r="I107" i="15"/>
  <c r="H108" i="15"/>
  <c r="I108" i="15"/>
  <c r="H109" i="15"/>
  <c r="I109" i="15"/>
  <c r="H110" i="15"/>
  <c r="I110" i="15"/>
  <c r="H111" i="15"/>
  <c r="I111" i="15"/>
  <c r="H112" i="15"/>
  <c r="I112" i="15"/>
  <c r="H113" i="15"/>
  <c r="I113" i="15"/>
  <c r="H114" i="15"/>
  <c r="I114" i="15"/>
  <c r="H115" i="15"/>
  <c r="I115" i="15"/>
  <c r="H116" i="15"/>
  <c r="I116" i="15"/>
  <c r="H117" i="15"/>
  <c r="I117" i="15"/>
  <c r="H118" i="15"/>
  <c r="I118" i="15"/>
  <c r="H119" i="15"/>
  <c r="I119" i="15"/>
  <c r="H120" i="15"/>
  <c r="I120" i="15"/>
  <c r="H121" i="15"/>
  <c r="I121" i="15"/>
  <c r="H122" i="15"/>
  <c r="I122" i="15"/>
  <c r="H123" i="15"/>
  <c r="I123" i="15"/>
  <c r="H124" i="15"/>
  <c r="I124" i="15"/>
  <c r="H125" i="15"/>
  <c r="I125" i="15"/>
  <c r="H126" i="15"/>
  <c r="I126" i="15"/>
  <c r="H127" i="15"/>
  <c r="I127" i="15"/>
  <c r="H128" i="15"/>
  <c r="I128" i="15"/>
  <c r="H129" i="15"/>
  <c r="I129" i="15"/>
  <c r="H130" i="15"/>
  <c r="I130" i="15"/>
  <c r="H131" i="15"/>
  <c r="I131" i="15"/>
  <c r="H132" i="15"/>
  <c r="I132" i="15"/>
  <c r="H133" i="15"/>
  <c r="I133" i="15"/>
  <c r="H134" i="15"/>
  <c r="I134" i="15"/>
  <c r="G133" i="11"/>
  <c r="K134" i="15" s="1"/>
  <c r="F2" i="11"/>
  <c r="G2" i="11" s="1"/>
  <c r="K3" i="15" s="1"/>
  <c r="I3" i="15"/>
  <c r="H3" i="15"/>
  <c r="H7" i="13"/>
  <c r="H6" i="13"/>
  <c r="H5" i="13"/>
  <c r="H4" i="13"/>
  <c r="H3" i="13"/>
  <c r="H2" i="13"/>
  <c r="C133" i="13"/>
  <c r="C132" i="13"/>
  <c r="C131" i="13"/>
  <c r="C130" i="13"/>
  <c r="C129" i="13"/>
  <c r="C128" i="13"/>
  <c r="C127" i="13"/>
  <c r="C126" i="13"/>
  <c r="C125" i="13"/>
  <c r="C124" i="13"/>
  <c r="C123" i="13"/>
  <c r="C122" i="13"/>
  <c r="C121" i="13"/>
  <c r="C120" i="13"/>
  <c r="C119" i="13"/>
  <c r="C118" i="13"/>
  <c r="C117" i="13"/>
  <c r="C116" i="13"/>
  <c r="C115" i="13"/>
  <c r="C114" i="13"/>
  <c r="C113" i="13"/>
  <c r="C112" i="13"/>
  <c r="C111" i="13"/>
  <c r="C110" i="13"/>
  <c r="C109" i="13"/>
  <c r="C108" i="13"/>
  <c r="C107" i="13"/>
  <c r="C106" i="13"/>
  <c r="C105" i="13"/>
  <c r="C104" i="13"/>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B3" i="13" s="1"/>
  <c r="F7" i="13"/>
  <c r="F6" i="13"/>
  <c r="F5" i="13"/>
  <c r="F4" i="13"/>
  <c r="F3" i="13"/>
  <c r="F2" i="13"/>
  <c r="C2" i="13"/>
  <c r="C8" i="12"/>
  <c r="C3" i="12"/>
  <c r="B3" i="12" s="1"/>
  <c r="C4" i="12"/>
  <c r="C5" i="12"/>
  <c r="C6" i="12"/>
  <c r="C7"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I113" i="12"/>
  <c r="H2" i="12"/>
  <c r="F2" i="12"/>
  <c r="F3" i="12"/>
  <c r="F4" i="12"/>
  <c r="F5" i="12"/>
  <c r="F6" i="12"/>
  <c r="F7" i="12"/>
  <c r="A115" i="11"/>
  <c r="E115" i="11"/>
  <c r="I115" i="11"/>
  <c r="J115" i="11"/>
  <c r="A116" i="11"/>
  <c r="E116" i="11"/>
  <c r="I116" i="11"/>
  <c r="J116" i="11"/>
  <c r="A117" i="11"/>
  <c r="E117" i="11"/>
  <c r="I117" i="11"/>
  <c r="J117" i="11"/>
  <c r="A118" i="11"/>
  <c r="E118" i="11"/>
  <c r="I118" i="11"/>
  <c r="J118" i="11"/>
  <c r="A119" i="11"/>
  <c r="E119" i="11"/>
  <c r="I119" i="11"/>
  <c r="J119" i="11"/>
  <c r="A120" i="11"/>
  <c r="E120" i="11"/>
  <c r="I120" i="11"/>
  <c r="J120" i="11"/>
  <c r="A121" i="11"/>
  <c r="E121" i="11"/>
  <c r="I121" i="11"/>
  <c r="J121" i="11"/>
  <c r="A122" i="11"/>
  <c r="E122" i="11"/>
  <c r="I122" i="11"/>
  <c r="J122" i="11"/>
  <c r="A123" i="11"/>
  <c r="E123" i="11"/>
  <c r="I123" i="11"/>
  <c r="J123" i="11"/>
  <c r="A124" i="11"/>
  <c r="E124" i="11"/>
  <c r="I124" i="11"/>
  <c r="J124" i="11"/>
  <c r="A125" i="11"/>
  <c r="E125" i="11"/>
  <c r="I125" i="11"/>
  <c r="J125" i="11"/>
  <c r="A126" i="11"/>
  <c r="E126" i="11"/>
  <c r="I126" i="11"/>
  <c r="J126" i="11"/>
  <c r="A127" i="11"/>
  <c r="E127" i="11"/>
  <c r="I127" i="11"/>
  <c r="J127" i="11"/>
  <c r="A128" i="11"/>
  <c r="E128" i="11"/>
  <c r="I128" i="11"/>
  <c r="J128" i="11"/>
  <c r="A129" i="11"/>
  <c r="E129" i="11"/>
  <c r="I129" i="11"/>
  <c r="J129" i="11"/>
  <c r="A130" i="11"/>
  <c r="E130" i="11"/>
  <c r="I130" i="11"/>
  <c r="J130" i="11"/>
  <c r="A131" i="11"/>
  <c r="E131" i="11"/>
  <c r="I131" i="11"/>
  <c r="J131" i="11"/>
  <c r="A132" i="11"/>
  <c r="E132" i="11"/>
  <c r="I132" i="11"/>
  <c r="J132" i="11"/>
  <c r="A133" i="11"/>
  <c r="E133" i="11"/>
  <c r="I133" i="11"/>
  <c r="J133" i="1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A106" i="11"/>
  <c r="E106" i="11"/>
  <c r="I106" i="11"/>
  <c r="J106" i="11"/>
  <c r="A107" i="11"/>
  <c r="E107" i="11"/>
  <c r="I107" i="11"/>
  <c r="J107" i="11"/>
  <c r="A108" i="11"/>
  <c r="E108" i="11"/>
  <c r="I108" i="11"/>
  <c r="J108" i="11"/>
  <c r="A109" i="11"/>
  <c r="E109" i="11"/>
  <c r="I109" i="11"/>
  <c r="J109" i="11"/>
  <c r="A110" i="11"/>
  <c r="E110" i="11"/>
  <c r="I110" i="11"/>
  <c r="J110" i="11"/>
  <c r="A111" i="11"/>
  <c r="E111" i="11"/>
  <c r="I111" i="11"/>
  <c r="J111" i="11"/>
  <c r="A112" i="11"/>
  <c r="E112" i="11"/>
  <c r="I112" i="11"/>
  <c r="J112" i="11"/>
  <c r="A113" i="11"/>
  <c r="E113" i="11"/>
  <c r="I113" i="11"/>
  <c r="J113" i="11"/>
  <c r="A114" i="11"/>
  <c r="E114" i="11"/>
  <c r="I114" i="11"/>
  <c r="J114" i="11"/>
  <c r="H3" i="12"/>
  <c r="H4" i="12"/>
  <c r="H5" i="12"/>
  <c r="H6" i="12"/>
  <c r="H7" i="12"/>
  <c r="C62" i="11"/>
  <c r="C2" i="12"/>
  <c r="I57" i="11"/>
  <c r="J57" i="11"/>
  <c r="I58" i="11"/>
  <c r="J58" i="11"/>
  <c r="I59" i="11"/>
  <c r="J59" i="11"/>
  <c r="I60" i="11"/>
  <c r="J60" i="11"/>
  <c r="I61" i="11"/>
  <c r="J61" i="11"/>
  <c r="I62" i="11"/>
  <c r="J62" i="11"/>
  <c r="I63" i="11"/>
  <c r="J63" i="11"/>
  <c r="I64" i="11"/>
  <c r="J64" i="11"/>
  <c r="I65" i="11"/>
  <c r="J65" i="11"/>
  <c r="I66" i="11"/>
  <c r="J66" i="11"/>
  <c r="I67" i="11"/>
  <c r="J67" i="11"/>
  <c r="I68" i="11"/>
  <c r="J68" i="11"/>
  <c r="I69" i="11"/>
  <c r="J69" i="11"/>
  <c r="I70" i="11"/>
  <c r="J70" i="11"/>
  <c r="I71" i="11"/>
  <c r="J71" i="11"/>
  <c r="I72" i="11"/>
  <c r="J72" i="11"/>
  <c r="I73" i="11"/>
  <c r="J73" i="11"/>
  <c r="I74" i="11"/>
  <c r="J74" i="11"/>
  <c r="I75" i="11"/>
  <c r="J75" i="11"/>
  <c r="I76" i="11"/>
  <c r="J76" i="11"/>
  <c r="I77" i="11"/>
  <c r="J77" i="11"/>
  <c r="I78" i="11"/>
  <c r="J78" i="11"/>
  <c r="I79" i="11"/>
  <c r="J79" i="11"/>
  <c r="I80" i="11"/>
  <c r="J80" i="11"/>
  <c r="I81" i="11"/>
  <c r="J81" i="11"/>
  <c r="I82" i="11"/>
  <c r="J82" i="11"/>
  <c r="I83" i="11"/>
  <c r="J83" i="11"/>
  <c r="I84" i="11"/>
  <c r="J84" i="11"/>
  <c r="I85" i="11"/>
  <c r="J85" i="11"/>
  <c r="I86" i="11"/>
  <c r="J86" i="11"/>
  <c r="I87" i="11"/>
  <c r="J87" i="11"/>
  <c r="I88" i="11"/>
  <c r="J88" i="11"/>
  <c r="I89" i="11"/>
  <c r="J89" i="11"/>
  <c r="I90" i="11"/>
  <c r="J90" i="11"/>
  <c r="I91" i="11"/>
  <c r="J91" i="11"/>
  <c r="I92" i="11"/>
  <c r="J92" i="11"/>
  <c r="I93" i="11"/>
  <c r="J93" i="11"/>
  <c r="I94" i="11"/>
  <c r="J94" i="11"/>
  <c r="I95" i="11"/>
  <c r="J95" i="11"/>
  <c r="I96" i="11"/>
  <c r="J96" i="11"/>
  <c r="I97" i="11"/>
  <c r="J97" i="11"/>
  <c r="I98" i="11"/>
  <c r="J98" i="11"/>
  <c r="I99" i="11"/>
  <c r="J99" i="11"/>
  <c r="I100" i="11"/>
  <c r="J100" i="11"/>
  <c r="I101" i="11"/>
  <c r="J101" i="11"/>
  <c r="I102" i="11"/>
  <c r="J102" i="11"/>
  <c r="I103" i="11"/>
  <c r="J103" i="11"/>
  <c r="I104" i="11"/>
  <c r="J104" i="11"/>
  <c r="I105" i="11"/>
  <c r="J105" i="11"/>
  <c r="I34" i="11"/>
  <c r="J34" i="11"/>
  <c r="I35" i="11"/>
  <c r="J35" i="11"/>
  <c r="I36" i="11"/>
  <c r="J36" i="11"/>
  <c r="I37" i="11"/>
  <c r="J37" i="11"/>
  <c r="I38" i="11"/>
  <c r="J38" i="11"/>
  <c r="I39" i="11"/>
  <c r="J39" i="11"/>
  <c r="I40" i="11"/>
  <c r="J40" i="11"/>
  <c r="I41" i="11"/>
  <c r="J41" i="11"/>
  <c r="I42" i="11"/>
  <c r="J42" i="11"/>
  <c r="I43" i="11"/>
  <c r="J43" i="11"/>
  <c r="I44" i="11"/>
  <c r="J44" i="11"/>
  <c r="I45" i="11"/>
  <c r="J45" i="11"/>
  <c r="I46" i="11"/>
  <c r="J46" i="11"/>
  <c r="I47" i="11"/>
  <c r="J47" i="11"/>
  <c r="I48" i="11"/>
  <c r="J48" i="11"/>
  <c r="I49" i="11"/>
  <c r="J49" i="11"/>
  <c r="I50" i="11"/>
  <c r="J50" i="11"/>
  <c r="I51" i="11"/>
  <c r="J51" i="11"/>
  <c r="I52" i="11"/>
  <c r="J52" i="11"/>
  <c r="I53" i="11"/>
  <c r="J53" i="11"/>
  <c r="I54" i="11"/>
  <c r="J54" i="11"/>
  <c r="I55" i="11"/>
  <c r="J55" i="11"/>
  <c r="I56" i="11"/>
  <c r="J56" i="11"/>
  <c r="I3" i="11"/>
  <c r="J3" i="11"/>
  <c r="I4" i="11"/>
  <c r="J4" i="11"/>
  <c r="I5" i="11"/>
  <c r="J5" i="11"/>
  <c r="I6" i="11"/>
  <c r="J6" i="11"/>
  <c r="I7" i="11"/>
  <c r="J7" i="11"/>
  <c r="I8" i="11"/>
  <c r="J8" i="11"/>
  <c r="I9" i="11"/>
  <c r="J9" i="11"/>
  <c r="I10" i="11"/>
  <c r="J10" i="11"/>
  <c r="I11" i="11"/>
  <c r="J11" i="11"/>
  <c r="I12" i="11"/>
  <c r="J12" i="11"/>
  <c r="I13" i="11"/>
  <c r="J13" i="11"/>
  <c r="I14" i="11"/>
  <c r="J14" i="11"/>
  <c r="I15" i="11"/>
  <c r="J15" i="11"/>
  <c r="I16" i="11"/>
  <c r="J16" i="11"/>
  <c r="I17" i="11"/>
  <c r="J17" i="11"/>
  <c r="I18" i="11"/>
  <c r="J18" i="11"/>
  <c r="I19" i="11"/>
  <c r="J19" i="11"/>
  <c r="I20" i="11"/>
  <c r="J20" i="11"/>
  <c r="I21" i="11"/>
  <c r="J21" i="11"/>
  <c r="I22" i="11"/>
  <c r="J22" i="11"/>
  <c r="I23" i="11"/>
  <c r="J23" i="11"/>
  <c r="I24" i="11"/>
  <c r="J24" i="11"/>
  <c r="I25" i="11"/>
  <c r="J25" i="11"/>
  <c r="I26" i="11"/>
  <c r="J26" i="11"/>
  <c r="I27" i="11"/>
  <c r="J27" i="11"/>
  <c r="I28" i="11"/>
  <c r="J28" i="11"/>
  <c r="I29" i="11"/>
  <c r="J29" i="11"/>
  <c r="I30" i="11"/>
  <c r="J30" i="11"/>
  <c r="I31" i="11"/>
  <c r="J31" i="11"/>
  <c r="I32" i="11"/>
  <c r="J32" i="11"/>
  <c r="I33" i="11"/>
  <c r="J33" i="11"/>
  <c r="J2" i="11"/>
  <c r="I2" i="11"/>
  <c r="A82" i="11"/>
  <c r="E82" i="11"/>
  <c r="A83" i="11"/>
  <c r="E83" i="11"/>
  <c r="A84" i="11"/>
  <c r="E84" i="11"/>
  <c r="A85" i="11"/>
  <c r="E85" i="11"/>
  <c r="A86" i="11"/>
  <c r="E86" i="11"/>
  <c r="A87" i="11"/>
  <c r="E87" i="11"/>
  <c r="A88" i="11"/>
  <c r="E88" i="11"/>
  <c r="A89" i="11"/>
  <c r="E89" i="11"/>
  <c r="A90" i="11"/>
  <c r="E90" i="11"/>
  <c r="A91" i="11"/>
  <c r="E91" i="11"/>
  <c r="A92" i="11"/>
  <c r="E92" i="11"/>
  <c r="A93" i="11"/>
  <c r="E93" i="11"/>
  <c r="A94" i="11"/>
  <c r="E94" i="11"/>
  <c r="A95" i="11"/>
  <c r="E95" i="11"/>
  <c r="A96" i="11"/>
  <c r="E96" i="11"/>
  <c r="A97" i="11"/>
  <c r="E97" i="11"/>
  <c r="A98" i="11"/>
  <c r="E98" i="11"/>
  <c r="A99" i="11"/>
  <c r="E99" i="11"/>
  <c r="A100" i="11"/>
  <c r="E100" i="11"/>
  <c r="A101" i="11"/>
  <c r="E101" i="11"/>
  <c r="A102" i="11"/>
  <c r="E102" i="11"/>
  <c r="A103" i="11"/>
  <c r="E103" i="11"/>
  <c r="A104" i="11"/>
  <c r="E104" i="11"/>
  <c r="A105" i="11"/>
  <c r="E105" i="11"/>
  <c r="A42" i="11"/>
  <c r="E42" i="11"/>
  <c r="A43" i="11"/>
  <c r="E43" i="11"/>
  <c r="A44" i="11"/>
  <c r="E44" i="11"/>
  <c r="A45" i="11"/>
  <c r="E45" i="11"/>
  <c r="A46" i="11"/>
  <c r="E46" i="11"/>
  <c r="A47" i="11"/>
  <c r="E47" i="11"/>
  <c r="A48" i="11"/>
  <c r="E48" i="11"/>
  <c r="A49" i="11"/>
  <c r="E49" i="11"/>
  <c r="A50" i="11"/>
  <c r="E50" i="11"/>
  <c r="A51" i="11"/>
  <c r="E51" i="11"/>
  <c r="A52" i="11"/>
  <c r="E52" i="11"/>
  <c r="A53" i="11"/>
  <c r="E53" i="11"/>
  <c r="A54" i="11"/>
  <c r="E54" i="11"/>
  <c r="A55" i="11"/>
  <c r="E55" i="11"/>
  <c r="A56" i="11"/>
  <c r="E56" i="11"/>
  <c r="A57" i="11"/>
  <c r="E57" i="11"/>
  <c r="A58" i="11"/>
  <c r="E58" i="11"/>
  <c r="A59" i="11"/>
  <c r="E59" i="11"/>
  <c r="A60" i="11"/>
  <c r="E60" i="11"/>
  <c r="A61" i="11"/>
  <c r="E61" i="11"/>
  <c r="A62" i="11"/>
  <c r="E62" i="11"/>
  <c r="A63" i="11"/>
  <c r="E63" i="11"/>
  <c r="A64" i="11"/>
  <c r="E64" i="11"/>
  <c r="A65" i="11"/>
  <c r="E65" i="11"/>
  <c r="A66" i="11"/>
  <c r="E66" i="11"/>
  <c r="A67" i="11"/>
  <c r="E67" i="11"/>
  <c r="A68" i="11"/>
  <c r="E68" i="11"/>
  <c r="A69" i="11"/>
  <c r="E69" i="11"/>
  <c r="A70" i="11"/>
  <c r="E70" i="11"/>
  <c r="A71" i="11"/>
  <c r="E71" i="11"/>
  <c r="A72" i="11"/>
  <c r="E72" i="11"/>
  <c r="A73" i="11"/>
  <c r="E73" i="11"/>
  <c r="A74" i="11"/>
  <c r="E74" i="11"/>
  <c r="A75" i="11"/>
  <c r="E75" i="11"/>
  <c r="A76" i="11"/>
  <c r="E76" i="11"/>
  <c r="A77" i="11"/>
  <c r="E77" i="11"/>
  <c r="A78" i="11"/>
  <c r="E78" i="11"/>
  <c r="A79" i="11"/>
  <c r="E79" i="11"/>
  <c r="A80" i="11"/>
  <c r="E80" i="11"/>
  <c r="A81" i="11"/>
  <c r="E81" i="11"/>
  <c r="A3" i="11"/>
  <c r="E3" i="11"/>
  <c r="A4" i="11"/>
  <c r="E4" i="11"/>
  <c r="A5" i="11"/>
  <c r="E5" i="11"/>
  <c r="A6" i="11"/>
  <c r="E6" i="11"/>
  <c r="A7" i="11"/>
  <c r="E7" i="11"/>
  <c r="A8" i="11"/>
  <c r="E8" i="11"/>
  <c r="A9" i="11"/>
  <c r="E9" i="11"/>
  <c r="A10" i="11"/>
  <c r="E10" i="11"/>
  <c r="A11" i="11"/>
  <c r="E11" i="11"/>
  <c r="A12" i="11"/>
  <c r="E12" i="11"/>
  <c r="A13" i="11"/>
  <c r="E13" i="11"/>
  <c r="A14" i="11"/>
  <c r="E14" i="11"/>
  <c r="A15" i="11"/>
  <c r="E15" i="11"/>
  <c r="A16" i="11"/>
  <c r="E16" i="11"/>
  <c r="A17" i="11"/>
  <c r="E17" i="11"/>
  <c r="A18" i="11"/>
  <c r="E18" i="11"/>
  <c r="A19" i="11"/>
  <c r="E19" i="11"/>
  <c r="A20" i="11"/>
  <c r="E20" i="11"/>
  <c r="A21" i="11"/>
  <c r="E21" i="11"/>
  <c r="A22" i="11"/>
  <c r="E22" i="11"/>
  <c r="A23" i="11"/>
  <c r="E23" i="11"/>
  <c r="A24" i="11"/>
  <c r="E24" i="11"/>
  <c r="A25" i="11"/>
  <c r="E25" i="11"/>
  <c r="A26" i="11"/>
  <c r="E26" i="11"/>
  <c r="A27" i="11"/>
  <c r="E27" i="11"/>
  <c r="A28" i="11"/>
  <c r="E28" i="11"/>
  <c r="A29" i="11"/>
  <c r="E29" i="11"/>
  <c r="A30" i="11"/>
  <c r="E30" i="11"/>
  <c r="A31" i="11"/>
  <c r="E31" i="11"/>
  <c r="A32" i="11"/>
  <c r="E32" i="11"/>
  <c r="A33" i="11"/>
  <c r="E33" i="11"/>
  <c r="A34" i="11"/>
  <c r="E34" i="11"/>
  <c r="A35" i="11"/>
  <c r="E35" i="11"/>
  <c r="A36" i="11"/>
  <c r="E36" i="11"/>
  <c r="A37" i="11"/>
  <c r="E37" i="11"/>
  <c r="A38" i="11"/>
  <c r="E38" i="11"/>
  <c r="A39" i="11"/>
  <c r="E39" i="11"/>
  <c r="A40" i="11"/>
  <c r="E40" i="11"/>
  <c r="A41" i="11"/>
  <c r="E41" i="11"/>
  <c r="E2" i="11"/>
  <c r="C2" i="11"/>
  <c r="A2" i="11"/>
  <c r="J38" i="13"/>
  <c r="J34" i="13"/>
  <c r="J116" i="12"/>
  <c r="J112" i="12"/>
  <c r="J26" i="12"/>
  <c r="J96" i="12"/>
  <c r="J126" i="13"/>
  <c r="J37" i="13"/>
  <c r="J44" i="12"/>
  <c r="J97" i="12"/>
  <c r="L97" i="12" s="1"/>
  <c r="J32" i="13"/>
  <c r="O37" i="15"/>
  <c r="O42" i="15"/>
  <c r="J52" i="12"/>
  <c r="J80" i="13"/>
  <c r="J109" i="12"/>
  <c r="J127" i="12"/>
  <c r="J94" i="12"/>
  <c r="J107" i="12"/>
  <c r="J130" i="12"/>
  <c r="L130" i="12" s="1"/>
  <c r="J81" i="13"/>
  <c r="J28" i="12"/>
  <c r="O56" i="15"/>
  <c r="O76" i="15"/>
  <c r="O113" i="15"/>
  <c r="J83" i="13"/>
  <c r="J75" i="12"/>
  <c r="J76" i="12"/>
  <c r="J115" i="13"/>
  <c r="J24" i="13"/>
  <c r="J31" i="13"/>
  <c r="J23" i="13"/>
  <c r="J79" i="13" l="1"/>
  <c r="J112" i="13"/>
  <c r="J90" i="12"/>
  <c r="J60" i="12"/>
  <c r="L60" i="12" s="1"/>
  <c r="J96" i="13"/>
  <c r="L96" i="13" s="1"/>
  <c r="J53" i="12"/>
  <c r="J122" i="12"/>
  <c r="J114" i="12"/>
  <c r="I129" i="12"/>
  <c r="J59" i="12"/>
  <c r="L59" i="12" s="1"/>
  <c r="J40" i="13"/>
  <c r="J55" i="13"/>
  <c r="J123" i="12"/>
  <c r="J115" i="12"/>
  <c r="J100" i="12"/>
  <c r="J35" i="13"/>
  <c r="J124" i="12"/>
  <c r="J61" i="12"/>
  <c r="L61" i="12" s="1"/>
  <c r="J116" i="13"/>
  <c r="J105" i="13"/>
  <c r="J15" i="13"/>
  <c r="J54" i="12"/>
  <c r="J58" i="12"/>
  <c r="J133" i="13"/>
  <c r="L133" i="13" s="1"/>
  <c r="I69" i="13"/>
  <c r="J56" i="12"/>
  <c r="J128" i="13"/>
  <c r="I73" i="12"/>
  <c r="J88" i="12"/>
  <c r="J120" i="13"/>
  <c r="J133" i="12"/>
  <c r="L133" i="12" s="1"/>
  <c r="O64" i="15"/>
  <c r="O123" i="15"/>
  <c r="O109" i="15"/>
  <c r="O95" i="15"/>
  <c r="O128" i="15"/>
  <c r="O71" i="15"/>
  <c r="O83" i="15"/>
  <c r="O130" i="15"/>
  <c r="I133" i="12"/>
  <c r="J84" i="13"/>
  <c r="J83" i="12"/>
  <c r="J111" i="12"/>
  <c r="J24" i="12"/>
  <c r="J64" i="12"/>
  <c r="J23" i="12"/>
  <c r="J22" i="13"/>
  <c r="J130" i="13"/>
  <c r="L130" i="13" s="1"/>
  <c r="J126" i="12"/>
  <c r="J128" i="12"/>
  <c r="J84" i="12"/>
  <c r="J129" i="12"/>
  <c r="I11" i="13"/>
  <c r="J46" i="12"/>
  <c r="J103" i="13"/>
  <c r="J113" i="12"/>
  <c r="J110" i="12"/>
  <c r="J35" i="12"/>
  <c r="J27" i="12"/>
  <c r="J131" i="13"/>
  <c r="L131" i="13" s="1"/>
  <c r="J59" i="13"/>
  <c r="L59" i="13" s="1"/>
  <c r="I129" i="13"/>
  <c r="J63" i="12"/>
  <c r="J76" i="13"/>
  <c r="J131" i="12"/>
  <c r="L131" i="12" s="1"/>
  <c r="J43" i="12"/>
  <c r="J25" i="12"/>
  <c r="O90" i="15"/>
  <c r="J12" i="13"/>
  <c r="O75" i="15"/>
  <c r="B4" i="11"/>
  <c r="B5" i="11" s="1"/>
  <c r="B6" i="11" s="1"/>
  <c r="B7" i="11" s="1"/>
  <c r="J15" i="12"/>
  <c r="J73" i="13"/>
  <c r="J68" i="12"/>
  <c r="J50" i="12"/>
  <c r="I105" i="13"/>
  <c r="J90" i="13"/>
  <c r="J77" i="13"/>
  <c r="J28" i="13"/>
  <c r="J16" i="13"/>
  <c r="J13" i="13"/>
  <c r="J60" i="13"/>
  <c r="L60" i="13" s="1"/>
  <c r="J85" i="12"/>
  <c r="I81" i="12"/>
  <c r="J19" i="13"/>
  <c r="I89" i="13"/>
  <c r="J87" i="13"/>
  <c r="O101" i="15"/>
  <c r="J91" i="13"/>
  <c r="J93" i="13"/>
  <c r="I53" i="12"/>
  <c r="I53" i="13"/>
  <c r="J52" i="13"/>
  <c r="I81" i="13"/>
  <c r="J102" i="13"/>
  <c r="O107" i="15"/>
  <c r="J108" i="13"/>
  <c r="J67" i="13"/>
  <c r="J121" i="12"/>
  <c r="J125" i="12"/>
  <c r="J117" i="13"/>
  <c r="I117" i="13"/>
  <c r="J119" i="13"/>
  <c r="J68" i="13"/>
  <c r="I85" i="12"/>
  <c r="J69" i="13"/>
  <c r="I65" i="12"/>
  <c r="J65" i="12"/>
  <c r="J67" i="12"/>
  <c r="I49" i="12"/>
  <c r="J106" i="12"/>
  <c r="K109" i="12" s="1"/>
  <c r="I109" i="12"/>
  <c r="J89" i="12"/>
  <c r="J78" i="13"/>
  <c r="K81" i="13" s="1"/>
  <c r="J118" i="13"/>
  <c r="B64" i="11"/>
  <c r="B65" i="11" s="1"/>
  <c r="B66" i="11" s="1"/>
  <c r="B67" i="11" s="1"/>
  <c r="B68" i="11" s="1"/>
  <c r="B69" i="11" s="1"/>
  <c r="B70" i="11" s="1"/>
  <c r="B71" i="11" s="1"/>
  <c r="B72" i="11" s="1"/>
  <c r="B73" i="11" s="1"/>
  <c r="B74" i="11" s="1"/>
  <c r="B75" i="11" s="1"/>
  <c r="B76" i="11" s="1"/>
  <c r="B77" i="11" s="1"/>
  <c r="B78" i="11" s="1"/>
  <c r="J72" i="12"/>
  <c r="J66" i="13"/>
  <c r="J51" i="13"/>
  <c r="I41" i="12"/>
  <c r="J97" i="13"/>
  <c r="L97" i="13" s="1"/>
  <c r="J21" i="13"/>
  <c r="J18" i="13"/>
  <c r="B4" i="12"/>
  <c r="B5" i="12" s="1"/>
  <c r="B6" i="12" s="1"/>
  <c r="B7" i="12" s="1"/>
  <c r="B8" i="12" s="1"/>
  <c r="B9" i="12" s="1"/>
  <c r="B10" i="12" s="1"/>
  <c r="B11" i="12" s="1"/>
  <c r="B4" i="13"/>
  <c r="B5" i="13" s="1"/>
  <c r="B6" i="13" s="1"/>
  <c r="B7" i="13" s="1"/>
  <c r="B8" i="13" s="1"/>
  <c r="B9" i="13" s="1"/>
  <c r="J106" i="13"/>
  <c r="J104" i="13"/>
  <c r="J104" i="12"/>
  <c r="I89" i="12"/>
  <c r="I125" i="12"/>
  <c r="J114" i="13"/>
  <c r="J30" i="12"/>
  <c r="J17" i="12"/>
  <c r="J26" i="13"/>
  <c r="J17" i="13"/>
  <c r="J95" i="13"/>
  <c r="L95" i="13" s="1"/>
  <c r="J11" i="13"/>
  <c r="L11" i="13" s="1"/>
  <c r="O57" i="15"/>
  <c r="O21" i="15"/>
  <c r="O15" i="15"/>
  <c r="O127" i="15"/>
  <c r="O27" i="15"/>
  <c r="O62" i="15"/>
  <c r="O46" i="15"/>
  <c r="O112" i="15"/>
  <c r="J109" i="13"/>
  <c r="J113" i="13"/>
  <c r="O9" i="15"/>
  <c r="O80" i="15"/>
  <c r="J41" i="13"/>
  <c r="J42" i="13"/>
  <c r="J44" i="13"/>
  <c r="J94" i="13"/>
  <c r="L94" i="13" s="1"/>
  <c r="I97" i="13"/>
  <c r="O41" i="15"/>
  <c r="O73" i="15"/>
  <c r="O65" i="15"/>
  <c r="J120" i="12"/>
  <c r="O29" i="15"/>
  <c r="O72" i="15"/>
  <c r="O132" i="15"/>
  <c r="O24" i="15"/>
  <c r="O96" i="15"/>
  <c r="J48" i="12"/>
  <c r="J49" i="12"/>
  <c r="J95" i="12"/>
  <c r="L95" i="12" s="1"/>
  <c r="I97" i="12"/>
  <c r="O68" i="15"/>
  <c r="O26" i="15"/>
  <c r="O22" i="15"/>
  <c r="O16" i="15"/>
  <c r="O99" i="15"/>
  <c r="O94" i="15"/>
  <c r="O116" i="15"/>
  <c r="J12" i="12"/>
  <c r="I21" i="12"/>
  <c r="O19" i="15"/>
  <c r="O32" i="15"/>
  <c r="O70" i="15"/>
  <c r="J77" i="12"/>
  <c r="J81" i="12"/>
  <c r="O77" i="15"/>
  <c r="O131" i="15"/>
  <c r="J117" i="12"/>
  <c r="J118" i="12"/>
  <c r="J43" i="13"/>
  <c r="J85" i="13"/>
  <c r="J89" i="13"/>
  <c r="J86" i="13"/>
  <c r="J88" i="13"/>
  <c r="J87" i="12"/>
  <c r="O38" i="15"/>
  <c r="O13" i="15"/>
  <c r="O63" i="15"/>
  <c r="O102" i="15"/>
  <c r="J99" i="13"/>
  <c r="K101" i="13" s="1"/>
  <c r="I101" i="13"/>
  <c r="I93" i="12"/>
  <c r="J91" i="12"/>
  <c r="K93" i="12" s="1"/>
  <c r="O110" i="15"/>
  <c r="O10" i="15"/>
  <c r="J25" i="13"/>
  <c r="J72" i="13"/>
  <c r="J30" i="13"/>
  <c r="J111" i="13"/>
  <c r="J57" i="12"/>
  <c r="I45" i="13"/>
  <c r="J36" i="13"/>
  <c r="J80" i="12"/>
  <c r="J79" i="12"/>
  <c r="J78" i="12"/>
  <c r="J51" i="12"/>
  <c r="I117" i="12"/>
  <c r="J47" i="12"/>
  <c r="J20" i="13"/>
  <c r="J82" i="12"/>
  <c r="J124" i="13"/>
  <c r="J132" i="12"/>
  <c r="L132" i="12" s="1"/>
  <c r="L8" i="12"/>
  <c r="L96" i="12"/>
  <c r="J101" i="12"/>
  <c r="J105" i="12"/>
  <c r="J102" i="12"/>
  <c r="L94" i="12"/>
  <c r="J71" i="12"/>
  <c r="J32" i="12"/>
  <c r="J34" i="12"/>
  <c r="J36" i="12"/>
  <c r="J38" i="12"/>
  <c r="J40" i="12"/>
  <c r="J74" i="12"/>
  <c r="I77" i="12"/>
  <c r="J66" i="12"/>
  <c r="I69" i="12"/>
  <c r="J55" i="12"/>
  <c r="I57" i="12"/>
  <c r="J119" i="12"/>
  <c r="I121" i="12"/>
  <c r="I45" i="12"/>
  <c r="J42" i="12"/>
  <c r="J41" i="12"/>
  <c r="J33" i="12"/>
  <c r="J31" i="12"/>
  <c r="J69" i="12"/>
  <c r="J70" i="12"/>
  <c r="J73" i="12"/>
  <c r="J103" i="12"/>
  <c r="I105" i="12"/>
  <c r="I101" i="12"/>
  <c r="I31" i="12"/>
  <c r="I61" i="12"/>
  <c r="J11" i="12"/>
  <c r="K11" i="12" s="1"/>
  <c r="J21" i="12"/>
  <c r="J14" i="12"/>
  <c r="J16" i="12"/>
  <c r="J18" i="12"/>
  <c r="J20" i="12"/>
  <c r="J13" i="12"/>
  <c r="I11" i="12"/>
  <c r="O105" i="15"/>
  <c r="O104" i="15"/>
  <c r="O103" i="15"/>
  <c r="O100" i="15"/>
  <c r="O120" i="15"/>
  <c r="O117" i="15"/>
  <c r="O12" i="15"/>
  <c r="J27" i="13"/>
  <c r="I31" i="13"/>
  <c r="O28" i="15"/>
  <c r="O25" i="15"/>
  <c r="J71" i="13"/>
  <c r="I73" i="13"/>
  <c r="O59" i="15"/>
  <c r="O125" i="15"/>
  <c r="O86" i="15"/>
  <c r="O85" i="15"/>
  <c r="J82" i="13"/>
  <c r="I85" i="13"/>
  <c r="L9" i="13"/>
  <c r="O35" i="15"/>
  <c r="O33" i="15"/>
  <c r="J75" i="13"/>
  <c r="I77" i="13"/>
  <c r="J129" i="13"/>
  <c r="J125" i="13"/>
  <c r="I125" i="13"/>
  <c r="I41" i="13"/>
  <c r="J33" i="13"/>
  <c r="J61" i="13"/>
  <c r="J62" i="13"/>
  <c r="J56" i="13"/>
  <c r="I57" i="13"/>
  <c r="J53" i="13"/>
  <c r="J57" i="13"/>
  <c r="J54" i="13"/>
  <c r="J46" i="13"/>
  <c r="I49" i="13"/>
  <c r="I93" i="13"/>
  <c r="J121" i="13"/>
  <c r="I121" i="13"/>
  <c r="J123" i="13"/>
  <c r="J107" i="13"/>
  <c r="I109" i="13"/>
  <c r="J14" i="13"/>
  <c r="I21" i="13"/>
  <c r="J132" i="13"/>
  <c r="I133" i="13"/>
  <c r="J63" i="13"/>
  <c r="I65" i="13"/>
  <c r="J122" i="13"/>
  <c r="J110" i="13"/>
  <c r="I113" i="13"/>
  <c r="I61" i="13"/>
  <c r="J58" i="13"/>
  <c r="D2" i="13"/>
  <c r="D3" i="12"/>
  <c r="D2" i="12"/>
  <c r="D3" i="11"/>
  <c r="J4" i="15" s="1"/>
  <c r="D7" i="12"/>
  <c r="D3" i="13"/>
  <c r="D4" i="12"/>
  <c r="D5" i="11"/>
  <c r="J6" i="15" s="1"/>
  <c r="D5" i="12"/>
  <c r="D6" i="12"/>
  <c r="D2" i="11"/>
  <c r="J3" i="15" s="1"/>
  <c r="D4" i="11"/>
  <c r="J5" i="15" s="1"/>
  <c r="D6" i="11"/>
  <c r="J7" i="15" s="1"/>
  <c r="D6" i="13"/>
  <c r="D63" i="11"/>
  <c r="J64" i="15" s="1"/>
  <c r="D67" i="11"/>
  <c r="J68" i="15" s="1"/>
  <c r="D69" i="11"/>
  <c r="J70" i="15" s="1"/>
  <c r="D70" i="11"/>
  <c r="J71" i="15" s="1"/>
  <c r="D73" i="11"/>
  <c r="J74" i="15" s="1"/>
  <c r="D74" i="11"/>
  <c r="J75" i="15" s="1"/>
  <c r="D75" i="11"/>
  <c r="J76" i="15" s="1"/>
  <c r="D76" i="11"/>
  <c r="J77" i="15" s="1"/>
  <c r="D77" i="11"/>
  <c r="J78" i="15" s="1"/>
  <c r="D65" i="11"/>
  <c r="J66" i="15" s="1"/>
  <c r="D66" i="11"/>
  <c r="J67" i="15" s="1"/>
  <c r="D71" i="11"/>
  <c r="J72" i="15" s="1"/>
  <c r="D72" i="11"/>
  <c r="J73" i="15" s="1"/>
  <c r="K105" i="13" l="1"/>
  <c r="K117" i="12"/>
  <c r="K101" i="12"/>
  <c r="D8" i="13"/>
  <c r="K125" i="12"/>
  <c r="K129" i="13"/>
  <c r="K133" i="13"/>
  <c r="K113" i="12"/>
  <c r="D10" i="12"/>
  <c r="L58" i="12"/>
  <c r="K61" i="12"/>
  <c r="K117" i="13"/>
  <c r="D9" i="12"/>
  <c r="D8" i="12"/>
  <c r="K73" i="13"/>
  <c r="K53" i="13"/>
  <c r="K69" i="13"/>
  <c r="K53" i="12"/>
  <c r="K89" i="12"/>
  <c r="K65" i="12"/>
  <c r="K129" i="12"/>
  <c r="K85" i="12"/>
  <c r="K97" i="12"/>
  <c r="B8" i="11"/>
  <c r="D7" i="11"/>
  <c r="J8" i="15" s="1"/>
  <c r="B79" i="11"/>
  <c r="D78" i="11"/>
  <c r="J79" i="15" s="1"/>
  <c r="K81" i="12"/>
  <c r="K21" i="13"/>
  <c r="D64" i="11"/>
  <c r="J65" i="15" s="1"/>
  <c r="K49" i="12"/>
  <c r="K57" i="12"/>
  <c r="D68" i="11"/>
  <c r="J69" i="15" s="1"/>
  <c r="K93" i="13"/>
  <c r="B10" i="13"/>
  <c r="D9" i="13"/>
  <c r="D7" i="13"/>
  <c r="K97" i="13"/>
  <c r="D4" i="13"/>
  <c r="D5" i="13"/>
  <c r="K11" i="13"/>
  <c r="B12" i="12"/>
  <c r="D11" i="12"/>
  <c r="K89" i="13"/>
  <c r="K45" i="13"/>
  <c r="K133" i="12"/>
  <c r="D79" i="11"/>
  <c r="J80" i="15" s="1"/>
  <c r="B80" i="11"/>
  <c r="K31" i="12"/>
  <c r="K73" i="12"/>
  <c r="K121" i="12"/>
  <c r="K77" i="12"/>
  <c r="K41" i="12"/>
  <c r="K105" i="12"/>
  <c r="K45" i="12"/>
  <c r="K21" i="12"/>
  <c r="K69" i="12"/>
  <c r="L11" i="12"/>
  <c r="K49" i="13"/>
  <c r="K125" i="13"/>
  <c r="K121" i="13"/>
  <c r="K57" i="13"/>
  <c r="K41" i="13"/>
  <c r="K31" i="13"/>
  <c r="K113" i="13"/>
  <c r="K85" i="13"/>
  <c r="L132" i="13"/>
  <c r="K65" i="13"/>
  <c r="K77" i="13"/>
  <c r="K109" i="13"/>
  <c r="L58" i="13"/>
  <c r="K61" i="13"/>
  <c r="L61" i="13"/>
  <c r="B9" i="11" l="1"/>
  <c r="D8" i="11"/>
  <c r="J9" i="15" s="1"/>
  <c r="T19" i="12"/>
  <c r="B11" i="13"/>
  <c r="D10" i="13"/>
  <c r="T19" i="13"/>
  <c r="T3" i="13"/>
  <c r="B81" i="11"/>
  <c r="D80" i="11"/>
  <c r="J81" i="15" s="1"/>
  <c r="B13" i="12"/>
  <c r="D12" i="12"/>
  <c r="T3" i="12"/>
  <c r="T18" i="12"/>
  <c r="T18" i="13"/>
  <c r="N58" i="13" s="1"/>
  <c r="N61" i="12" l="1"/>
  <c r="N60" i="12"/>
  <c r="N59" i="12"/>
  <c r="N58" i="12"/>
  <c r="M59" i="12"/>
  <c r="M60" i="12"/>
  <c r="M61" i="12"/>
  <c r="M58" i="12"/>
  <c r="B10" i="11"/>
  <c r="D9" i="11"/>
  <c r="J10" i="15" s="1"/>
  <c r="B12" i="13"/>
  <c r="D11" i="13"/>
  <c r="B14" i="12"/>
  <c r="D13" i="12"/>
  <c r="B82" i="11"/>
  <c r="D81" i="11"/>
  <c r="J82" i="15" s="1"/>
  <c r="M10" i="12"/>
  <c r="M130" i="12"/>
  <c r="M126" i="12"/>
  <c r="M115" i="12"/>
  <c r="M99" i="12"/>
  <c r="M53" i="12"/>
  <c r="M46" i="12"/>
  <c r="M92" i="12"/>
  <c r="M112" i="12"/>
  <c r="M25" i="12"/>
  <c r="M24" i="12"/>
  <c r="M106" i="12"/>
  <c r="M109" i="12"/>
  <c r="M27" i="12"/>
  <c r="M44" i="12"/>
  <c r="M22" i="12"/>
  <c r="M54" i="12"/>
  <c r="M88" i="12"/>
  <c r="M124" i="12"/>
  <c r="M68" i="12"/>
  <c r="M90" i="12"/>
  <c r="M86" i="12"/>
  <c r="M95" i="12"/>
  <c r="N133" i="12"/>
  <c r="M132" i="12"/>
  <c r="N130" i="12"/>
  <c r="N131" i="12"/>
  <c r="M83" i="12"/>
  <c r="M65" i="12"/>
  <c r="M93" i="12"/>
  <c r="M30" i="12"/>
  <c r="M118" i="12"/>
  <c r="M121" i="12"/>
  <c r="M12" i="12"/>
  <c r="M107" i="12"/>
  <c r="M56" i="12"/>
  <c r="M77" i="12"/>
  <c r="M116" i="12"/>
  <c r="M84" i="12"/>
  <c r="M125" i="12"/>
  <c r="M75" i="12"/>
  <c r="M97" i="12"/>
  <c r="M129" i="12"/>
  <c r="M87" i="12"/>
  <c r="M67" i="12"/>
  <c r="M37" i="12"/>
  <c r="M15" i="12"/>
  <c r="M49" i="12"/>
  <c r="M89" i="12"/>
  <c r="M128" i="12"/>
  <c r="M98" i="12"/>
  <c r="M19" i="12"/>
  <c r="N95" i="12"/>
  <c r="M9" i="12"/>
  <c r="M111" i="12"/>
  <c r="M91" i="12"/>
  <c r="M62" i="12"/>
  <c r="M48" i="12"/>
  <c r="M85" i="12"/>
  <c r="M26" i="12"/>
  <c r="M35" i="12"/>
  <c r="M63" i="12"/>
  <c r="M76" i="12"/>
  <c r="M131" i="12"/>
  <c r="M47" i="12"/>
  <c r="M81" i="12"/>
  <c r="M43" i="12"/>
  <c r="M28" i="12"/>
  <c r="M108" i="12"/>
  <c r="M122" i="12"/>
  <c r="M52" i="12"/>
  <c r="M45" i="12"/>
  <c r="M50" i="12"/>
  <c r="M133" i="12"/>
  <c r="M51" i="12"/>
  <c r="M120" i="12"/>
  <c r="M29" i="12"/>
  <c r="M127" i="12"/>
  <c r="M114" i="12"/>
  <c r="M17" i="12"/>
  <c r="M94" i="12"/>
  <c r="M123" i="12"/>
  <c r="M57" i="12"/>
  <c r="M117" i="12"/>
  <c r="M39" i="12"/>
  <c r="M100" i="12"/>
  <c r="M23" i="12"/>
  <c r="M113" i="12"/>
  <c r="M110" i="12"/>
  <c r="M72" i="12"/>
  <c r="M104" i="12"/>
  <c r="M78" i="12"/>
  <c r="N9" i="12"/>
  <c r="M64" i="12"/>
  <c r="M82" i="12"/>
  <c r="M80" i="12"/>
  <c r="N97" i="12"/>
  <c r="M8" i="12"/>
  <c r="M96" i="12"/>
  <c r="M79" i="12"/>
  <c r="N132" i="12"/>
  <c r="N10" i="12"/>
  <c r="M20" i="12"/>
  <c r="M42" i="12"/>
  <c r="M105" i="12"/>
  <c r="N8" i="12"/>
  <c r="M103" i="12"/>
  <c r="M18" i="12"/>
  <c r="M33" i="12"/>
  <c r="M31" i="12"/>
  <c r="M70" i="12"/>
  <c r="M32" i="12"/>
  <c r="M13" i="12"/>
  <c r="M38" i="12"/>
  <c r="N96" i="12"/>
  <c r="M55" i="12"/>
  <c r="M41" i="12"/>
  <c r="M74" i="12"/>
  <c r="M14" i="12"/>
  <c r="M69" i="12"/>
  <c r="M71" i="12"/>
  <c r="M101" i="12"/>
  <c r="M66" i="12"/>
  <c r="M11" i="12"/>
  <c r="M34" i="12"/>
  <c r="M16" i="12"/>
  <c r="M119" i="12"/>
  <c r="M40" i="12"/>
  <c r="M102" i="12"/>
  <c r="M21" i="12"/>
  <c r="M36" i="12"/>
  <c r="M73" i="12"/>
  <c r="N94" i="12"/>
  <c r="N11" i="12"/>
  <c r="N61" i="13"/>
  <c r="N132" i="13"/>
  <c r="M78" i="13"/>
  <c r="M83" i="13"/>
  <c r="M87" i="13"/>
  <c r="N8" i="13"/>
  <c r="M115" i="13"/>
  <c r="N60" i="13"/>
  <c r="M74" i="13"/>
  <c r="M47" i="13"/>
  <c r="M101" i="13"/>
  <c r="M90" i="13"/>
  <c r="M40" i="13"/>
  <c r="M36" i="13"/>
  <c r="M38" i="13"/>
  <c r="M84" i="13"/>
  <c r="M117" i="13"/>
  <c r="M41" i="13"/>
  <c r="M15" i="13"/>
  <c r="M37" i="13"/>
  <c r="M60" i="13"/>
  <c r="M49" i="13"/>
  <c r="M21" i="13"/>
  <c r="M28" i="13"/>
  <c r="M105" i="13"/>
  <c r="M31" i="13"/>
  <c r="M95" i="13"/>
  <c r="M94" i="13"/>
  <c r="M96" i="13"/>
  <c r="N96" i="13"/>
  <c r="M93" i="13"/>
  <c r="M76" i="13"/>
  <c r="M65" i="13"/>
  <c r="M120" i="13"/>
  <c r="M113" i="13"/>
  <c r="M80" i="13"/>
  <c r="M118" i="13"/>
  <c r="M43" i="13"/>
  <c r="M35" i="13"/>
  <c r="M114" i="13"/>
  <c r="M8" i="13"/>
  <c r="M97" i="13"/>
  <c r="M66" i="13"/>
  <c r="M116" i="13"/>
  <c r="M109" i="13"/>
  <c r="M25" i="13"/>
  <c r="M131" i="13"/>
  <c r="M32" i="13"/>
  <c r="M34" i="13"/>
  <c r="M100" i="13"/>
  <c r="M39" i="13"/>
  <c r="M23" i="13"/>
  <c r="M103" i="13"/>
  <c r="M119" i="13"/>
  <c r="M10" i="13"/>
  <c r="M59" i="13"/>
  <c r="N131" i="13"/>
  <c r="M91" i="13"/>
  <c r="M68" i="13"/>
  <c r="M89" i="13"/>
  <c r="M88" i="13"/>
  <c r="M52" i="13"/>
  <c r="M29" i="13"/>
  <c r="M19" i="13"/>
  <c r="M126" i="13"/>
  <c r="M48" i="13"/>
  <c r="M108" i="13"/>
  <c r="M16" i="13"/>
  <c r="M45" i="13"/>
  <c r="M81" i="13"/>
  <c r="M127" i="13"/>
  <c r="M102" i="13"/>
  <c r="M11" i="13"/>
  <c r="M67" i="13"/>
  <c r="M44" i="13"/>
  <c r="M17" i="13"/>
  <c r="M51" i="13"/>
  <c r="N11" i="13"/>
  <c r="M99" i="13"/>
  <c r="M77" i="13"/>
  <c r="M12" i="13"/>
  <c r="M86" i="13"/>
  <c r="M24" i="13"/>
  <c r="M98" i="13"/>
  <c r="M13" i="13"/>
  <c r="M20" i="13"/>
  <c r="M50" i="13"/>
  <c r="M72" i="13"/>
  <c r="M26" i="13"/>
  <c r="M22" i="13"/>
  <c r="M92" i="13"/>
  <c r="M85" i="13"/>
  <c r="M73" i="13"/>
  <c r="N10" i="13"/>
  <c r="M42" i="13"/>
  <c r="M104" i="13"/>
  <c r="M112" i="13"/>
  <c r="M18" i="13"/>
  <c r="M70" i="13"/>
  <c r="M133" i="13"/>
  <c r="M130" i="13"/>
  <c r="M55" i="13"/>
  <c r="M124" i="13"/>
  <c r="M111" i="13"/>
  <c r="M30" i="13"/>
  <c r="N133" i="13"/>
  <c r="M69" i="13"/>
  <c r="N97" i="13"/>
  <c r="N95" i="13"/>
  <c r="M9" i="13"/>
  <c r="M128" i="13"/>
  <c r="M106" i="13"/>
  <c r="M79" i="13"/>
  <c r="M64" i="13"/>
  <c r="N59" i="13"/>
  <c r="M121" i="13"/>
  <c r="M27" i="13"/>
  <c r="M82" i="13"/>
  <c r="M132" i="13"/>
  <c r="M62" i="13"/>
  <c r="M14" i="13"/>
  <c r="M53" i="13"/>
  <c r="M63" i="13"/>
  <c r="N130" i="13"/>
  <c r="M56" i="13"/>
  <c r="N9" i="13"/>
  <c r="M33" i="13"/>
  <c r="M110" i="13"/>
  <c r="M107" i="13"/>
  <c r="M71" i="13"/>
  <c r="M58" i="13"/>
  <c r="M61" i="13"/>
  <c r="M125" i="13"/>
  <c r="M123" i="13"/>
  <c r="M46" i="13"/>
  <c r="M122" i="13"/>
  <c r="M54" i="13"/>
  <c r="M129" i="13"/>
  <c r="N94" i="13"/>
  <c r="M57" i="13"/>
  <c r="M75" i="13"/>
  <c r="T20" i="12" l="1"/>
  <c r="T20" i="13"/>
  <c r="B11" i="11"/>
  <c r="D10" i="11"/>
  <c r="J11" i="15" s="1"/>
  <c r="B13" i="13"/>
  <c r="D12" i="13"/>
  <c r="D82" i="11"/>
  <c r="J83" i="15" s="1"/>
  <c r="B83" i="11"/>
  <c r="B15" i="12"/>
  <c r="D14" i="12"/>
  <c r="O34" i="12"/>
  <c r="O41" i="12"/>
  <c r="O31" i="12"/>
  <c r="O23" i="12"/>
  <c r="O35" i="12"/>
  <c r="O12" i="12"/>
  <c r="O40" i="12"/>
  <c r="O13" i="12"/>
  <c r="O33" i="12"/>
  <c r="O28" i="12"/>
  <c r="O26" i="12"/>
  <c r="O19" i="12"/>
  <c r="O24" i="12"/>
  <c r="O36" i="12"/>
  <c r="O14" i="12"/>
  <c r="O32" i="12"/>
  <c r="O18" i="12"/>
  <c r="O39" i="12"/>
  <c r="O29" i="12"/>
  <c r="O15" i="12"/>
  <c r="O27" i="12"/>
  <c r="O25" i="12"/>
  <c r="O21" i="12"/>
  <c r="O16" i="12"/>
  <c r="O38" i="12"/>
  <c r="O20" i="12"/>
  <c r="O17" i="12"/>
  <c r="O37" i="12"/>
  <c r="O30" i="12"/>
  <c r="O22" i="12"/>
  <c r="O18" i="13"/>
  <c r="O22" i="13"/>
  <c r="O20" i="13"/>
  <c r="O25" i="13"/>
  <c r="O31" i="13"/>
  <c r="O41" i="13"/>
  <c r="O36" i="13"/>
  <c r="O14" i="13"/>
  <c r="O27" i="13"/>
  <c r="O30" i="13"/>
  <c r="O26" i="13"/>
  <c r="O13" i="13"/>
  <c r="O12" i="13"/>
  <c r="O34" i="13"/>
  <c r="O40" i="13"/>
  <c r="O17" i="13"/>
  <c r="O16" i="13"/>
  <c r="O19" i="13"/>
  <c r="O23" i="13"/>
  <c r="O32" i="13"/>
  <c r="O28" i="13"/>
  <c r="O37" i="13"/>
  <c r="O33" i="13"/>
  <c r="O24" i="13"/>
  <c r="O29" i="13"/>
  <c r="O39" i="13"/>
  <c r="O35" i="13"/>
  <c r="O21" i="13"/>
  <c r="O15" i="13"/>
  <c r="O38" i="13"/>
  <c r="B12" i="11" l="1"/>
  <c r="D11" i="11"/>
  <c r="J12" i="15" s="1"/>
  <c r="B14" i="13"/>
  <c r="D13" i="13"/>
  <c r="B16" i="12"/>
  <c r="D15" i="12"/>
  <c r="B84" i="11"/>
  <c r="D83" i="11"/>
  <c r="J84" i="15" s="1"/>
  <c r="T23" i="12"/>
  <c r="T24" i="12"/>
  <c r="T24" i="13"/>
  <c r="T23" i="13"/>
  <c r="Q58" i="12" l="1"/>
  <c r="Q61" i="12"/>
  <c r="M62" i="15" s="1"/>
  <c r="Q59" i="12"/>
  <c r="M60" i="15" s="1"/>
  <c r="Q60" i="12"/>
  <c r="M61" i="15" s="1"/>
  <c r="B13" i="11"/>
  <c r="D12" i="11"/>
  <c r="J13" i="15" s="1"/>
  <c r="B15" i="13"/>
  <c r="D14" i="13"/>
  <c r="B85" i="11"/>
  <c r="D84" i="11"/>
  <c r="J85" i="15" s="1"/>
  <c r="B17" i="12"/>
  <c r="D16" i="12"/>
  <c r="Q34" i="12"/>
  <c r="M35" i="15" s="1"/>
  <c r="Q8" i="12"/>
  <c r="Q57" i="12"/>
  <c r="M58" i="15" s="1"/>
  <c r="Q108" i="12"/>
  <c r="M109" i="15" s="1"/>
  <c r="Q62" i="12"/>
  <c r="M63" i="15" s="1"/>
  <c r="Q116" i="12"/>
  <c r="M117" i="15" s="1"/>
  <c r="Q92" i="12"/>
  <c r="M93" i="15" s="1"/>
  <c r="Q40" i="12"/>
  <c r="M41" i="15" s="1"/>
  <c r="Q13" i="12"/>
  <c r="M14" i="15" s="1"/>
  <c r="Q105" i="12"/>
  <c r="M106" i="15" s="1"/>
  <c r="Q123" i="12"/>
  <c r="M124" i="15" s="1"/>
  <c r="Q28" i="12"/>
  <c r="M29" i="15" s="1"/>
  <c r="Q91" i="12"/>
  <c r="M92" i="15" s="1"/>
  <c r="Q87" i="12"/>
  <c r="M88" i="15" s="1"/>
  <c r="Q65" i="12"/>
  <c r="M66" i="15" s="1"/>
  <c r="Q119" i="12"/>
  <c r="M120" i="15" s="1"/>
  <c r="Q42" i="12"/>
  <c r="Q39" i="12"/>
  <c r="M40" i="15" s="1"/>
  <c r="Q29" i="12"/>
  <c r="M30" i="15" s="1"/>
  <c r="Q76" i="12"/>
  <c r="M77" i="15" s="1"/>
  <c r="Q56" i="12"/>
  <c r="M57" i="15" s="1"/>
  <c r="Q54" i="12"/>
  <c r="M55" i="15" s="1"/>
  <c r="Q25" i="12"/>
  <c r="M26" i="15" s="1"/>
  <c r="Q21" i="12"/>
  <c r="M22" i="15" s="1"/>
  <c r="Q74" i="12"/>
  <c r="M75" i="15" s="1"/>
  <c r="Q103" i="12"/>
  <c r="M104" i="15" s="1"/>
  <c r="Q82" i="12"/>
  <c r="M83" i="15" s="1"/>
  <c r="Q122" i="12"/>
  <c r="M123" i="15" s="1"/>
  <c r="Q9" i="12"/>
  <c r="M10" i="15" s="1"/>
  <c r="Q30" i="12"/>
  <c r="M31" i="15" s="1"/>
  <c r="Q22" i="12"/>
  <c r="M23" i="15" s="1"/>
  <c r="Q10" i="12"/>
  <c r="M11" i="15" s="1"/>
  <c r="Q104" i="12"/>
  <c r="M105" i="15" s="1"/>
  <c r="Q114" i="12"/>
  <c r="M115" i="15" s="1"/>
  <c r="Q89" i="12"/>
  <c r="M90" i="15" s="1"/>
  <c r="Q115" i="12"/>
  <c r="M116" i="15" s="1"/>
  <c r="Q127" i="12"/>
  <c r="M128" i="15" s="1"/>
  <c r="Q75" i="12"/>
  <c r="M76" i="15" s="1"/>
  <c r="Q24" i="12"/>
  <c r="M25" i="15" s="1"/>
  <c r="Q66" i="12"/>
  <c r="M67" i="15" s="1"/>
  <c r="Q32" i="12"/>
  <c r="M33" i="15" s="1"/>
  <c r="Q79" i="12"/>
  <c r="M80" i="15" s="1"/>
  <c r="Q133" i="12"/>
  <c r="M134" i="15" s="1"/>
  <c r="Q85" i="12"/>
  <c r="M86" i="15" s="1"/>
  <c r="Q15" i="12"/>
  <c r="M16" i="15" s="1"/>
  <c r="Q118" i="12"/>
  <c r="M119" i="15" s="1"/>
  <c r="Q53" i="12"/>
  <c r="M54" i="15" s="1"/>
  <c r="Q78" i="12"/>
  <c r="M79" i="15" s="1"/>
  <c r="Q17" i="12"/>
  <c r="M18" i="15" s="1"/>
  <c r="Q81" i="12"/>
  <c r="M82" i="15" s="1"/>
  <c r="Q128" i="12"/>
  <c r="M129" i="15" s="1"/>
  <c r="Q84" i="12"/>
  <c r="M85" i="15" s="1"/>
  <c r="Q95" i="12"/>
  <c r="M96" i="15" s="1"/>
  <c r="Q109" i="12"/>
  <c r="M110" i="15" s="1"/>
  <c r="Q71" i="12"/>
  <c r="M72" i="15" s="1"/>
  <c r="Q23" i="12"/>
  <c r="M24" i="15" s="1"/>
  <c r="Q51" i="12"/>
  <c r="M52" i="15" s="1"/>
  <c r="Q67" i="12"/>
  <c r="M68" i="15" s="1"/>
  <c r="Q12" i="12"/>
  <c r="M13" i="15" s="1"/>
  <c r="Q44" i="12"/>
  <c r="M45" i="15" s="1"/>
  <c r="Q73" i="12"/>
  <c r="M74" i="15" s="1"/>
  <c r="Q69" i="12"/>
  <c r="M70" i="15" s="1"/>
  <c r="Q72" i="12"/>
  <c r="M73" i="15" s="1"/>
  <c r="Q52" i="12"/>
  <c r="M53" i="15" s="1"/>
  <c r="Q19" i="12"/>
  <c r="M20" i="15" s="1"/>
  <c r="Q77" i="12"/>
  <c r="M78" i="15" s="1"/>
  <c r="Q86" i="12"/>
  <c r="M87" i="15" s="1"/>
  <c r="Q46" i="12"/>
  <c r="M47" i="15" s="1"/>
  <c r="Q80" i="12"/>
  <c r="M81" i="15" s="1"/>
  <c r="Q94" i="12"/>
  <c r="Q111" i="12"/>
  <c r="M112" i="15" s="1"/>
  <c r="Q129" i="12"/>
  <c r="M130" i="15" s="1"/>
  <c r="Q83" i="12"/>
  <c r="M84" i="15" s="1"/>
  <c r="Q27" i="12"/>
  <c r="M28" i="15" s="1"/>
  <c r="Q130" i="12"/>
  <c r="Q16" i="12"/>
  <c r="M17" i="15" s="1"/>
  <c r="Q38" i="12"/>
  <c r="Q20" i="12"/>
  <c r="M21" i="15" s="1"/>
  <c r="Q113" i="12"/>
  <c r="M114" i="15" s="1"/>
  <c r="Q120" i="12"/>
  <c r="M121" i="15" s="1"/>
  <c r="Q63" i="12"/>
  <c r="M64" i="15" s="1"/>
  <c r="Q107" i="12"/>
  <c r="M108" i="15" s="1"/>
  <c r="Q68" i="12"/>
  <c r="M69" i="15" s="1"/>
  <c r="Q112" i="12"/>
  <c r="M113" i="15" s="1"/>
  <c r="Q102" i="12"/>
  <c r="M103" i="15" s="1"/>
  <c r="Q41" i="12"/>
  <c r="M42" i="15" s="1"/>
  <c r="Q31" i="12"/>
  <c r="M32" i="15" s="1"/>
  <c r="Q45" i="12"/>
  <c r="M46" i="15" s="1"/>
  <c r="Q35" i="12"/>
  <c r="M36" i="15" s="1"/>
  <c r="Q97" i="12"/>
  <c r="M98" i="15" s="1"/>
  <c r="Q93" i="12"/>
  <c r="M94" i="15" s="1"/>
  <c r="Q106" i="12"/>
  <c r="M107" i="15" s="1"/>
  <c r="Q55" i="12"/>
  <c r="M56" i="15" s="1"/>
  <c r="Q33" i="12"/>
  <c r="M34" i="15" s="1"/>
  <c r="Q100" i="12"/>
  <c r="M101" i="15" s="1"/>
  <c r="Q26" i="12"/>
  <c r="M27" i="15" s="1"/>
  <c r="Q49" i="12"/>
  <c r="M50" i="15" s="1"/>
  <c r="Q121" i="12"/>
  <c r="M122" i="15" s="1"/>
  <c r="Q88" i="12"/>
  <c r="M89" i="15" s="1"/>
  <c r="Q126" i="12"/>
  <c r="Q36" i="12"/>
  <c r="M37" i="15" s="1"/>
  <c r="Q14" i="12"/>
  <c r="M15" i="15" s="1"/>
  <c r="Q18" i="12"/>
  <c r="M19" i="15" s="1"/>
  <c r="Q110" i="12"/>
  <c r="M111" i="15" s="1"/>
  <c r="Q43" i="12"/>
  <c r="M44" i="15" s="1"/>
  <c r="Q98" i="12"/>
  <c r="M99" i="15" s="1"/>
  <c r="Q125" i="12"/>
  <c r="M126" i="15" s="1"/>
  <c r="Q90" i="12"/>
  <c r="M91" i="15" s="1"/>
  <c r="Q101" i="12"/>
  <c r="M102" i="15" s="1"/>
  <c r="Q70" i="12"/>
  <c r="M71" i="15" s="1"/>
  <c r="Q96" i="12"/>
  <c r="M97" i="15" s="1"/>
  <c r="Q117" i="12"/>
  <c r="M118" i="15" s="1"/>
  <c r="Q50" i="12"/>
  <c r="M51" i="15" s="1"/>
  <c r="Q48" i="12"/>
  <c r="M49" i="15" s="1"/>
  <c r="Q37" i="12"/>
  <c r="M38" i="15" s="1"/>
  <c r="Q99" i="12"/>
  <c r="M100" i="15" s="1"/>
  <c r="Q47" i="12"/>
  <c r="M48" i="15" s="1"/>
  <c r="Q124" i="12"/>
  <c r="M125" i="15" s="1"/>
  <c r="Q11" i="12"/>
  <c r="M12" i="15" s="1"/>
  <c r="Q64" i="12"/>
  <c r="M65" i="15" s="1"/>
  <c r="Q131" i="12"/>
  <c r="M132" i="15" s="1"/>
  <c r="Q132" i="12"/>
  <c r="M133" i="15" s="1"/>
  <c r="Q129" i="13"/>
  <c r="N130" i="15" s="1"/>
  <c r="Q82" i="13"/>
  <c r="N83" i="15" s="1"/>
  <c r="Q81" i="13"/>
  <c r="N82" i="15" s="1"/>
  <c r="Q119" i="13"/>
  <c r="N120" i="15" s="1"/>
  <c r="Q97" i="13"/>
  <c r="N98" i="15" s="1"/>
  <c r="Q31" i="13"/>
  <c r="N32" i="15" s="1"/>
  <c r="Q36" i="13"/>
  <c r="N37" i="15" s="1"/>
  <c r="Q54" i="13"/>
  <c r="N55" i="15" s="1"/>
  <c r="Q79" i="13"/>
  <c r="N80" i="15" s="1"/>
  <c r="Q112" i="13"/>
  <c r="N113" i="15" s="1"/>
  <c r="Q51" i="13"/>
  <c r="N52" i="15" s="1"/>
  <c r="Q88" i="13"/>
  <c r="N89" i="15" s="1"/>
  <c r="Q109" i="13"/>
  <c r="N110" i="15" s="1"/>
  <c r="Q96" i="13"/>
  <c r="N97" i="15" s="1"/>
  <c r="Q85" i="13"/>
  <c r="N86" i="15" s="1"/>
  <c r="Q32" i="13"/>
  <c r="N33" i="15" s="1"/>
  <c r="Q83" i="13"/>
  <c r="N84" i="15" s="1"/>
  <c r="Q92" i="13"/>
  <c r="N93" i="15" s="1"/>
  <c r="Q115" i="13"/>
  <c r="N116" i="15" s="1"/>
  <c r="Q72" i="13"/>
  <c r="N73" i="15" s="1"/>
  <c r="Q116" i="13"/>
  <c r="N117" i="15" s="1"/>
  <c r="Q63" i="13"/>
  <c r="N64" i="15" s="1"/>
  <c r="Q29" i="13"/>
  <c r="N30" i="15" s="1"/>
  <c r="Q123" i="13"/>
  <c r="N124" i="15" s="1"/>
  <c r="Q64" i="13"/>
  <c r="N65" i="15" s="1"/>
  <c r="Q18" i="13"/>
  <c r="N19" i="15" s="1"/>
  <c r="Q20" i="13"/>
  <c r="N21" i="15" s="1"/>
  <c r="Q48" i="13"/>
  <c r="N49" i="15" s="1"/>
  <c r="Q100" i="13"/>
  <c r="N101" i="15" s="1"/>
  <c r="Q43" i="13"/>
  <c r="N44" i="15" s="1"/>
  <c r="Q49" i="13"/>
  <c r="N50" i="15" s="1"/>
  <c r="Q125" i="13"/>
  <c r="N126" i="15" s="1"/>
  <c r="Q14" i="13"/>
  <c r="N15" i="15" s="1"/>
  <c r="Q73" i="13"/>
  <c r="N74" i="15" s="1"/>
  <c r="Q13" i="13"/>
  <c r="N14" i="15" s="1"/>
  <c r="Q11" i="13"/>
  <c r="N12" i="15" s="1"/>
  <c r="Q103" i="13"/>
  <c r="N104" i="15" s="1"/>
  <c r="Q8" i="13"/>
  <c r="Q105" i="13"/>
  <c r="N106" i="15" s="1"/>
  <c r="Q40" i="13"/>
  <c r="N41" i="15" s="1"/>
  <c r="Q71" i="13"/>
  <c r="N72" i="15" s="1"/>
  <c r="Q9" i="13"/>
  <c r="N10" i="15" s="1"/>
  <c r="Q22" i="13"/>
  <c r="N23" i="15" s="1"/>
  <c r="Q86" i="13"/>
  <c r="N87" i="15" s="1"/>
  <c r="Q52" i="13"/>
  <c r="N53" i="15" s="1"/>
  <c r="Q25" i="13"/>
  <c r="N26" i="15" s="1"/>
  <c r="Q120" i="13"/>
  <c r="N121" i="15" s="1"/>
  <c r="Q47" i="13"/>
  <c r="N48" i="15" s="1"/>
  <c r="Q107" i="13"/>
  <c r="N108" i="15" s="1"/>
  <c r="Q27" i="13"/>
  <c r="N28" i="15" s="1"/>
  <c r="Q30" i="13"/>
  <c r="N31" i="15" s="1"/>
  <c r="Q26" i="13"/>
  <c r="N27" i="15" s="1"/>
  <c r="Q45" i="13"/>
  <c r="N46" i="15" s="1"/>
  <c r="Q118" i="13"/>
  <c r="N119" i="15" s="1"/>
  <c r="Q60" i="13"/>
  <c r="N61" i="15" s="1"/>
  <c r="Q74" i="13"/>
  <c r="N75" i="15" s="1"/>
  <c r="Q57" i="13"/>
  <c r="N58" i="15" s="1"/>
  <c r="Q62" i="13"/>
  <c r="N63" i="15" s="1"/>
  <c r="Q133" i="13"/>
  <c r="N134" i="15" s="1"/>
  <c r="Q98" i="13"/>
  <c r="N99" i="15" s="1"/>
  <c r="Q102" i="13"/>
  <c r="N103" i="15" s="1"/>
  <c r="Q23" i="13"/>
  <c r="N24" i="15" s="1"/>
  <c r="Q114" i="13"/>
  <c r="N115" i="15" s="1"/>
  <c r="Q28" i="13"/>
  <c r="N29" i="15" s="1"/>
  <c r="Q84" i="13"/>
  <c r="N85" i="15" s="1"/>
  <c r="Q58" i="13"/>
  <c r="Q132" i="13"/>
  <c r="N133" i="15" s="1"/>
  <c r="Q70" i="13"/>
  <c r="N71" i="15" s="1"/>
  <c r="Q127" i="13"/>
  <c r="N128" i="15" s="1"/>
  <c r="Q68" i="13"/>
  <c r="N69" i="15" s="1"/>
  <c r="Q131" i="13"/>
  <c r="N132" i="15" s="1"/>
  <c r="Q113" i="13"/>
  <c r="N114" i="15" s="1"/>
  <c r="Q21" i="13"/>
  <c r="N22" i="15" s="1"/>
  <c r="Q38" i="13"/>
  <c r="Q19" i="13"/>
  <c r="N20" i="15" s="1"/>
  <c r="Q37" i="13"/>
  <c r="N38" i="15" s="1"/>
  <c r="Q124" i="13"/>
  <c r="N125" i="15" s="1"/>
  <c r="Q44" i="13"/>
  <c r="N45" i="15" s="1"/>
  <c r="Q35" i="13"/>
  <c r="N36" i="15" s="1"/>
  <c r="Q78" i="13"/>
  <c r="N79" i="15" s="1"/>
  <c r="Q53" i="13"/>
  <c r="N54" i="15" s="1"/>
  <c r="Q55" i="13"/>
  <c r="N56" i="15" s="1"/>
  <c r="Q67" i="13"/>
  <c r="N68" i="15" s="1"/>
  <c r="Q91" i="13"/>
  <c r="N92" i="15" s="1"/>
  <c r="Q41" i="13"/>
  <c r="N42" i="15" s="1"/>
  <c r="Q75" i="13"/>
  <c r="N76" i="15" s="1"/>
  <c r="Q56" i="13"/>
  <c r="N57" i="15" s="1"/>
  <c r="Q130" i="13"/>
  <c r="Q12" i="13"/>
  <c r="N13" i="15" s="1"/>
  <c r="Q126" i="13"/>
  <c r="Q34" i="13"/>
  <c r="N35" i="15" s="1"/>
  <c r="Q65" i="13"/>
  <c r="N66" i="15" s="1"/>
  <c r="Q117" i="13"/>
  <c r="N118" i="15" s="1"/>
  <c r="Q87" i="13"/>
  <c r="N88" i="15" s="1"/>
  <c r="Q122" i="13"/>
  <c r="N123" i="15" s="1"/>
  <c r="Q121" i="13"/>
  <c r="N122" i="15" s="1"/>
  <c r="Q104" i="13"/>
  <c r="N105" i="15" s="1"/>
  <c r="Q77" i="13"/>
  <c r="N78" i="15" s="1"/>
  <c r="Q89" i="13"/>
  <c r="N90" i="15" s="1"/>
  <c r="Q80" i="13"/>
  <c r="N81" i="15" s="1"/>
  <c r="Q90" i="13"/>
  <c r="N91" i="15" s="1"/>
  <c r="Q128" i="13"/>
  <c r="N129" i="15" s="1"/>
  <c r="Q42" i="13"/>
  <c r="Q24" i="13"/>
  <c r="N25" i="15" s="1"/>
  <c r="Q108" i="13"/>
  <c r="N109" i="15" s="1"/>
  <c r="Q10" i="13"/>
  <c r="N11" i="15" s="1"/>
  <c r="Q66" i="13"/>
  <c r="N67" i="15" s="1"/>
  <c r="Q93" i="13"/>
  <c r="N94" i="15" s="1"/>
  <c r="Q101" i="13"/>
  <c r="N102" i="15" s="1"/>
  <c r="Q61" i="13"/>
  <c r="N62" i="15" s="1"/>
  <c r="Q106" i="13"/>
  <c r="N107" i="15" s="1"/>
  <c r="Q16" i="13"/>
  <c r="N17" i="15" s="1"/>
  <c r="Q59" i="13"/>
  <c r="N60" i="15" s="1"/>
  <c r="Q76" i="13"/>
  <c r="N77" i="15" s="1"/>
  <c r="Q33" i="13"/>
  <c r="N34" i="15" s="1"/>
  <c r="Q69" i="13"/>
  <c r="N70" i="15" s="1"/>
  <c r="Q99" i="13"/>
  <c r="N100" i="15" s="1"/>
  <c r="Q95" i="13"/>
  <c r="N96" i="15" s="1"/>
  <c r="Q15" i="13"/>
  <c r="N16" i="15" s="1"/>
  <c r="Q110" i="13"/>
  <c r="N111" i="15" s="1"/>
  <c r="Q111" i="13"/>
  <c r="N112" i="15" s="1"/>
  <c r="Q17" i="13"/>
  <c r="N18" i="15" s="1"/>
  <c r="Q94" i="13"/>
  <c r="Q46" i="13"/>
  <c r="N47" i="15" s="1"/>
  <c r="Q50" i="13"/>
  <c r="N51" i="15" s="1"/>
  <c r="Q39" i="13"/>
  <c r="N40" i="15" s="1"/>
  <c r="F24" i="15" l="1"/>
  <c r="D28" i="15"/>
  <c r="D15" i="15"/>
  <c r="D17" i="15"/>
  <c r="E26" i="15"/>
  <c r="C24" i="15"/>
  <c r="D13" i="15"/>
  <c r="C21" i="15"/>
  <c r="D19" i="15"/>
  <c r="F29" i="15"/>
  <c r="E29" i="15"/>
  <c r="T36" i="13"/>
  <c r="U36" i="13" s="1"/>
  <c r="N131" i="15"/>
  <c r="E21" i="15"/>
  <c r="F21" i="15"/>
  <c r="F20" i="15"/>
  <c r="E20" i="15"/>
  <c r="F15" i="15"/>
  <c r="E15" i="15"/>
  <c r="C26" i="15"/>
  <c r="D26" i="15"/>
  <c r="C23" i="15"/>
  <c r="D23" i="15"/>
  <c r="C9" i="15"/>
  <c r="D9" i="15"/>
  <c r="C15" i="15"/>
  <c r="E9" i="15"/>
  <c r="F9" i="15"/>
  <c r="F28" i="15"/>
  <c r="T28" i="13"/>
  <c r="U28" i="13" s="1"/>
  <c r="N43" i="15"/>
  <c r="F30" i="15"/>
  <c r="F22" i="15"/>
  <c r="D14" i="15"/>
  <c r="C14" i="15"/>
  <c r="C30" i="15"/>
  <c r="D30" i="15"/>
  <c r="C32" i="15"/>
  <c r="D32" i="15"/>
  <c r="C17" i="15"/>
  <c r="E32" i="15"/>
  <c r="F32" i="15"/>
  <c r="E31" i="15"/>
  <c r="F31" i="15"/>
  <c r="T32" i="13"/>
  <c r="U32" i="13" s="1"/>
  <c r="N9" i="15"/>
  <c r="E8" i="15" s="1"/>
  <c r="D29" i="15"/>
  <c r="C29" i="15"/>
  <c r="C22" i="15"/>
  <c r="D22" i="15"/>
  <c r="E27" i="15"/>
  <c r="F27" i="15"/>
  <c r="E28" i="15"/>
  <c r="C18" i="15"/>
  <c r="E14" i="15"/>
  <c r="F14" i="15"/>
  <c r="E24" i="15"/>
  <c r="F26" i="15"/>
  <c r="C19" i="15"/>
  <c r="C20" i="15"/>
  <c r="D20" i="15"/>
  <c r="T28" i="12"/>
  <c r="U28" i="12" s="1"/>
  <c r="M43" i="15"/>
  <c r="T32" i="12"/>
  <c r="U32" i="12" s="1"/>
  <c r="M9" i="15"/>
  <c r="F23" i="15"/>
  <c r="E23" i="15"/>
  <c r="T35" i="13"/>
  <c r="U35" i="13" s="1"/>
  <c r="N95" i="15"/>
  <c r="E25" i="15" s="1"/>
  <c r="E18" i="15"/>
  <c r="F18" i="15"/>
  <c r="F10" i="15"/>
  <c r="E10" i="15"/>
  <c r="E30" i="15"/>
  <c r="C13" i="15"/>
  <c r="C27" i="15"/>
  <c r="D27" i="15"/>
  <c r="T33" i="12"/>
  <c r="U33" i="12" s="1"/>
  <c r="M39" i="15"/>
  <c r="D11" i="15" s="1"/>
  <c r="T35" i="12"/>
  <c r="U35" i="12" s="1"/>
  <c r="M95" i="15"/>
  <c r="D25" i="15" s="1"/>
  <c r="D18" i="15"/>
  <c r="C28" i="15"/>
  <c r="D31" i="15"/>
  <c r="C10" i="15"/>
  <c r="D10" i="15"/>
  <c r="C31" i="15"/>
  <c r="E13" i="15"/>
  <c r="F13" i="15"/>
  <c r="E19" i="15"/>
  <c r="F19" i="15"/>
  <c r="T29" i="13"/>
  <c r="U29" i="13" s="1"/>
  <c r="N127" i="15"/>
  <c r="T33" i="13"/>
  <c r="U33" i="13" s="1"/>
  <c r="N39" i="15"/>
  <c r="F11" i="15" s="1"/>
  <c r="T34" i="13"/>
  <c r="U34" i="13" s="1"/>
  <c r="N59" i="15"/>
  <c r="F17" i="15"/>
  <c r="E17" i="15"/>
  <c r="E22" i="15"/>
  <c r="D24" i="15"/>
  <c r="T29" i="12"/>
  <c r="U29" i="12" s="1"/>
  <c r="M127" i="15"/>
  <c r="D21" i="15"/>
  <c r="T36" i="12"/>
  <c r="U36" i="12" s="1"/>
  <c r="M131" i="15"/>
  <c r="T34" i="12"/>
  <c r="U34" i="12" s="1"/>
  <c r="M59" i="15"/>
  <c r="B14" i="11"/>
  <c r="D13" i="11"/>
  <c r="J14" i="15" s="1"/>
  <c r="B16" i="13"/>
  <c r="D15" i="13"/>
  <c r="B18" i="12"/>
  <c r="D17" i="12"/>
  <c r="D85" i="11"/>
  <c r="J86" i="15" s="1"/>
  <c r="B86" i="11"/>
  <c r="F8" i="15" l="1"/>
  <c r="C25" i="15"/>
  <c r="C34" i="15"/>
  <c r="D34" i="15"/>
  <c r="E12" i="15"/>
  <c r="F12" i="15"/>
  <c r="E16" i="15"/>
  <c r="F16" i="15"/>
  <c r="C33" i="15"/>
  <c r="D33" i="15"/>
  <c r="C8" i="15"/>
  <c r="D8" i="15"/>
  <c r="C11" i="15"/>
  <c r="F25" i="15"/>
  <c r="E34" i="15"/>
  <c r="F34" i="15"/>
  <c r="B15" i="11"/>
  <c r="D14" i="11"/>
  <c r="J15" i="15" s="1"/>
  <c r="D12" i="15"/>
  <c r="C12" i="15"/>
  <c r="C16" i="15"/>
  <c r="D16" i="15"/>
  <c r="F33" i="15"/>
  <c r="E33" i="15"/>
  <c r="E11" i="15"/>
  <c r="B17" i="13"/>
  <c r="D16" i="13"/>
  <c r="B87" i="11"/>
  <c r="D86" i="11"/>
  <c r="J87" i="15" s="1"/>
  <c r="B19" i="12"/>
  <c r="D18" i="12"/>
  <c r="B16" i="11" l="1"/>
  <c r="D15" i="11"/>
  <c r="J16" i="15" s="1"/>
  <c r="B18" i="13"/>
  <c r="D17" i="13"/>
  <c r="B20" i="12"/>
  <c r="D19" i="12"/>
  <c r="B88" i="11"/>
  <c r="D87" i="11"/>
  <c r="J88" i="15" s="1"/>
  <c r="B17" i="11" l="1"/>
  <c r="D16" i="11"/>
  <c r="J17" i="15" s="1"/>
  <c r="B19" i="13"/>
  <c r="D18" i="13"/>
  <c r="B89" i="11"/>
  <c r="D88" i="11"/>
  <c r="J89" i="15" s="1"/>
  <c r="B21" i="12"/>
  <c r="D20" i="12"/>
  <c r="B18" i="11" l="1"/>
  <c r="D17" i="11"/>
  <c r="J18" i="15" s="1"/>
  <c r="B20" i="13"/>
  <c r="D19" i="13"/>
  <c r="B22" i="12"/>
  <c r="D21" i="12"/>
  <c r="B90" i="11"/>
  <c r="D89" i="11"/>
  <c r="J90" i="15" s="1"/>
  <c r="B19" i="11" l="1"/>
  <c r="D18" i="11"/>
  <c r="J19" i="15" s="1"/>
  <c r="B21" i="13"/>
  <c r="D20" i="13"/>
  <c r="B91" i="11"/>
  <c r="D90" i="11"/>
  <c r="J91" i="15" s="1"/>
  <c r="B23" i="12"/>
  <c r="D22" i="12"/>
  <c r="B20" i="11" l="1"/>
  <c r="D19" i="11"/>
  <c r="J20" i="15" s="1"/>
  <c r="B22" i="13"/>
  <c r="D21" i="13"/>
  <c r="B24" i="12"/>
  <c r="D23" i="12"/>
  <c r="B92" i="11"/>
  <c r="D91" i="11"/>
  <c r="J92" i="15" s="1"/>
  <c r="B21" i="11" l="1"/>
  <c r="D20" i="11"/>
  <c r="J21" i="15" s="1"/>
  <c r="B23" i="13"/>
  <c r="D22" i="13"/>
  <c r="B93" i="11"/>
  <c r="D92" i="11"/>
  <c r="J93" i="15" s="1"/>
  <c r="B25" i="12"/>
  <c r="D24" i="12"/>
  <c r="B22" i="11" l="1"/>
  <c r="D21" i="11"/>
  <c r="J22" i="15" s="1"/>
  <c r="B24" i="13"/>
  <c r="D23" i="13"/>
  <c r="B26" i="12"/>
  <c r="D25" i="12"/>
  <c r="D93" i="11"/>
  <c r="J94" i="15" s="1"/>
  <c r="B94" i="11"/>
  <c r="B23" i="11" l="1"/>
  <c r="D22" i="11"/>
  <c r="J23" i="15" s="1"/>
  <c r="B25" i="13"/>
  <c r="D24" i="13"/>
  <c r="D94" i="11"/>
  <c r="J95" i="15" s="1"/>
  <c r="B95" i="11"/>
  <c r="B27" i="12"/>
  <c r="D26" i="12"/>
  <c r="B24" i="11" l="1"/>
  <c r="D23" i="11"/>
  <c r="J24" i="15" s="1"/>
  <c r="B26" i="13"/>
  <c r="D25" i="13"/>
  <c r="B28" i="12"/>
  <c r="D27" i="12"/>
  <c r="D95" i="11"/>
  <c r="J96" i="15" s="1"/>
  <c r="B96" i="11"/>
  <c r="B25" i="11" l="1"/>
  <c r="D24" i="11"/>
  <c r="J25" i="15" s="1"/>
  <c r="B27" i="13"/>
  <c r="D26" i="13"/>
  <c r="B97" i="11"/>
  <c r="D96" i="11"/>
  <c r="J97" i="15" s="1"/>
  <c r="B29" i="12"/>
  <c r="D28" i="12"/>
  <c r="B26" i="11" l="1"/>
  <c r="D25" i="11"/>
  <c r="J26" i="15" s="1"/>
  <c r="B28" i="13"/>
  <c r="D27" i="13"/>
  <c r="B30" i="12"/>
  <c r="D29" i="12"/>
  <c r="D97" i="11"/>
  <c r="J98" i="15" s="1"/>
  <c r="B98" i="11"/>
  <c r="B27" i="11" l="1"/>
  <c r="D26" i="11"/>
  <c r="J27" i="15" s="1"/>
  <c r="B29" i="13"/>
  <c r="D28" i="13"/>
  <c r="B99" i="11"/>
  <c r="D98" i="11"/>
  <c r="J99" i="15" s="1"/>
  <c r="B31" i="12"/>
  <c r="D30" i="12"/>
  <c r="B28" i="11" l="1"/>
  <c r="D27" i="11"/>
  <c r="J28" i="15" s="1"/>
  <c r="B30" i="13"/>
  <c r="D29" i="13"/>
  <c r="B32" i="12"/>
  <c r="D31" i="12"/>
  <c r="D99" i="11"/>
  <c r="J100" i="15" s="1"/>
  <c r="B100" i="11"/>
  <c r="B29" i="11" l="1"/>
  <c r="D28" i="11"/>
  <c r="J29" i="15" s="1"/>
  <c r="B31" i="13"/>
  <c r="D30" i="13"/>
  <c r="B101" i="11"/>
  <c r="D100" i="11"/>
  <c r="J101" i="15" s="1"/>
  <c r="B33" i="12"/>
  <c r="D32" i="12"/>
  <c r="B30" i="11" l="1"/>
  <c r="D29" i="11"/>
  <c r="J30" i="15" s="1"/>
  <c r="B32" i="13"/>
  <c r="D31" i="13"/>
  <c r="B34" i="12"/>
  <c r="D33" i="12"/>
  <c r="B102" i="11"/>
  <c r="D101" i="11"/>
  <c r="J102" i="15" s="1"/>
  <c r="B31" i="11" l="1"/>
  <c r="D30" i="11"/>
  <c r="J31" i="15" s="1"/>
  <c r="B33" i="13"/>
  <c r="D32" i="13"/>
  <c r="B103" i="11"/>
  <c r="D102" i="11"/>
  <c r="J103" i="15" s="1"/>
  <c r="B35" i="12"/>
  <c r="D34" i="12"/>
  <c r="B32" i="11" l="1"/>
  <c r="D31" i="11"/>
  <c r="J32" i="15" s="1"/>
  <c r="D33" i="13"/>
  <c r="B34" i="13"/>
  <c r="B36" i="12"/>
  <c r="D35" i="12"/>
  <c r="B104" i="11"/>
  <c r="D103" i="11"/>
  <c r="J104" i="15" s="1"/>
  <c r="D32" i="11" l="1"/>
  <c r="J33" i="15" s="1"/>
  <c r="B33" i="11"/>
  <c r="B35" i="13"/>
  <c r="D34" i="13"/>
  <c r="B105" i="11"/>
  <c r="D104" i="11"/>
  <c r="J105" i="15" s="1"/>
  <c r="B37" i="12"/>
  <c r="D36" i="12"/>
  <c r="B34" i="11" l="1"/>
  <c r="D33" i="11"/>
  <c r="J34" i="15" s="1"/>
  <c r="B36" i="13"/>
  <c r="D35" i="13"/>
  <c r="B38" i="12"/>
  <c r="D37" i="12"/>
  <c r="B106" i="11"/>
  <c r="D105" i="11"/>
  <c r="J106" i="15" s="1"/>
  <c r="B35" i="11" l="1"/>
  <c r="D34" i="11"/>
  <c r="J35" i="15" s="1"/>
  <c r="B37" i="13"/>
  <c r="D36" i="13"/>
  <c r="D106" i="11"/>
  <c r="J107" i="15" s="1"/>
  <c r="B107" i="11"/>
  <c r="B39" i="12"/>
  <c r="D38" i="12"/>
  <c r="B36" i="11" l="1"/>
  <c r="D35" i="11"/>
  <c r="J36" i="15" s="1"/>
  <c r="B38" i="13"/>
  <c r="D37" i="13"/>
  <c r="B40" i="12"/>
  <c r="D39" i="12"/>
  <c r="B108" i="11"/>
  <c r="D107" i="11"/>
  <c r="J108" i="15" s="1"/>
  <c r="B37" i="11" l="1"/>
  <c r="D36" i="11"/>
  <c r="J37" i="15" s="1"/>
  <c r="B39" i="13"/>
  <c r="D38" i="13"/>
  <c r="D108" i="11"/>
  <c r="J109" i="15" s="1"/>
  <c r="B109" i="11"/>
  <c r="B41" i="12"/>
  <c r="D40" i="12"/>
  <c r="B38" i="11" l="1"/>
  <c r="D37" i="11"/>
  <c r="J38" i="15" s="1"/>
  <c r="B40" i="13"/>
  <c r="D39" i="13"/>
  <c r="B42" i="12"/>
  <c r="D41" i="12"/>
  <c r="B110" i="11"/>
  <c r="D109" i="11"/>
  <c r="J110" i="15" s="1"/>
  <c r="B39" i="11" l="1"/>
  <c r="D38" i="11"/>
  <c r="J39" i="15" s="1"/>
  <c r="B41" i="13"/>
  <c r="D40" i="13"/>
  <c r="B111" i="11"/>
  <c r="D110" i="11"/>
  <c r="J111" i="15" s="1"/>
  <c r="B43" i="12"/>
  <c r="D42" i="12"/>
  <c r="B40" i="11" l="1"/>
  <c r="D39" i="11"/>
  <c r="J40" i="15" s="1"/>
  <c r="B42" i="13"/>
  <c r="D41" i="13"/>
  <c r="B44" i="12"/>
  <c r="D43" i="12"/>
  <c r="D111" i="11"/>
  <c r="J112" i="15" s="1"/>
  <c r="B112" i="11"/>
  <c r="B41" i="11" l="1"/>
  <c r="D40" i="11"/>
  <c r="J41" i="15" s="1"/>
  <c r="B43" i="13"/>
  <c r="D42" i="13"/>
  <c r="D112" i="11"/>
  <c r="J113" i="15" s="1"/>
  <c r="B113" i="11"/>
  <c r="B45" i="12"/>
  <c r="D44" i="12"/>
  <c r="B42" i="11" l="1"/>
  <c r="D41" i="11"/>
  <c r="J42" i="15" s="1"/>
  <c r="B44" i="13"/>
  <c r="D43" i="13"/>
  <c r="B46" i="12"/>
  <c r="D45" i="12"/>
  <c r="B114" i="11"/>
  <c r="D113" i="11"/>
  <c r="J114" i="15" s="1"/>
  <c r="B43" i="11" l="1"/>
  <c r="D42" i="11"/>
  <c r="J43" i="15" s="1"/>
  <c r="B45" i="13"/>
  <c r="D44" i="13"/>
  <c r="B115" i="11"/>
  <c r="D114" i="11"/>
  <c r="J115" i="15" s="1"/>
  <c r="B47" i="12"/>
  <c r="D46" i="12"/>
  <c r="D43" i="11" l="1"/>
  <c r="J44" i="15" s="1"/>
  <c r="B44" i="11"/>
  <c r="B46" i="13"/>
  <c r="D45" i="13"/>
  <c r="B48" i="12"/>
  <c r="D47" i="12"/>
  <c r="D115" i="11"/>
  <c r="J116" i="15" s="1"/>
  <c r="B116" i="11"/>
  <c r="B45" i="11" l="1"/>
  <c r="D44" i="11"/>
  <c r="J45" i="15" s="1"/>
  <c r="B47" i="13"/>
  <c r="D46" i="13"/>
  <c r="D116" i="11"/>
  <c r="J117" i="15" s="1"/>
  <c r="B117" i="11"/>
  <c r="B49" i="12"/>
  <c r="D48" i="12"/>
  <c r="B46" i="11" l="1"/>
  <c r="D45" i="11"/>
  <c r="J46" i="15" s="1"/>
  <c r="B48" i="13"/>
  <c r="D47" i="13"/>
  <c r="B50" i="12"/>
  <c r="D49" i="12"/>
  <c r="B118" i="11"/>
  <c r="D117" i="11"/>
  <c r="J118" i="15" s="1"/>
  <c r="B47" i="11" l="1"/>
  <c r="D46" i="11"/>
  <c r="J47" i="15" s="1"/>
  <c r="B49" i="13"/>
  <c r="D48" i="13"/>
  <c r="D118" i="11"/>
  <c r="J119" i="15" s="1"/>
  <c r="B119" i="11"/>
  <c r="B51" i="12"/>
  <c r="D50" i="12"/>
  <c r="D47" i="11" l="1"/>
  <c r="J48" i="15" s="1"/>
  <c r="B48" i="11"/>
  <c r="B50" i="13"/>
  <c r="D49" i="13"/>
  <c r="B52" i="12"/>
  <c r="D51" i="12"/>
  <c r="D119" i="11"/>
  <c r="J120" i="15" s="1"/>
  <c r="B120" i="11"/>
  <c r="B49" i="11" l="1"/>
  <c r="D48" i="11"/>
  <c r="J49" i="15" s="1"/>
  <c r="B51" i="13"/>
  <c r="D50" i="13"/>
  <c r="D120" i="11"/>
  <c r="J121" i="15" s="1"/>
  <c r="B121" i="11"/>
  <c r="B53" i="12"/>
  <c r="D52" i="12"/>
  <c r="B50" i="11" l="1"/>
  <c r="D49" i="11"/>
  <c r="J50" i="15" s="1"/>
  <c r="B52" i="13"/>
  <c r="D51" i="13"/>
  <c r="B54" i="12"/>
  <c r="D53" i="12"/>
  <c r="D121" i="11"/>
  <c r="J122" i="15" s="1"/>
  <c r="B122" i="11"/>
  <c r="B51" i="11" l="1"/>
  <c r="D50" i="11"/>
  <c r="J51" i="15" s="1"/>
  <c r="B53" i="13"/>
  <c r="D52" i="13"/>
  <c r="D122" i="11"/>
  <c r="J123" i="15" s="1"/>
  <c r="B123" i="11"/>
  <c r="B55" i="12"/>
  <c r="D54" i="12"/>
  <c r="B52" i="11" l="1"/>
  <c r="D51" i="11"/>
  <c r="J52" i="15" s="1"/>
  <c r="B54" i="13"/>
  <c r="D53" i="13"/>
  <c r="B56" i="12"/>
  <c r="D55" i="12"/>
  <c r="D123" i="11"/>
  <c r="J124" i="15" s="1"/>
  <c r="B124" i="11"/>
  <c r="B53" i="11" l="1"/>
  <c r="D52" i="11"/>
  <c r="J53" i="15" s="1"/>
  <c r="B55" i="13"/>
  <c r="D54" i="13"/>
  <c r="D124" i="11"/>
  <c r="J125" i="15" s="1"/>
  <c r="B125" i="11"/>
  <c r="B57" i="12"/>
  <c r="D56" i="12"/>
  <c r="D53" i="11" l="1"/>
  <c r="J54" i="15" s="1"/>
  <c r="B54" i="11"/>
  <c r="B56" i="13"/>
  <c r="D55" i="13"/>
  <c r="B58" i="12"/>
  <c r="D57" i="12"/>
  <c r="D125" i="11"/>
  <c r="J126" i="15" s="1"/>
  <c r="B126" i="11"/>
  <c r="B55" i="11" l="1"/>
  <c r="D54" i="11"/>
  <c r="J55" i="15" s="1"/>
  <c r="B57" i="13"/>
  <c r="D56" i="13"/>
  <c r="B127" i="11"/>
  <c r="D126" i="11"/>
  <c r="J127" i="15" s="1"/>
  <c r="B59" i="12"/>
  <c r="D58" i="12"/>
  <c r="D55" i="11" l="1"/>
  <c r="J56" i="15" s="1"/>
  <c r="B56" i="11"/>
  <c r="B58" i="13"/>
  <c r="D57" i="13"/>
  <c r="B60" i="12"/>
  <c r="D59" i="12"/>
  <c r="D127" i="11"/>
  <c r="J128" i="15" s="1"/>
  <c r="B128" i="11"/>
  <c r="B57" i="11" l="1"/>
  <c r="D56" i="11"/>
  <c r="J57" i="15" s="1"/>
  <c r="B59" i="13"/>
  <c r="D58" i="13"/>
  <c r="B129" i="11"/>
  <c r="D128" i="11"/>
  <c r="J129" i="15" s="1"/>
  <c r="B61" i="12"/>
  <c r="D60" i="12"/>
  <c r="D57" i="11" l="1"/>
  <c r="J58" i="15" s="1"/>
  <c r="B58" i="11"/>
  <c r="B60" i="13"/>
  <c r="D59" i="13"/>
  <c r="B62" i="12"/>
  <c r="D61" i="12"/>
  <c r="B130" i="11"/>
  <c r="D129" i="11"/>
  <c r="J130" i="15" s="1"/>
  <c r="B59" i="11" l="1"/>
  <c r="D58" i="11"/>
  <c r="J59" i="15" s="1"/>
  <c r="B61" i="13"/>
  <c r="D60" i="13"/>
  <c r="D130" i="11"/>
  <c r="J131" i="15" s="1"/>
  <c r="B131" i="11"/>
  <c r="B63" i="12"/>
  <c r="D62" i="12"/>
  <c r="B60" i="11" l="1"/>
  <c r="D59" i="11"/>
  <c r="J60" i="15" s="1"/>
  <c r="B62" i="13"/>
  <c r="D61" i="13"/>
  <c r="B64" i="12"/>
  <c r="D63" i="12"/>
  <c r="D131" i="11"/>
  <c r="J132" i="15" s="1"/>
  <c r="B132" i="11"/>
  <c r="B61" i="11" l="1"/>
  <c r="D61" i="11" s="1"/>
  <c r="J62" i="15" s="1"/>
  <c r="D60" i="11"/>
  <c r="J61" i="15" s="1"/>
  <c r="B63" i="13"/>
  <c r="D62" i="13"/>
  <c r="D132" i="11"/>
  <c r="J133" i="15" s="1"/>
  <c r="B133" i="11"/>
  <c r="D133" i="11" s="1"/>
  <c r="J134" i="15" s="1"/>
  <c r="B65" i="12"/>
  <c r="D64" i="12"/>
  <c r="B64" i="13" l="1"/>
  <c r="D63" i="13"/>
  <c r="B66" i="12"/>
  <c r="D65" i="12"/>
  <c r="B65" i="13" l="1"/>
  <c r="D64" i="13"/>
  <c r="B67" i="12"/>
  <c r="D66" i="12"/>
  <c r="B66" i="13" l="1"/>
  <c r="D65" i="13"/>
  <c r="B68" i="12"/>
  <c r="D67" i="12"/>
  <c r="B67" i="13" l="1"/>
  <c r="D66" i="13"/>
  <c r="B69" i="12"/>
  <c r="D68" i="12"/>
  <c r="B68" i="13" l="1"/>
  <c r="D67" i="13"/>
  <c r="B70" i="12"/>
  <c r="D69" i="12"/>
  <c r="B69" i="13" l="1"/>
  <c r="D68" i="13"/>
  <c r="B71" i="12"/>
  <c r="D70" i="12"/>
  <c r="B70" i="13" l="1"/>
  <c r="D69" i="13"/>
  <c r="B72" i="12"/>
  <c r="D71" i="12"/>
  <c r="B71" i="13" l="1"/>
  <c r="D70" i="13"/>
  <c r="B73" i="12"/>
  <c r="D72" i="12"/>
  <c r="B72" i="13" l="1"/>
  <c r="D71" i="13"/>
  <c r="B74" i="12"/>
  <c r="D73" i="12"/>
  <c r="B73" i="13" l="1"/>
  <c r="D72" i="13"/>
  <c r="B75" i="12"/>
  <c r="D74" i="12"/>
  <c r="B74" i="13" l="1"/>
  <c r="D73" i="13"/>
  <c r="B76" i="12"/>
  <c r="D75" i="12"/>
  <c r="B75" i="13" l="1"/>
  <c r="D74" i="13"/>
  <c r="B77" i="12"/>
  <c r="D76" i="12"/>
  <c r="B76" i="13" l="1"/>
  <c r="D75" i="13"/>
  <c r="B78" i="12"/>
  <c r="D77" i="12"/>
  <c r="B77" i="13" l="1"/>
  <c r="D76" i="13"/>
  <c r="B79" i="12"/>
  <c r="D78" i="12"/>
  <c r="B78" i="13" l="1"/>
  <c r="D77" i="13"/>
  <c r="D79" i="12"/>
  <c r="B80" i="12"/>
  <c r="B79" i="13" l="1"/>
  <c r="D78" i="13"/>
  <c r="B81" i="12"/>
  <c r="D80" i="12"/>
  <c r="B80" i="13" l="1"/>
  <c r="D79" i="13"/>
  <c r="B82" i="12"/>
  <c r="D81" i="12"/>
  <c r="B81" i="13" l="1"/>
  <c r="D80" i="13"/>
  <c r="B83" i="12"/>
  <c r="D82" i="12"/>
  <c r="B82" i="13" l="1"/>
  <c r="D81" i="13"/>
  <c r="D83" i="12"/>
  <c r="B84" i="12"/>
  <c r="B83" i="13" l="1"/>
  <c r="D82" i="13"/>
  <c r="D84" i="12"/>
  <c r="B85" i="12"/>
  <c r="B84" i="13" l="1"/>
  <c r="D83" i="13"/>
  <c r="D85" i="12"/>
  <c r="B86" i="12"/>
  <c r="B85" i="13" l="1"/>
  <c r="D84" i="13"/>
  <c r="D86" i="12"/>
  <c r="B87" i="12"/>
  <c r="B86" i="13" l="1"/>
  <c r="D85" i="13"/>
  <c r="B88" i="12"/>
  <c r="D87" i="12"/>
  <c r="B87" i="13" l="1"/>
  <c r="D86" i="13"/>
  <c r="D88" i="12"/>
  <c r="B89" i="12"/>
  <c r="B88" i="13" l="1"/>
  <c r="D87" i="13"/>
  <c r="D89" i="12"/>
  <c r="B90" i="12"/>
  <c r="B89" i="13" l="1"/>
  <c r="D88" i="13"/>
  <c r="D90" i="12"/>
  <c r="B91" i="12"/>
  <c r="B90" i="13" l="1"/>
  <c r="D89" i="13"/>
  <c r="D91" i="12"/>
  <c r="B92" i="12"/>
  <c r="B91" i="13" l="1"/>
  <c r="D90" i="13"/>
  <c r="D92" i="12"/>
  <c r="B93" i="12"/>
  <c r="B92" i="13" l="1"/>
  <c r="D91" i="13"/>
  <c r="B94" i="12"/>
  <c r="D93" i="12"/>
  <c r="B93" i="13" l="1"/>
  <c r="D92" i="13"/>
  <c r="D94" i="12"/>
  <c r="B95" i="12"/>
  <c r="B94" i="13" l="1"/>
  <c r="D93" i="13"/>
  <c r="B96" i="12"/>
  <c r="D95" i="12"/>
  <c r="B95" i="13" l="1"/>
  <c r="D94" i="13"/>
  <c r="B97" i="12"/>
  <c r="D96" i="12"/>
  <c r="B96" i="13" l="1"/>
  <c r="D95" i="13"/>
  <c r="B98" i="12"/>
  <c r="D97" i="12"/>
  <c r="B97" i="13" l="1"/>
  <c r="D96" i="13"/>
  <c r="B99" i="12"/>
  <c r="D98" i="12"/>
  <c r="B98" i="13" l="1"/>
  <c r="D97" i="13"/>
  <c r="B100" i="12"/>
  <c r="D99" i="12"/>
  <c r="B99" i="13" l="1"/>
  <c r="D98" i="13"/>
  <c r="B101" i="12"/>
  <c r="D100" i="12"/>
  <c r="B100" i="13" l="1"/>
  <c r="D99" i="13"/>
  <c r="D101" i="12"/>
  <c r="B102" i="12"/>
  <c r="B101" i="13" l="1"/>
  <c r="D100" i="13"/>
  <c r="D102" i="12"/>
  <c r="B103" i="12"/>
  <c r="B102" i="13" l="1"/>
  <c r="D101" i="13"/>
  <c r="B104" i="12"/>
  <c r="D103" i="12"/>
  <c r="B103" i="13" l="1"/>
  <c r="D102" i="13"/>
  <c r="D104" i="12"/>
  <c r="B105" i="12"/>
  <c r="B104" i="13" l="1"/>
  <c r="D103" i="13"/>
  <c r="B106" i="12"/>
  <c r="D105" i="12"/>
  <c r="B105" i="13" l="1"/>
  <c r="D104" i="13"/>
  <c r="D106" i="12"/>
  <c r="B107" i="12"/>
  <c r="B106" i="13" l="1"/>
  <c r="D105" i="13"/>
  <c r="B108" i="12"/>
  <c r="D107" i="12"/>
  <c r="B107" i="13" l="1"/>
  <c r="D106" i="13"/>
  <c r="B109" i="12"/>
  <c r="D108" i="12"/>
  <c r="D107" i="13" l="1"/>
  <c r="B108" i="13"/>
  <c r="B110" i="12"/>
  <c r="D109" i="12"/>
  <c r="B109" i="13" l="1"/>
  <c r="D108" i="13"/>
  <c r="B111" i="12"/>
  <c r="D110" i="12"/>
  <c r="B110" i="13" l="1"/>
  <c r="D109" i="13"/>
  <c r="B112" i="12"/>
  <c r="D111" i="12"/>
  <c r="B111" i="13" l="1"/>
  <c r="D110" i="13"/>
  <c r="D112" i="12"/>
  <c r="B113" i="12"/>
  <c r="B112" i="13" l="1"/>
  <c r="D111" i="13"/>
  <c r="D113" i="12"/>
  <c r="B114" i="12"/>
  <c r="B113" i="13" l="1"/>
  <c r="D112" i="13"/>
  <c r="D114" i="12"/>
  <c r="B115" i="12"/>
  <c r="B114" i="13" l="1"/>
  <c r="D113" i="13"/>
  <c r="B116" i="12"/>
  <c r="D115" i="12"/>
  <c r="B115" i="13" l="1"/>
  <c r="D114" i="13"/>
  <c r="B117" i="12"/>
  <c r="D116" i="12"/>
  <c r="B116" i="13" l="1"/>
  <c r="D115" i="13"/>
  <c r="D117" i="12"/>
  <c r="B118" i="12"/>
  <c r="B117" i="13" l="1"/>
  <c r="D116" i="13"/>
  <c r="D118" i="12"/>
  <c r="B119" i="12"/>
  <c r="B118" i="13" l="1"/>
  <c r="D117" i="13"/>
  <c r="B120" i="12"/>
  <c r="D119" i="12"/>
  <c r="B119" i="13" l="1"/>
  <c r="D118" i="13"/>
  <c r="D120" i="12"/>
  <c r="B121" i="12"/>
  <c r="B120" i="13" l="1"/>
  <c r="D119" i="13"/>
  <c r="D121" i="12"/>
  <c r="B122" i="12"/>
  <c r="D120" i="13" l="1"/>
  <c r="B121" i="13"/>
  <c r="B123" i="12"/>
  <c r="D122" i="12"/>
  <c r="B122" i="13" l="1"/>
  <c r="D121" i="13"/>
  <c r="D123" i="12"/>
  <c r="B124" i="12"/>
  <c r="B123" i="13" l="1"/>
  <c r="D122" i="13"/>
  <c r="D124" i="12"/>
  <c r="B125" i="12"/>
  <c r="B124" i="13" l="1"/>
  <c r="D123" i="13"/>
  <c r="D125" i="12"/>
  <c r="B126" i="12"/>
  <c r="B125" i="13" l="1"/>
  <c r="D124" i="13"/>
  <c r="D126" i="12"/>
  <c r="B127" i="12"/>
  <c r="B126" i="13" l="1"/>
  <c r="D125" i="13"/>
  <c r="B128" i="12"/>
  <c r="D127" i="12"/>
  <c r="B127" i="13" l="1"/>
  <c r="D126" i="13"/>
  <c r="D128" i="12"/>
  <c r="B129" i="12"/>
  <c r="B128" i="13" l="1"/>
  <c r="D127" i="13"/>
  <c r="D129" i="12"/>
  <c r="B130" i="12"/>
  <c r="D128" i="13" l="1"/>
  <c r="B129" i="13"/>
  <c r="B131" i="12"/>
  <c r="D130" i="12"/>
  <c r="B130" i="13" l="1"/>
  <c r="D129" i="13"/>
  <c r="B132" i="12"/>
  <c r="D131" i="12"/>
  <c r="D130" i="13" l="1"/>
  <c r="B131" i="13"/>
  <c r="B133" i="12"/>
  <c r="D133" i="12" s="1"/>
  <c r="D132" i="12"/>
  <c r="B132" i="13" l="1"/>
  <c r="D131" i="13"/>
  <c r="D132" i="13" l="1"/>
  <c r="B133" i="13"/>
  <c r="D133"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Guest</author>
  </authors>
  <commentList>
    <comment ref="C34" authorId="0" shapeId="0" xr:uid="{00000000-0006-0000-0100-000001000000}">
      <text>
        <r>
          <rPr>
            <b/>
            <sz val="9"/>
            <color indexed="81"/>
            <rFont val="Tahoma"/>
            <family val="2"/>
          </rPr>
          <t>Nate:</t>
        </r>
        <r>
          <rPr>
            <sz val="9"/>
            <color indexed="81"/>
            <rFont val="Tahoma"/>
            <family val="2"/>
          </rPr>
          <t xml:space="preserve">
The Standard ID must match the Standard ID used above in the trey protocol.  For example, if you are using the Boulder Colorado Standard, and you labeled it "B" above, it must be labled "B" in this collum.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00000000-0006-0000-0500-000001000000}">
      <text>
        <r>
          <rPr>
            <b/>
            <sz val="10"/>
            <color indexed="81"/>
            <rFont val="Calibri"/>
            <family val="2"/>
          </rPr>
          <t>Manually change first six injections to ignore "-1".</t>
        </r>
      </text>
    </comment>
    <comment ref="G3" authorId="0" shapeId="0" xr:uid="{00000000-0006-0000-0500-000002000000}">
      <text>
        <r>
          <rPr>
            <b/>
            <sz val="10"/>
            <color indexed="81"/>
            <rFont val="Calibri"/>
            <family val="2"/>
          </rPr>
          <t>Manually change first six injections to ignore "-1".</t>
        </r>
      </text>
    </comment>
    <comment ref="G4" authorId="0" shapeId="0" xr:uid="{00000000-0006-0000-0500-000003000000}">
      <text>
        <r>
          <rPr>
            <b/>
            <sz val="10"/>
            <color indexed="81"/>
            <rFont val="Calibri"/>
            <family val="2"/>
          </rPr>
          <t>Manually change first six injections to ignore "-1".</t>
        </r>
      </text>
    </comment>
    <comment ref="G5" authorId="0" shapeId="0" xr:uid="{00000000-0006-0000-0500-000004000000}">
      <text>
        <r>
          <rPr>
            <b/>
            <sz val="10"/>
            <color indexed="81"/>
            <rFont val="Calibri"/>
            <family val="2"/>
          </rPr>
          <t>Manually change first six injections to ignore "-1".</t>
        </r>
      </text>
    </comment>
    <comment ref="G6" authorId="0" shapeId="0" xr:uid="{00000000-0006-0000-0500-000005000000}">
      <text>
        <r>
          <rPr>
            <b/>
            <sz val="10"/>
            <color indexed="81"/>
            <rFont val="Calibri"/>
            <family val="2"/>
          </rPr>
          <t>Manually change first six injections to ignore "-1".</t>
        </r>
      </text>
    </comment>
    <comment ref="G7" authorId="0" shapeId="0" xr:uid="{00000000-0006-0000-0500-000006000000}">
      <text>
        <r>
          <rPr>
            <b/>
            <sz val="10"/>
            <color indexed="81"/>
            <rFont val="Calibri"/>
            <family val="2"/>
          </rPr>
          <t>Manually change first six injections to ignore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00000000-0006-0000-0600-000001000000}">
      <text>
        <r>
          <rPr>
            <b/>
            <sz val="10"/>
            <color indexed="81"/>
            <rFont val="Calibri"/>
            <family val="2"/>
          </rPr>
          <t>Manually change first six injections to ignore "-1".</t>
        </r>
      </text>
    </comment>
    <comment ref="G3" authorId="0" shapeId="0" xr:uid="{00000000-0006-0000-0600-000002000000}">
      <text>
        <r>
          <rPr>
            <b/>
            <sz val="10"/>
            <color indexed="81"/>
            <rFont val="Calibri"/>
            <family val="2"/>
          </rPr>
          <t>Manually change first six injections to ignore "-1".</t>
        </r>
      </text>
    </comment>
    <comment ref="G4" authorId="0" shapeId="0" xr:uid="{00000000-0006-0000-0600-000003000000}">
      <text>
        <r>
          <rPr>
            <b/>
            <sz val="10"/>
            <color indexed="81"/>
            <rFont val="Calibri"/>
            <family val="2"/>
          </rPr>
          <t>Manually change first six injections to ignore "-1".</t>
        </r>
      </text>
    </comment>
    <comment ref="G5" authorId="0" shapeId="0" xr:uid="{00000000-0006-0000-0600-000004000000}">
      <text>
        <r>
          <rPr>
            <b/>
            <sz val="10"/>
            <color indexed="81"/>
            <rFont val="Calibri"/>
            <family val="2"/>
          </rPr>
          <t>Manually change first six injections to ignore "-1".</t>
        </r>
      </text>
    </comment>
    <comment ref="G6" authorId="0" shapeId="0" xr:uid="{00000000-0006-0000-0600-000005000000}">
      <text>
        <r>
          <rPr>
            <b/>
            <sz val="10"/>
            <color indexed="81"/>
            <rFont val="Calibri"/>
            <family val="2"/>
          </rPr>
          <t>Manually change first six injections to ignore "-1".</t>
        </r>
      </text>
    </comment>
    <comment ref="G7" authorId="0" shapeId="0" xr:uid="{00000000-0006-0000-0600-000006000000}">
      <text>
        <r>
          <rPr>
            <b/>
            <sz val="10"/>
            <color indexed="81"/>
            <rFont val="Calibri"/>
            <family val="2"/>
          </rPr>
          <t>Manually change first six injections to ignore "-1".</t>
        </r>
      </text>
    </comment>
  </commentList>
</comments>
</file>

<file path=xl/sharedStrings.xml><?xml version="1.0" encoding="utf-8"?>
<sst xmlns="http://schemas.openxmlformats.org/spreadsheetml/2006/main" count="1502" uniqueCount="406">
  <si>
    <t xml:space="preserve">Rear Rack </t>
  </si>
  <si>
    <t>Tray Position</t>
  </si>
  <si>
    <t>Sample ID</t>
  </si>
  <si>
    <t>Sampling Date</t>
  </si>
  <si>
    <t>Notes</t>
  </si>
  <si>
    <t>#1</t>
  </si>
  <si>
    <t>#2</t>
  </si>
  <si>
    <t>#3</t>
  </si>
  <si>
    <t>#4</t>
  </si>
  <si>
    <t>#5</t>
  </si>
  <si>
    <t>#6</t>
  </si>
  <si>
    <t>#7</t>
  </si>
  <si>
    <t>#8</t>
  </si>
  <si>
    <t>#9</t>
  </si>
  <si>
    <t>#10</t>
  </si>
  <si>
    <t>#11</t>
  </si>
  <si>
    <t>#12</t>
  </si>
  <si>
    <t>Standards</t>
  </si>
  <si>
    <t>Standard ID</t>
  </si>
  <si>
    <t xml:space="preserve"> Actual d(18_16)</t>
  </si>
  <si>
    <t>Actual d(D_H)</t>
  </si>
  <si>
    <t>Blacksburg</t>
  </si>
  <si>
    <t>Analysis Date</t>
  </si>
  <si>
    <t>PI</t>
  </si>
  <si>
    <t>Analyst</t>
  </si>
  <si>
    <t>Sampling Location</t>
  </si>
  <si>
    <t>MT BHB</t>
  </si>
  <si>
    <t>MT Creek</t>
  </si>
  <si>
    <t>Hawaii</t>
  </si>
  <si>
    <t>DI</t>
  </si>
  <si>
    <t>Project</t>
  </si>
  <si>
    <t>Start Time</t>
  </si>
  <si>
    <t># Injections</t>
  </si>
  <si>
    <t>Quality Assurance Verification</t>
  </si>
  <si>
    <t>Metric</t>
  </si>
  <si>
    <t>Reviewer 1</t>
  </si>
  <si>
    <t>Reviewer 2</t>
  </si>
  <si>
    <t>0.999+</t>
  </si>
  <si>
    <t>d18O QC checks</t>
  </si>
  <si>
    <t>dD QC checks</t>
  </si>
  <si>
    <t xml:space="preserve"> &lt; 1.5</t>
  </si>
  <si>
    <t>Initials</t>
  </si>
  <si>
    <t>Date</t>
  </si>
  <si>
    <t>Myrtle Beach</t>
  </si>
  <si>
    <t>Denali</t>
  </si>
  <si>
    <t>H2O_Mean</t>
  </si>
  <si>
    <t>Line</t>
  </si>
  <si>
    <t>Inj Nr</t>
  </si>
  <si>
    <t>Large scatter may indicate a problem with the syringe or the septa.</t>
  </si>
  <si>
    <t>Concentration of water vapor should be about 20,000 ppmV (roughly +/- 1000; but not outside 17,000 and 23,000 ppmV).</t>
  </si>
  <si>
    <t>Ignore</t>
  </si>
  <si>
    <t>Good</t>
  </si>
  <si>
    <t>d(18_16)Mean</t>
  </si>
  <si>
    <t>d(D_H)Mean</t>
  </si>
  <si>
    <t>Min</t>
  </si>
  <si>
    <t>Max</t>
  </si>
  <si>
    <t>Sample</t>
  </si>
  <si>
    <t>Injection</t>
  </si>
  <si>
    <t>Sample Name</t>
  </si>
  <si>
    <t xml:space="preserve">Enter start time and date --&gt; </t>
  </si>
  <si>
    <t>Stdev Raw</t>
  </si>
  <si>
    <t xml:space="preserve">  d(18_16) Memory Corrected</t>
  </si>
  <si>
    <t>Stdev Memory Corrected</t>
  </si>
  <si>
    <t xml:space="preserve">  d(18_16) Drift Corrected</t>
  </si>
  <si>
    <t>d18O Final Value</t>
  </si>
  <si>
    <t>Post run corrections:</t>
  </si>
  <si>
    <t>(1) Memory correction</t>
  </si>
  <si>
    <t>(1) Graphs for memory correction</t>
  </si>
  <si>
    <t>Combined Stdev</t>
  </si>
  <si>
    <t>Date:</t>
  </si>
  <si>
    <t>injection</t>
  </si>
  <si>
    <t>18O memory coef</t>
  </si>
  <si>
    <t>(2) Drift correction</t>
  </si>
  <si>
    <t>Slope m:</t>
  </si>
  <si>
    <t>Stdev Mem Corr.</t>
  </si>
  <si>
    <t>Stdev Drift Corr.</t>
  </si>
  <si>
    <t>(3) Normalization to VSMOW scale</t>
  </si>
  <si>
    <t>slope m</t>
  </si>
  <si>
    <t>interception t</t>
  </si>
  <si>
    <t>(4) Quality control</t>
  </si>
  <si>
    <t>offset</t>
  </si>
  <si>
    <t>d18O</t>
  </si>
  <si>
    <t>d(18_16) Picarro Raw</t>
  </si>
  <si>
    <t>d(18_16) Reference Defined</t>
  </si>
  <si>
    <t>d18O Final Corrected Value</t>
  </si>
  <si>
    <t>dD_H) Picarro Raw</t>
  </si>
  <si>
    <t xml:space="preserve">  d(D_H) Memory Corrected</t>
  </si>
  <si>
    <t xml:space="preserve">  d(D_H) Drift Corrected</t>
  </si>
  <si>
    <t>d(D_H) Reference Defined</t>
  </si>
  <si>
    <t>dD Final Corrected Value</t>
  </si>
  <si>
    <t>Complete Sequence</t>
  </si>
  <si>
    <t>18O</t>
  </si>
  <si>
    <t>2H</t>
  </si>
  <si>
    <t>1 s.d.</t>
  </si>
  <si>
    <t xml:space="preserve"> ‰ vs. VSMOW</t>
  </si>
  <si>
    <t>Anchorage</t>
  </si>
  <si>
    <t>Reference Defined Values</t>
  </si>
  <si>
    <t>Calibration Date:</t>
  </si>
  <si>
    <t>accepted ±1.5</t>
  </si>
  <si>
    <t>Vial</t>
  </si>
  <si>
    <t>Analyst:</t>
  </si>
  <si>
    <t>Project:</t>
  </si>
  <si>
    <t>Analysis Date:</t>
  </si>
  <si>
    <t>d18O Cal Curve R^2</t>
  </si>
  <si>
    <t>dD Cal Curve R^2</t>
  </si>
  <si>
    <r>
      <rPr>
        <b/>
        <sz val="11"/>
        <color indexed="8"/>
        <rFont val="Symbol"/>
        <family val="1"/>
      </rPr>
      <t>d</t>
    </r>
    <r>
      <rPr>
        <b/>
        <vertAlign val="superscript"/>
        <sz val="11"/>
        <color indexed="8"/>
        <rFont val="Calibri"/>
        <family val="2"/>
      </rPr>
      <t>18</t>
    </r>
    <r>
      <rPr>
        <b/>
        <sz val="11"/>
        <color indexed="8"/>
        <rFont val="Calibri"/>
        <family val="2"/>
      </rPr>
      <t>O</t>
    </r>
  </si>
  <si>
    <r>
      <rPr>
        <b/>
        <sz val="11"/>
        <color indexed="8"/>
        <rFont val="Symbol"/>
        <family val="1"/>
      </rPr>
      <t>d</t>
    </r>
    <r>
      <rPr>
        <b/>
        <vertAlign val="superscript"/>
        <sz val="11"/>
        <color indexed="8"/>
        <rFont val="Calibri"/>
        <family val="2"/>
      </rPr>
      <t>2</t>
    </r>
    <r>
      <rPr>
        <b/>
        <sz val="11"/>
        <color indexed="8"/>
        <rFont val="Calibri"/>
        <family val="2"/>
      </rPr>
      <t>H</t>
    </r>
  </si>
  <si>
    <t>Inj Number</t>
  </si>
  <si>
    <t>Identifier</t>
  </si>
  <si>
    <t>Run Summary</t>
  </si>
  <si>
    <t>d2H Final Value</t>
  </si>
  <si>
    <t>Alberta</t>
  </si>
  <si>
    <t>Homer</t>
  </si>
  <si>
    <t>Correction Type</t>
  </si>
  <si>
    <t>QC Check</t>
  </si>
  <si>
    <t>High Reference</t>
  </si>
  <si>
    <t>Low Reference</t>
  </si>
  <si>
    <t>Drift</t>
  </si>
  <si>
    <t>North Myrtle Beach, SC</t>
  </si>
  <si>
    <t>Denton's Well</t>
  </si>
  <si>
    <t>Nickel Mines, PA</t>
  </si>
  <si>
    <t>Homer, AK</t>
  </si>
  <si>
    <t>Anchorage, AK</t>
  </si>
  <si>
    <t>Edmonton, Alberta</t>
  </si>
  <si>
    <t>Denali National Park</t>
  </si>
  <si>
    <t>QC Check Defined</t>
  </si>
  <si>
    <t>Drift Average</t>
  </si>
  <si>
    <t>Drift Defined</t>
  </si>
  <si>
    <t>Drift Vial 4</t>
  </si>
  <si>
    <t>d2H</t>
  </si>
  <si>
    <t>QC Check Vial 5</t>
  </si>
  <si>
    <t>QC Check Vial 26</t>
  </si>
  <si>
    <t>Drift Vial 9</t>
  </si>
  <si>
    <t>Drift Vial 18</t>
  </si>
  <si>
    <t>Drift Vial 27</t>
  </si>
  <si>
    <t>Drift Corrected Drifts</t>
  </si>
  <si>
    <t xml:space="preserve">  d(18_16) Memory Corrected Drifts</t>
  </si>
  <si>
    <t xml:space="preserve">  d(18_16) Drift Corrected High, Low, and Drift</t>
  </si>
  <si>
    <t xml:space="preserve">  d(D_H) Memory Corrected Drift</t>
  </si>
  <si>
    <t>Drift Corrected Drift</t>
  </si>
  <si>
    <t xml:space="preserve">  d(D_H) Drift Corrected High, Low, Drift</t>
  </si>
  <si>
    <t>Rear Rack</t>
  </si>
  <si>
    <t>High reference</t>
  </si>
  <si>
    <t>Time Code</t>
  </si>
  <si>
    <t>WQL Heavy Oxygen</t>
  </si>
  <si>
    <t>WQL Heavy Hydrogen</t>
  </si>
  <si>
    <t>Andres Heavy Water</t>
  </si>
  <si>
    <t>Nickel Mines</t>
  </si>
  <si>
    <t>#13</t>
  </si>
  <si>
    <t>#14</t>
  </si>
  <si>
    <t>#15</t>
  </si>
  <si>
    <t>Heavy Oxygen</t>
  </si>
  <si>
    <t>Heavy Hydrogen</t>
  </si>
  <si>
    <t>#16</t>
  </si>
  <si>
    <t>#17</t>
  </si>
  <si>
    <t>#18</t>
  </si>
  <si>
    <t>#19</t>
  </si>
  <si>
    <t>#20</t>
  </si>
  <si>
    <t>Picarro MID</t>
  </si>
  <si>
    <t>Picarro DEPL</t>
  </si>
  <si>
    <t>Picarro ZERO</t>
  </si>
  <si>
    <t>accepted ± 0.15</t>
  </si>
  <si>
    <t xml:space="preserve"> &lt; 0.15</t>
  </si>
  <si>
    <t>Myrtle</t>
  </si>
  <si>
    <t>DWH</t>
  </si>
  <si>
    <t>Durelle Scott</t>
  </si>
  <si>
    <t>CCR</t>
  </si>
  <si>
    <t>2024 - 2025</t>
  </si>
  <si>
    <t xml:space="preserve">Carvins Cove Reservoir </t>
  </si>
  <si>
    <t xml:space="preserve">  Line</t>
  </si>
  <si>
    <t xml:space="preserve">  Analysis</t>
  </si>
  <si>
    <t xml:space="preserve">             Time Code</t>
  </si>
  <si>
    <t xml:space="preserve">           Port</t>
  </si>
  <si>
    <t xml:space="preserve">  Inj Nr</t>
  </si>
  <si>
    <t xml:space="preserve">  d(18_16)Mean</t>
  </si>
  <si>
    <t xml:space="preserve">    d(D_H)Mean</t>
  </si>
  <si>
    <t xml:space="preserve">      H2O_Mean</t>
  </si>
  <si>
    <t xml:space="preserve">  Ignore</t>
  </si>
  <si>
    <t xml:space="preserve"> Good</t>
  </si>
  <si>
    <t xml:space="preserve">                            Identifier 1</t>
  </si>
  <si>
    <t xml:space="preserve">                            Identifier 2</t>
  </si>
  <si>
    <t xml:space="preserve">   Gas Configuration</t>
  </si>
  <si>
    <t xml:space="preserve">     days_Mean</t>
  </si>
  <si>
    <t xml:space="preserve">   d(18_16)_SD</t>
  </si>
  <si>
    <t xml:space="preserve">     d(D_H)_SD</t>
  </si>
  <si>
    <t xml:space="preserve">        H2O_SD</t>
  </si>
  <si>
    <t xml:space="preserve">   d(18_16)_Sl</t>
  </si>
  <si>
    <t xml:space="preserve">     d(D_H)_Sl</t>
  </si>
  <si>
    <t xml:space="preserve">        H2O_Sl</t>
  </si>
  <si>
    <t xml:space="preserve"> BASELINE_Mean</t>
  </si>
  <si>
    <t xml:space="preserve">   BASELINE_SD</t>
  </si>
  <si>
    <t xml:space="preserve">      DAS Temp</t>
  </si>
  <si>
    <t xml:space="preserve">      Tray</t>
  </si>
  <si>
    <t xml:space="preserve">  Sample</t>
  </si>
  <si>
    <t xml:space="preserve">     Job</t>
  </si>
  <si>
    <t xml:space="preserve">    Method</t>
  </si>
  <si>
    <t xml:space="preserve">    MT1-Rear-01</t>
  </si>
  <si>
    <t xml:space="preserve">                                        </t>
  </si>
  <si>
    <t xml:space="preserve">                 H2O</t>
  </si>
  <si>
    <t xml:space="preserve">  MT1-Rear</t>
  </si>
  <si>
    <t xml:space="preserve">       BSE</t>
  </si>
  <si>
    <t xml:space="preserve">    MT1-Rear-02</t>
  </si>
  <si>
    <t xml:space="preserve">    MT1-Rear-03</t>
  </si>
  <si>
    <t xml:space="preserve">    MT1-Rear-04</t>
  </si>
  <si>
    <t xml:space="preserve">    MT1-Rear-05</t>
  </si>
  <si>
    <t xml:space="preserve">    MT1-Rear-06</t>
  </si>
  <si>
    <t xml:space="preserve">    MT1-Rear-07</t>
  </si>
  <si>
    <t xml:space="preserve">    MT1-Rear-08</t>
  </si>
  <si>
    <t xml:space="preserve">    MT1-Rear-09</t>
  </si>
  <si>
    <t xml:space="preserve">    MT1-Rear-10</t>
  </si>
  <si>
    <t xml:space="preserve">    MT1-Rear-11</t>
  </si>
  <si>
    <t xml:space="preserve">    MT1-Rear-12</t>
  </si>
  <si>
    <t xml:space="preserve">    MT1-Rear-13</t>
  </si>
  <si>
    <t xml:space="preserve">    MT1-Rear-14</t>
  </si>
  <si>
    <t xml:space="preserve">    MT1-Rear-15</t>
  </si>
  <si>
    <t xml:space="preserve">    MT1-Rear-16</t>
  </si>
  <si>
    <t xml:space="preserve">    MT1-Rear-17</t>
  </si>
  <si>
    <t xml:space="preserve">    MT1-Rear-18</t>
  </si>
  <si>
    <t xml:space="preserve">    MT1-Rear-19</t>
  </si>
  <si>
    <t xml:space="preserve">    MT1-Rear-20</t>
  </si>
  <si>
    <t xml:space="preserve">    MT1-Rear-21</t>
  </si>
  <si>
    <t xml:space="preserve">    MT1-Rear-22</t>
  </si>
  <si>
    <t xml:space="preserve">    MT1-Rear-23</t>
  </si>
  <si>
    <t xml:space="preserve">    MT1-Rear-24</t>
  </si>
  <si>
    <t xml:space="preserve">    MT1-Rear-25</t>
  </si>
  <si>
    <t xml:space="preserve">    MT1-Rear-26</t>
  </si>
  <si>
    <t xml:space="preserve">    MT1-Rear-27</t>
  </si>
  <si>
    <t xml:space="preserve">Comments: </t>
  </si>
  <si>
    <t>C50 28oct24 1.5m</t>
  </si>
  <si>
    <t>C50 30sep24 1.5m</t>
  </si>
  <si>
    <t>CC3 11jul24 1.5m</t>
  </si>
  <si>
    <t>CS1 17dec24 0.1m</t>
  </si>
  <si>
    <t>CC2 17dec24 0.1m</t>
  </si>
  <si>
    <t>C50 17dec24 6m</t>
  </si>
  <si>
    <t>CC4 17dec24 9m</t>
  </si>
  <si>
    <t>CC4 17dec24 0.1m</t>
  </si>
  <si>
    <t>CC4 30sep24 9m</t>
  </si>
  <si>
    <t>CC2 11jul24 0.1m</t>
  </si>
  <si>
    <t>CC2 11jul24 0.1m - DUP</t>
  </si>
  <si>
    <t>CP2 28oct24 0.1m</t>
  </si>
  <si>
    <t>CP1 17dec24 0.1m</t>
  </si>
  <si>
    <t>CS2 17dec24 0.1m</t>
  </si>
  <si>
    <t>CC3 28oct24 0.1m</t>
  </si>
  <si>
    <t>C50 17dec24 0.1m</t>
  </si>
  <si>
    <t>CC4 28oct24 BOT</t>
  </si>
  <si>
    <t>CC3 28oct24 BOT</t>
  </si>
  <si>
    <t xml:space="preserve">   P-11890</t>
  </si>
  <si>
    <t xml:space="preserve">   2025/06/05 09:44:57</t>
  </si>
  <si>
    <t xml:space="preserve">   2025/06/05 09:53:44</t>
  </si>
  <si>
    <t xml:space="preserve">   2025/06/05 10:02:30</t>
  </si>
  <si>
    <t xml:space="preserve">   2025/06/05 10:11:17</t>
  </si>
  <si>
    <t xml:space="preserve">   2025/06/05 10:20:03</t>
  </si>
  <si>
    <t xml:space="preserve">   2025/06/05 10:28:49</t>
  </si>
  <si>
    <t xml:space="preserve">   2025/06/05 10:37:34</t>
  </si>
  <si>
    <t xml:space="preserve">   2025/06/05 10:46:21</t>
  </si>
  <si>
    <t xml:space="preserve">   2025/06/05 10:55:07</t>
  </si>
  <si>
    <t xml:space="preserve">   2025/06/05 11:03:54</t>
  </si>
  <si>
    <t xml:space="preserve">   P-11891</t>
  </si>
  <si>
    <t xml:space="preserve">   2025/06/05 11:12:40</t>
  </si>
  <si>
    <t xml:space="preserve">   2025/06/05 11:21:27</t>
  </si>
  <si>
    <t xml:space="preserve">   2025/06/05 11:30:14</t>
  </si>
  <si>
    <t xml:space="preserve">   2025/06/05 11:39:01</t>
  </si>
  <si>
    <t xml:space="preserve">   2025/06/05 11:47:46</t>
  </si>
  <si>
    <t xml:space="preserve">   2025/06/05 11:56:33</t>
  </si>
  <si>
    <t xml:space="preserve">   2025/06/05 12:05:19</t>
  </si>
  <si>
    <t xml:space="preserve">   2025/06/05 12:14:05</t>
  </si>
  <si>
    <t xml:space="preserve">   2025/06/05 12:22:53</t>
  </si>
  <si>
    <t xml:space="preserve">   2025/06/05 12:31:40</t>
  </si>
  <si>
    <t xml:space="preserve">   P-11892</t>
  </si>
  <si>
    <t xml:space="preserve">   2025/06/05 12:40:27</t>
  </si>
  <si>
    <t xml:space="preserve">   2025/06/05 12:49:14</t>
  </si>
  <si>
    <t xml:space="preserve">   2025/06/05 12:58:00</t>
  </si>
  <si>
    <t xml:space="preserve">   2025/06/05 13:06:47</t>
  </si>
  <si>
    <t xml:space="preserve">   2025/06/05 13:15:35</t>
  </si>
  <si>
    <t xml:space="preserve">   2025/06/05 13:24:22</t>
  </si>
  <si>
    <t xml:space="preserve">   2025/06/05 13:33:09</t>
  </si>
  <si>
    <t xml:space="preserve">   2025/06/05 13:41:56</t>
  </si>
  <si>
    <t xml:space="preserve">   2025/06/05 13:50:43</t>
  </si>
  <si>
    <t xml:space="preserve">   2025/06/05 13:59:31</t>
  </si>
  <si>
    <t xml:space="preserve">   P-11893</t>
  </si>
  <si>
    <t xml:space="preserve">   2025/06/05 14:08:19</t>
  </si>
  <si>
    <t xml:space="preserve">   2025/06/05 14:17:07</t>
  </si>
  <si>
    <t xml:space="preserve">   2025/06/05 14:25:54</t>
  </si>
  <si>
    <t xml:space="preserve">   2025/06/05 14:34:41</t>
  </si>
  <si>
    <t xml:space="preserve">   2025/06/05 14:43:29</t>
  </si>
  <si>
    <t xml:space="preserve">   2025/06/05 14:52:17</t>
  </si>
  <si>
    <t xml:space="preserve">   2025/06/05 15:01:05</t>
  </si>
  <si>
    <t xml:space="preserve">   2025/06/05 15:09:53</t>
  </si>
  <si>
    <t xml:space="preserve">   2025/06/05 15:18:41</t>
  </si>
  <si>
    <t xml:space="preserve">   2025/06/05 15:27:28</t>
  </si>
  <si>
    <t xml:space="preserve">   P-11894</t>
  </si>
  <si>
    <t xml:space="preserve">   2025/06/05 15:36:17</t>
  </si>
  <si>
    <t xml:space="preserve">   2025/06/05 15:45:06</t>
  </si>
  <si>
    <t xml:space="preserve">   2025/06/05 15:53:54</t>
  </si>
  <si>
    <t xml:space="preserve">   2025/06/05 16:02:42</t>
  </si>
  <si>
    <t xml:space="preserve">   P-11895</t>
  </si>
  <si>
    <t xml:space="preserve">   2025/06/05 16:11:30</t>
  </si>
  <si>
    <t xml:space="preserve">   2025/06/05 16:20:18</t>
  </si>
  <si>
    <t xml:space="preserve">   2025/06/05 16:29:06</t>
  </si>
  <si>
    <t xml:space="preserve">   2025/06/05 16:37:55</t>
  </si>
  <si>
    <t xml:space="preserve">   P-11896</t>
  </si>
  <si>
    <t xml:space="preserve">   2025/06/05 16:46:43</t>
  </si>
  <si>
    <t xml:space="preserve">   2025/06/05 16:55:32</t>
  </si>
  <si>
    <t xml:space="preserve">   2025/06/05 17:04:20</t>
  </si>
  <si>
    <t xml:space="preserve">   2025/06/05 17:13:09</t>
  </si>
  <si>
    <t xml:space="preserve">   P-11897</t>
  </si>
  <si>
    <t xml:space="preserve">   2025/06/05 17:21:57</t>
  </si>
  <si>
    <t xml:space="preserve">   2025/06/05 17:30:44</t>
  </si>
  <si>
    <t xml:space="preserve">   2025/06/05 17:39:33</t>
  </si>
  <si>
    <t xml:space="preserve">   2025/06/05 17:48:20</t>
  </si>
  <si>
    <t xml:space="preserve">   P-11898</t>
  </si>
  <si>
    <t xml:space="preserve">   2025/06/05 17:57:08</t>
  </si>
  <si>
    <t xml:space="preserve">   2025/06/05 18:05:56</t>
  </si>
  <si>
    <t xml:space="preserve">   2025/06/05 18:14:45</t>
  </si>
  <si>
    <t xml:space="preserve">   2025/06/05 18:23:34</t>
  </si>
  <si>
    <t xml:space="preserve">   P-11899</t>
  </si>
  <si>
    <t xml:space="preserve">   2025/06/05 18:32:23</t>
  </si>
  <si>
    <t xml:space="preserve">   2025/06/05 18:41:12</t>
  </si>
  <si>
    <t xml:space="preserve">   2025/06/05 18:50:01</t>
  </si>
  <si>
    <t xml:space="preserve">   2025/06/05 18:58:51</t>
  </si>
  <si>
    <t xml:space="preserve">   P-11900</t>
  </si>
  <si>
    <t xml:space="preserve">   2025/06/05 19:07:40</t>
  </si>
  <si>
    <t xml:space="preserve">   2025/06/05 19:16:28</t>
  </si>
  <si>
    <t xml:space="preserve">   2025/06/05 19:25:18</t>
  </si>
  <si>
    <t xml:space="preserve">   2025/06/05 19:34:08</t>
  </si>
  <si>
    <t xml:space="preserve">   P-11901</t>
  </si>
  <si>
    <t xml:space="preserve">   2025/06/05 19:42:57</t>
  </si>
  <si>
    <t xml:space="preserve">   2025/06/05 19:51:46</t>
  </si>
  <si>
    <t xml:space="preserve">   2025/06/05 20:00:35</t>
  </si>
  <si>
    <t xml:space="preserve">   2025/06/05 20:09:25</t>
  </si>
  <si>
    <t xml:space="preserve">   P-11902</t>
  </si>
  <si>
    <t xml:space="preserve">   2025/06/05 20:18:14</t>
  </si>
  <si>
    <t xml:space="preserve">   2025/06/05 20:27:03</t>
  </si>
  <si>
    <t xml:space="preserve">   2025/06/05 20:35:53</t>
  </si>
  <si>
    <t xml:space="preserve">   2025/06/05 20:44:42</t>
  </si>
  <si>
    <t xml:space="preserve">   P-11903</t>
  </si>
  <si>
    <t xml:space="preserve">   2025/06/05 20:53:32</t>
  </si>
  <si>
    <t xml:space="preserve">   2025/06/05 21:02:21</t>
  </si>
  <si>
    <t xml:space="preserve">   2025/06/05 21:11:11</t>
  </si>
  <si>
    <t xml:space="preserve">   2025/06/05 21:20:00</t>
  </si>
  <si>
    <t xml:space="preserve">   P-11904</t>
  </si>
  <si>
    <t xml:space="preserve">   2025/06/05 21:28:50</t>
  </si>
  <si>
    <t xml:space="preserve">   2025/06/05 21:37:39</t>
  </si>
  <si>
    <t xml:space="preserve">   2025/06/05 21:46:28</t>
  </si>
  <si>
    <t xml:space="preserve">   2025/06/05 21:55:18</t>
  </si>
  <si>
    <t xml:space="preserve">   P-11905</t>
  </si>
  <si>
    <t xml:space="preserve">   2025/06/05 22:04:08</t>
  </si>
  <si>
    <t xml:space="preserve">   2025/06/05 22:12:57</t>
  </si>
  <si>
    <t xml:space="preserve">   2025/06/05 22:21:46</t>
  </si>
  <si>
    <t xml:space="preserve">   2025/06/05 22:30:36</t>
  </si>
  <si>
    <t xml:space="preserve">   P-11906</t>
  </si>
  <si>
    <t xml:space="preserve">   2025/06/05 22:39:25</t>
  </si>
  <si>
    <t xml:space="preserve">   2025/06/05 22:48:16</t>
  </si>
  <si>
    <t xml:space="preserve">   2025/06/05 22:57:06</t>
  </si>
  <si>
    <t xml:space="preserve">   2025/06/05 23:05:57</t>
  </si>
  <si>
    <t xml:space="preserve">   P-11907</t>
  </si>
  <si>
    <t xml:space="preserve">   2025/06/05 23:14:47</t>
  </si>
  <si>
    <t xml:space="preserve">   2025/06/05 23:23:37</t>
  </si>
  <si>
    <t xml:space="preserve">   2025/06/05 23:32:28</t>
  </si>
  <si>
    <t xml:space="preserve">   2025/06/05 23:41:18</t>
  </si>
  <si>
    <t xml:space="preserve">   P-11908</t>
  </si>
  <si>
    <t xml:space="preserve">   2025/06/05 23:50:08</t>
  </si>
  <si>
    <t xml:space="preserve">   2025/06/05 23:58:59</t>
  </si>
  <si>
    <t xml:space="preserve">   2025/06/06 00:07:50</t>
  </si>
  <si>
    <t xml:space="preserve">   2025/06/06 00:16:40</t>
  </si>
  <si>
    <t xml:space="preserve">   P-11909</t>
  </si>
  <si>
    <t xml:space="preserve">   2025/06/06 00:25:32</t>
  </si>
  <si>
    <t xml:space="preserve">   2025/06/06 00:34:23</t>
  </si>
  <si>
    <t xml:space="preserve">   2025/06/06 00:43:14</t>
  </si>
  <si>
    <t xml:space="preserve">   2025/06/06 00:52:05</t>
  </si>
  <si>
    <t xml:space="preserve">   P-11910</t>
  </si>
  <si>
    <t xml:space="preserve">   2025/06/06 01:00:57</t>
  </si>
  <si>
    <t xml:space="preserve">   2025/06/06 01:09:48</t>
  </si>
  <si>
    <t xml:space="preserve">   2025/06/06 01:18:39</t>
  </si>
  <si>
    <t xml:space="preserve">   2025/06/06 01:27:30</t>
  </si>
  <si>
    <t xml:space="preserve">   P-11911</t>
  </si>
  <si>
    <t xml:space="preserve">   2025/06/06 01:36:22</t>
  </si>
  <si>
    <t xml:space="preserve">   2025/06/06 01:45:13</t>
  </si>
  <si>
    <t xml:space="preserve">   2025/06/06 01:54:04</t>
  </si>
  <si>
    <t xml:space="preserve">   2025/06/06 02:02:57</t>
  </si>
  <si>
    <t xml:space="preserve">   P-11912</t>
  </si>
  <si>
    <t xml:space="preserve">   2025/06/06 02:11:48</t>
  </si>
  <si>
    <t xml:space="preserve">   2025/06/06 02:20:39</t>
  </si>
  <si>
    <t xml:space="preserve">   2025/06/06 02:29:30</t>
  </si>
  <si>
    <t xml:space="preserve">   2025/06/06 02:38:21</t>
  </si>
  <si>
    <t xml:space="preserve">   P-11913</t>
  </si>
  <si>
    <t xml:space="preserve">   2025/06/06 02:47:13</t>
  </si>
  <si>
    <t xml:space="preserve">   2025/06/06 02:56:03</t>
  </si>
  <si>
    <t xml:space="preserve">   2025/06/06 03:04:55</t>
  </si>
  <si>
    <t xml:space="preserve">   2025/06/06 03:13:46</t>
  </si>
  <si>
    <t xml:space="preserve">   P-11914</t>
  </si>
  <si>
    <t xml:space="preserve">   2025/06/06 03:22:38</t>
  </si>
  <si>
    <t xml:space="preserve">   2025/06/06 03:31:29</t>
  </si>
  <si>
    <t xml:space="preserve">   2025/06/06 03:40:21</t>
  </si>
  <si>
    <t xml:space="preserve">   2025/06/06 03:49:13</t>
  </si>
  <si>
    <t xml:space="preserve">   P-11915</t>
  </si>
  <si>
    <t xml:space="preserve">   2025/06/06 03:58:05</t>
  </si>
  <si>
    <t xml:space="preserve">   2025/06/06 04:06:56</t>
  </si>
  <si>
    <t xml:space="preserve">   2025/06/06 04:15:48</t>
  </si>
  <si>
    <t xml:space="preserve">   2025/06/06 04:24:40</t>
  </si>
  <si>
    <t xml:space="preserve">   P-11916</t>
  </si>
  <si>
    <t xml:space="preserve">   2025/06/06 04:33:31</t>
  </si>
  <si>
    <t xml:space="preserve">   2025/06/06 04:42:23</t>
  </si>
  <si>
    <t xml:space="preserve">   2025/06/06 04:51:14</t>
  </si>
  <si>
    <t xml:space="preserve">   2025/06/06 05:00:07</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</si>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</sst>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409]h:mm\ AM/PM;@"/>
    <numFmt numFmtId="166" formatCode="[$-409]m/d/yy\ h:mm\ AM/PM;@"/>
    <numFmt numFmtId="167" formatCode="_(* #,##0_);_(* \(#,##0\);_(* &quot;-&quot;??_);_(@_)"/>
    <numFmt numFmtId="168" formatCode="0.000"/>
    <numFmt numFmtId="169" formatCode="0.0000"/>
    <numFmt numFmtId="170" formatCode="[$-409]d\-mmm\-yy;@"/>
  </numFmts>
  <fonts count="4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8"/>
      <name val="Verdana"/>
      <family val="2"/>
    </font>
    <font>
      <sz val="11"/>
      <name val="Calibri"/>
      <family val="2"/>
      <scheme val="minor"/>
    </font>
    <font>
      <b/>
      <sz val="11"/>
      <color theme="1"/>
      <name val="Calibri"/>
      <family val="2"/>
    </font>
    <font>
      <b/>
      <sz val="12"/>
      <color theme="1"/>
      <name val="Calibri"/>
      <family val="2"/>
    </font>
    <font>
      <sz val="12"/>
      <color theme="1"/>
      <name val="Calibri"/>
      <family val="2"/>
      <charset val="136"/>
      <scheme val="minor"/>
    </font>
    <font>
      <b/>
      <sz val="12"/>
      <color theme="1"/>
      <name val="Calibri"/>
      <family val="2"/>
      <scheme val="minor"/>
    </font>
    <font>
      <sz val="8"/>
      <name val="Calibri"/>
      <family val="2"/>
      <scheme val="minor"/>
    </font>
    <font>
      <sz val="11"/>
      <color rgb="FF000000"/>
      <name val="Calibri"/>
      <family val="2"/>
      <scheme val="minor"/>
    </font>
    <font>
      <sz val="12"/>
      <color theme="1"/>
      <name val="Calibri"/>
      <family val="2"/>
    </font>
    <font>
      <i/>
      <sz val="12"/>
      <color indexed="8"/>
      <name val="Calibri"/>
      <family val="2"/>
    </font>
    <font>
      <b/>
      <sz val="10"/>
      <color indexed="81"/>
      <name val="Calibri"/>
      <family val="2"/>
    </font>
    <font>
      <sz val="12"/>
      <color rgb="FF000000"/>
      <name val="Calibri"/>
      <family val="2"/>
      <scheme val="minor"/>
    </font>
    <font>
      <sz val="12"/>
      <color indexed="8"/>
      <name val="Calibri"/>
      <family val="2"/>
    </font>
    <font>
      <b/>
      <sz val="11"/>
      <color indexed="8"/>
      <name val="Calibri"/>
      <family val="2"/>
    </font>
    <font>
      <sz val="11"/>
      <name val="Calibri"/>
      <family val="2"/>
    </font>
    <font>
      <sz val="11"/>
      <color indexed="8"/>
      <name val="Calibri"/>
      <family val="2"/>
    </font>
    <font>
      <sz val="11"/>
      <color theme="1"/>
      <name val="Calibri"/>
      <family val="2"/>
    </font>
    <font>
      <b/>
      <sz val="11"/>
      <color indexed="8"/>
      <name val="Symbol"/>
      <family val="1"/>
    </font>
    <font>
      <b/>
      <vertAlign val="superscript"/>
      <sz val="11"/>
      <color indexed="8"/>
      <name val="Calibri"/>
      <family val="2"/>
    </font>
    <font>
      <sz val="12"/>
      <color rgb="FF0070C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79998168889431442"/>
        <bgColor rgb="FF000000"/>
      </patternFill>
    </fill>
    <fill>
      <patternFill patternType="solid">
        <fgColor rgb="FFFFFF00"/>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s>
  <cellStyleXfs count="85">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4"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6"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43" fontId="8"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240">
    <xf numFmtId="0" fontId="0" fillId="0" borderId="0" xfId="0"/>
    <xf numFmtId="0" fontId="0" fillId="0" borderId="0" xfId="0" applyAlignment="1">
      <alignment horizontal="center"/>
    </xf>
    <xf numFmtId="0" fontId="24" fillId="17" borderId="0" xfId="26"/>
    <xf numFmtId="0" fontId="0" fillId="0" borderId="32" xfId="0" applyBorder="1" applyAlignment="1">
      <alignment horizontal="center"/>
    </xf>
    <xf numFmtId="0" fontId="0" fillId="0" borderId="36" xfId="0" applyBorder="1" applyAlignment="1">
      <alignment horizontal="center"/>
    </xf>
    <xf numFmtId="0" fontId="0" fillId="0" borderId="34" xfId="0" applyBorder="1" applyAlignment="1">
      <alignment horizontal="center"/>
    </xf>
    <xf numFmtId="0" fontId="30" fillId="33" borderId="32" xfId="0" applyFont="1" applyFill="1" applyBorder="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23" fillId="34" borderId="37" xfId="0" applyFont="1" applyFill="1" applyBorder="1" applyAlignment="1">
      <alignment horizontal="center"/>
    </xf>
    <xf numFmtId="0" fontId="23" fillId="34" borderId="38" xfId="0" applyFont="1" applyFill="1" applyBorder="1" applyAlignment="1">
      <alignment horizontal="center"/>
    </xf>
    <xf numFmtId="0" fontId="7" fillId="0" borderId="0" xfId="0" applyFont="1"/>
    <xf numFmtId="0" fontId="7" fillId="0" borderId="0" xfId="0" applyFont="1" applyAlignment="1">
      <alignment horizontal="center"/>
    </xf>
    <xf numFmtId="0" fontId="34" fillId="0" borderId="14" xfId="0" applyFont="1" applyBorder="1" applyAlignment="1">
      <alignment horizontal="left"/>
    </xf>
    <xf numFmtId="0" fontId="34" fillId="0" borderId="0" xfId="0" applyFont="1"/>
    <xf numFmtId="0" fontId="7" fillId="0" borderId="0" xfId="0" applyFont="1" applyAlignment="1">
      <alignment horizontal="center" vertical="center"/>
    </xf>
    <xf numFmtId="0" fontId="34" fillId="0" borderId="0" xfId="0" applyFont="1" applyAlignment="1">
      <alignment horizontal="center" vertical="center"/>
    </xf>
    <xf numFmtId="0" fontId="34" fillId="0" borderId="0" xfId="0" applyFont="1" applyAlignment="1">
      <alignment horizontal="center" vertical="center" wrapText="1"/>
    </xf>
    <xf numFmtId="18" fontId="7" fillId="0" borderId="0" xfId="0" applyNumberFormat="1" applyFont="1"/>
    <xf numFmtId="165" fontId="23" fillId="34" borderId="38" xfId="0" applyNumberFormat="1" applyFont="1" applyFill="1" applyBorder="1" applyAlignment="1">
      <alignment horizontal="center"/>
    </xf>
    <xf numFmtId="0" fontId="0" fillId="0" borderId="33" xfId="0" applyBorder="1" applyAlignment="1">
      <alignment horizontal="center"/>
    </xf>
    <xf numFmtId="0" fontId="0" fillId="0" borderId="39" xfId="0" applyBorder="1" applyAlignment="1">
      <alignment horizontal="center"/>
    </xf>
    <xf numFmtId="166" fontId="0" fillId="0" borderId="0" xfId="0" applyNumberFormat="1"/>
    <xf numFmtId="166" fontId="23" fillId="34" borderId="38" xfId="0" applyNumberFormat="1" applyFont="1" applyFill="1" applyBorder="1" applyAlignment="1">
      <alignment horizontal="center"/>
    </xf>
    <xf numFmtId="0" fontId="30" fillId="0" borderId="32" xfId="0" applyFont="1" applyBorder="1" applyAlignment="1">
      <alignment horizontal="center"/>
    </xf>
    <xf numFmtId="0" fontId="23" fillId="0" borderId="0" xfId="0" applyFont="1" applyAlignment="1">
      <alignment horizontal="left"/>
    </xf>
    <xf numFmtId="0" fontId="0" fillId="0" borderId="27" xfId="0" applyBorder="1" applyAlignment="1">
      <alignment horizontal="left"/>
    </xf>
    <xf numFmtId="0" fontId="32" fillId="0" borderId="0" xfId="69" applyFont="1" applyAlignment="1">
      <alignment horizontal="center"/>
    </xf>
    <xf numFmtId="0" fontId="32" fillId="0" borderId="0" xfId="0" applyFont="1" applyAlignment="1">
      <alignment horizontal="center"/>
    </xf>
    <xf numFmtId="0" fontId="37" fillId="0" borderId="0" xfId="0" applyFont="1"/>
    <xf numFmtId="0" fontId="34" fillId="0" borderId="0" xfId="0" applyFont="1" applyAlignment="1">
      <alignment horizontal="center"/>
    </xf>
    <xf numFmtId="2" fontId="34" fillId="0" borderId="0" xfId="69" applyNumberFormat="1" applyFont="1" applyAlignment="1">
      <alignment horizontal="center"/>
    </xf>
    <xf numFmtId="0" fontId="37" fillId="0" borderId="0" xfId="69" applyFont="1" applyAlignment="1">
      <alignment horizontal="center"/>
    </xf>
    <xf numFmtId="2" fontId="37" fillId="0" borderId="0" xfId="69" applyNumberFormat="1" applyFont="1" applyAlignment="1">
      <alignment horizontal="center"/>
    </xf>
    <xf numFmtId="2" fontId="37" fillId="0" borderId="0" xfId="0" applyNumberFormat="1" applyFont="1" applyAlignment="1">
      <alignment horizontal="center"/>
    </xf>
    <xf numFmtId="0" fontId="38" fillId="0" borderId="0" xfId="0" applyFont="1"/>
    <xf numFmtId="1" fontId="7" fillId="0" borderId="0" xfId="0" applyNumberFormat="1" applyFont="1"/>
    <xf numFmtId="1" fontId="34" fillId="0" borderId="0" xfId="0" applyNumberFormat="1" applyFont="1" applyAlignment="1">
      <alignment horizontal="center" vertical="center"/>
    </xf>
    <xf numFmtId="167" fontId="7" fillId="0" borderId="0" xfId="74" applyNumberFormat="1" applyFont="1" applyAlignment="1">
      <alignment horizontal="center" vertical="center"/>
    </xf>
    <xf numFmtId="167" fontId="34" fillId="0" borderId="0" xfId="74" applyNumberFormat="1" applyFont="1" applyAlignment="1">
      <alignment horizontal="center" vertical="center"/>
    </xf>
    <xf numFmtId="167" fontId="7" fillId="0" borderId="0" xfId="74" applyNumberFormat="1" applyFont="1" applyAlignment="1">
      <alignment horizontal="center"/>
    </xf>
    <xf numFmtId="166" fontId="0" fillId="39" borderId="14" xfId="0" applyNumberFormat="1" applyFill="1" applyBorder="1"/>
    <xf numFmtId="0" fontId="0" fillId="0" borderId="0" xfId="0" applyAlignment="1">
      <alignment horizontal="right"/>
    </xf>
    <xf numFmtId="0" fontId="23" fillId="0" borderId="0" xfId="0" applyFont="1"/>
    <xf numFmtId="0" fontId="23" fillId="0" borderId="0" xfId="0" applyFont="1" applyAlignment="1">
      <alignment horizontal="right"/>
    </xf>
    <xf numFmtId="0" fontId="42" fillId="0" borderId="0" xfId="0" applyFont="1"/>
    <xf numFmtId="0" fontId="44" fillId="0" borderId="0" xfId="0" applyFont="1" applyAlignment="1">
      <alignment horizontal="center"/>
    </xf>
    <xf numFmtId="0" fontId="31" fillId="0" borderId="0" xfId="69" applyFont="1" applyAlignment="1">
      <alignment horizontal="center" vertical="center" wrapText="1"/>
    </xf>
    <xf numFmtId="0" fontId="23" fillId="37" borderId="0" xfId="0" applyFont="1" applyFill="1" applyAlignment="1">
      <alignment horizontal="center" vertical="center" wrapText="1"/>
    </xf>
    <xf numFmtId="2" fontId="42" fillId="38" borderId="0" xfId="0" applyNumberFormat="1" applyFont="1" applyFill="1" applyAlignment="1">
      <alignment horizontal="center" vertical="center" wrapText="1"/>
    </xf>
    <xf numFmtId="2" fontId="42" fillId="40" borderId="0" xfId="0" applyNumberFormat="1" applyFont="1" applyFill="1" applyAlignment="1">
      <alignment horizontal="center" vertical="center" wrapText="1"/>
    </xf>
    <xf numFmtId="0" fontId="42" fillId="41" borderId="0" xfId="0" applyFont="1" applyFill="1" applyAlignment="1">
      <alignment horizontal="center" vertical="center" wrapText="1"/>
    </xf>
    <xf numFmtId="2" fontId="42" fillId="41" borderId="0" xfId="0" applyNumberFormat="1" applyFont="1" applyFill="1" applyAlignment="1">
      <alignment horizontal="center" vertical="center" wrapText="1"/>
    </xf>
    <xf numFmtId="0" fontId="42" fillId="42" borderId="0" xfId="0" applyFont="1" applyFill="1" applyAlignment="1">
      <alignment horizontal="center" vertical="center" wrapText="1"/>
    </xf>
    <xf numFmtId="0" fontId="42" fillId="0" borderId="0" xfId="0" applyFont="1" applyAlignment="1">
      <alignment horizontal="center" vertical="center"/>
    </xf>
    <xf numFmtId="0" fontId="8" fillId="0" borderId="0" xfId="0" applyFont="1" applyAlignment="1">
      <alignment horizontal="center" vertical="center" wrapText="1"/>
    </xf>
    <xf numFmtId="0" fontId="45" fillId="0" borderId="0" xfId="69" applyFont="1" applyAlignment="1">
      <alignment horizontal="center"/>
    </xf>
    <xf numFmtId="0" fontId="8" fillId="0" borderId="0" xfId="0" applyFont="1" applyAlignment="1">
      <alignment horizontal="center"/>
    </xf>
    <xf numFmtId="0" fontId="45" fillId="37" borderId="0" xfId="69" applyFont="1" applyFill="1" applyAlignment="1">
      <alignment horizontal="center"/>
    </xf>
    <xf numFmtId="2" fontId="44" fillId="38" borderId="0" xfId="0" applyNumberFormat="1" applyFont="1" applyFill="1"/>
    <xf numFmtId="2" fontId="44" fillId="40" borderId="0" xfId="0" applyNumberFormat="1" applyFont="1" applyFill="1"/>
    <xf numFmtId="0" fontId="44" fillId="41" borderId="0" xfId="0" applyFont="1" applyFill="1"/>
    <xf numFmtId="2" fontId="44" fillId="41" borderId="0" xfId="0" applyNumberFormat="1" applyFont="1" applyFill="1"/>
    <xf numFmtId="0" fontId="44" fillId="42" borderId="0" xfId="0" applyFont="1" applyFill="1"/>
    <xf numFmtId="2" fontId="44" fillId="42" borderId="0" xfId="0" applyNumberFormat="1" applyFont="1" applyFill="1"/>
    <xf numFmtId="2" fontId="44" fillId="0" borderId="0" xfId="0" applyNumberFormat="1" applyFont="1"/>
    <xf numFmtId="0" fontId="44" fillId="0" borderId="0" xfId="0" applyFont="1"/>
    <xf numFmtId="0" fontId="8" fillId="0" borderId="0" xfId="0" applyFont="1"/>
    <xf numFmtId="168" fontId="44" fillId="41" borderId="0" xfId="0" applyNumberFormat="1" applyFont="1" applyFill="1"/>
    <xf numFmtId="169" fontId="44" fillId="0" borderId="22" xfId="0" applyNumberFormat="1" applyFont="1" applyBorder="1" applyAlignment="1">
      <alignment horizontal="center"/>
    </xf>
    <xf numFmtId="2" fontId="43" fillId="38" borderId="0" xfId="0" applyNumberFormat="1" applyFont="1" applyFill="1" applyAlignment="1">
      <alignment horizontal="center"/>
    </xf>
    <xf numFmtId="2" fontId="43" fillId="40" borderId="0" xfId="0" applyNumberFormat="1" applyFont="1" applyFill="1" applyAlignment="1">
      <alignment horizontal="center"/>
    </xf>
    <xf numFmtId="0" fontId="43" fillId="36" borderId="42" xfId="0" applyFont="1" applyFill="1" applyBorder="1" applyAlignment="1">
      <alignment horizontal="center"/>
    </xf>
    <xf numFmtId="2" fontId="43" fillId="36" borderId="42" xfId="0" applyNumberFormat="1" applyFont="1" applyFill="1" applyBorder="1" applyAlignment="1">
      <alignment horizontal="center"/>
    </xf>
    <xf numFmtId="0" fontId="42" fillId="0" borderId="0" xfId="0" applyFont="1" applyAlignment="1">
      <alignment horizontal="center"/>
    </xf>
    <xf numFmtId="170" fontId="44" fillId="0" borderId="0" xfId="0" applyNumberFormat="1" applyFont="1" applyAlignment="1">
      <alignment horizontal="center"/>
    </xf>
    <xf numFmtId="2" fontId="43" fillId="36" borderId="34" xfId="0" applyNumberFormat="1" applyFont="1" applyFill="1" applyBorder="1" applyAlignment="1">
      <alignment horizontal="center"/>
    </xf>
    <xf numFmtId="0" fontId="42" fillId="38" borderId="0" xfId="0" applyFont="1" applyFill="1" applyAlignment="1">
      <alignment horizontal="center" vertical="center" wrapText="1"/>
    </xf>
    <xf numFmtId="0" fontId="44" fillId="38" borderId="0" xfId="0" applyFont="1" applyFill="1" applyAlignment="1">
      <alignment horizontal="center"/>
    </xf>
    <xf numFmtId="2" fontId="44" fillId="38" borderId="0" xfId="0" applyNumberFormat="1" applyFont="1" applyFill="1" applyAlignment="1">
      <alignment horizontal="center"/>
    </xf>
    <xf numFmtId="0" fontId="44" fillId="38" borderId="0" xfId="0" applyFont="1" applyFill="1"/>
    <xf numFmtId="2" fontId="23" fillId="40" borderId="0" xfId="69" applyNumberFormat="1" applyFont="1" applyFill="1" applyAlignment="1">
      <alignment horizontal="center" vertical="center" wrapText="1"/>
    </xf>
    <xf numFmtId="2" fontId="45" fillId="40" borderId="0" xfId="69" applyNumberFormat="1" applyFont="1" applyFill="1" applyAlignment="1">
      <alignment horizontal="center"/>
    </xf>
    <xf numFmtId="2" fontId="43" fillId="36" borderId="21" xfId="0" applyNumberFormat="1" applyFont="1" applyFill="1" applyBorder="1" applyAlignment="1">
      <alignment horizontal="center"/>
    </xf>
    <xf numFmtId="2" fontId="45" fillId="40" borderId="20" xfId="69" applyNumberFormat="1" applyFont="1" applyFill="1" applyBorder="1" applyAlignment="1">
      <alignment horizontal="center"/>
    </xf>
    <xf numFmtId="2" fontId="44" fillId="40" borderId="19" xfId="0" applyNumberFormat="1" applyFont="1" applyFill="1" applyBorder="1"/>
    <xf numFmtId="2" fontId="44" fillId="38" borderId="21" xfId="0" applyNumberFormat="1" applyFont="1" applyFill="1" applyBorder="1"/>
    <xf numFmtId="2" fontId="45" fillId="40" borderId="22" xfId="69" applyNumberFormat="1" applyFont="1" applyFill="1" applyBorder="1" applyAlignment="1">
      <alignment horizontal="center"/>
    </xf>
    <xf numFmtId="2" fontId="44" fillId="38" borderId="23" xfId="0" applyNumberFormat="1" applyFont="1" applyFill="1" applyBorder="1"/>
    <xf numFmtId="2" fontId="45" fillId="40" borderId="24" xfId="69" applyNumberFormat="1" applyFont="1" applyFill="1" applyBorder="1" applyAlignment="1">
      <alignment horizontal="center"/>
    </xf>
    <xf numFmtId="2" fontId="43" fillId="40" borderId="26" xfId="0" applyNumberFormat="1" applyFont="1" applyFill="1" applyBorder="1" applyAlignment="1">
      <alignment horizontal="center"/>
    </xf>
    <xf numFmtId="2" fontId="44" fillId="38" borderId="25" xfId="0" applyNumberFormat="1" applyFont="1" applyFill="1" applyBorder="1"/>
    <xf numFmtId="2" fontId="0" fillId="0" borderId="14" xfId="0" applyNumberFormat="1" applyBorder="1" applyAlignment="1">
      <alignment horizontal="center"/>
    </xf>
    <xf numFmtId="1" fontId="31" fillId="0" borderId="0" xfId="69" applyNumberFormat="1" applyFont="1" applyAlignment="1">
      <alignment horizontal="center" vertical="center" wrapText="1"/>
    </xf>
    <xf numFmtId="1" fontId="45" fillId="0" borderId="0" xfId="69" applyNumberFormat="1" applyFont="1" applyAlignment="1">
      <alignment horizontal="center"/>
    </xf>
    <xf numFmtId="1" fontId="0" fillId="0" borderId="0" xfId="0" applyNumberFormat="1" applyAlignment="1">
      <alignment horizontal="center"/>
    </xf>
    <xf numFmtId="0" fontId="42" fillId="0" borderId="0" xfId="0" applyFont="1" applyAlignment="1">
      <alignment horizontal="right"/>
    </xf>
    <xf numFmtId="0" fontId="0" fillId="0" borderId="0" xfId="0" applyAlignment="1">
      <alignment horizontal="left"/>
    </xf>
    <xf numFmtId="0" fontId="42" fillId="38" borderId="0" xfId="0" applyFont="1" applyFill="1" applyAlignment="1">
      <alignment horizontal="center" vertical="center"/>
    </xf>
    <xf numFmtId="0" fontId="42" fillId="38" borderId="0" xfId="0" applyFont="1" applyFill="1"/>
    <xf numFmtId="0" fontId="42" fillId="38" borderId="14" xfId="0" applyFont="1" applyFill="1" applyBorder="1" applyAlignment="1">
      <alignment horizontal="left"/>
    </xf>
    <xf numFmtId="168" fontId="44" fillId="38" borderId="14" xfId="0" applyNumberFormat="1" applyFont="1" applyFill="1" applyBorder="1" applyAlignment="1">
      <alignment horizontal="center"/>
    </xf>
    <xf numFmtId="0" fontId="42" fillId="38" borderId="14" xfId="0" applyFont="1" applyFill="1" applyBorder="1" applyAlignment="1">
      <alignment horizontal="center"/>
    </xf>
    <xf numFmtId="0" fontId="44" fillId="38" borderId="14" xfId="0" applyFont="1" applyFill="1" applyBorder="1" applyAlignment="1">
      <alignment horizontal="center"/>
    </xf>
    <xf numFmtId="169" fontId="44" fillId="38" borderId="27" xfId="0" applyNumberFormat="1" applyFont="1" applyFill="1" applyBorder="1" applyAlignment="1">
      <alignment horizontal="center"/>
    </xf>
    <xf numFmtId="0" fontId="42" fillId="41" borderId="0" xfId="0" applyFont="1" applyFill="1"/>
    <xf numFmtId="169" fontId="44" fillId="41" borderId="14" xfId="0" applyNumberFormat="1" applyFont="1" applyFill="1" applyBorder="1" applyAlignment="1">
      <alignment horizontal="center"/>
    </xf>
    <xf numFmtId="2" fontId="44" fillId="41" borderId="14" xfId="0" applyNumberFormat="1" applyFont="1" applyFill="1" applyBorder="1" applyAlignment="1">
      <alignment horizontal="center"/>
    </xf>
    <xf numFmtId="0" fontId="42" fillId="42" borderId="0" xfId="0" applyFont="1" applyFill="1"/>
    <xf numFmtId="169" fontId="44" fillId="42" borderId="14" xfId="0" applyNumberFormat="1" applyFont="1" applyFill="1" applyBorder="1" applyAlignment="1">
      <alignment horizontal="center"/>
    </xf>
    <xf numFmtId="2" fontId="0" fillId="0" borderId="34" xfId="0" applyNumberFormat="1" applyBorder="1" applyAlignment="1">
      <alignment horizontal="center"/>
    </xf>
    <xf numFmtId="2" fontId="0" fillId="35" borderId="14" xfId="0" applyNumberFormat="1" applyFill="1" applyBorder="1" applyAlignment="1">
      <alignment horizontal="center"/>
    </xf>
    <xf numFmtId="0" fontId="0" fillId="35" borderId="0" xfId="0" applyFill="1"/>
    <xf numFmtId="164" fontId="0" fillId="0" borderId="14" xfId="0" applyNumberFormat="1" applyBorder="1" applyAlignment="1">
      <alignment horizontal="center"/>
    </xf>
    <xf numFmtId="14" fontId="0" fillId="0" borderId="0" xfId="0" applyNumberFormat="1" applyAlignment="1">
      <alignment horizontal="left"/>
    </xf>
    <xf numFmtId="0" fontId="0" fillId="0" borderId="29" xfId="0" applyBorder="1" applyAlignment="1">
      <alignment horizontal="center"/>
    </xf>
    <xf numFmtId="0" fontId="23" fillId="0" borderId="19" xfId="0" applyFont="1" applyBorder="1" applyAlignment="1">
      <alignment horizontal="center" vertical="center"/>
    </xf>
    <xf numFmtId="0" fontId="42" fillId="0" borderId="19" xfId="0" applyFont="1" applyBorder="1" applyAlignment="1">
      <alignment horizontal="center" vertical="center"/>
    </xf>
    <xf numFmtId="0" fontId="23" fillId="0" borderId="26" xfId="0" applyFont="1" applyBorder="1" applyAlignment="1">
      <alignment horizontal="center" vertical="center"/>
    </xf>
    <xf numFmtId="0" fontId="0" fillId="0" borderId="20" xfId="0" applyBorder="1" applyAlignment="1">
      <alignment horizontal="center"/>
    </xf>
    <xf numFmtId="0" fontId="0" fillId="0" borderId="19" xfId="0" applyBorder="1" applyAlignment="1">
      <alignment horizontal="center"/>
    </xf>
    <xf numFmtId="2" fontId="0" fillId="0" borderId="19" xfId="0" applyNumberFormat="1" applyBorder="1" applyAlignment="1">
      <alignment horizontal="center"/>
    </xf>
    <xf numFmtId="2" fontId="0" fillId="0" borderId="21" xfId="0" applyNumberFormat="1" applyBorder="1" applyAlignment="1">
      <alignment horizontal="center"/>
    </xf>
    <xf numFmtId="0" fontId="0" fillId="0" borderId="22" xfId="0" applyBorder="1" applyAlignment="1">
      <alignment horizontal="center"/>
    </xf>
    <xf numFmtId="2" fontId="0" fillId="0" borderId="23" xfId="0" applyNumberFormat="1"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2" fontId="0" fillId="0" borderId="26" xfId="0" applyNumberFormat="1" applyBorder="1" applyAlignment="1">
      <alignment horizontal="center"/>
    </xf>
    <xf numFmtId="2" fontId="0" fillId="0" borderId="25" xfId="0" applyNumberFormat="1" applyBorder="1" applyAlignment="1">
      <alignment horizontal="center"/>
    </xf>
    <xf numFmtId="2" fontId="0" fillId="0" borderId="40" xfId="0" applyNumberFormat="1" applyBorder="1" applyAlignment="1">
      <alignment horizontal="center"/>
    </xf>
    <xf numFmtId="2" fontId="0" fillId="0" borderId="42" xfId="0" applyNumberFormat="1" applyBorder="1" applyAlignment="1">
      <alignment horizontal="center"/>
    </xf>
    <xf numFmtId="164" fontId="0" fillId="0" borderId="40" xfId="0" applyNumberFormat="1" applyBorder="1" applyAlignment="1">
      <alignment horizontal="center"/>
    </xf>
    <xf numFmtId="164" fontId="0" fillId="0" borderId="42" xfId="0" applyNumberFormat="1" applyBorder="1" applyAlignment="1">
      <alignment horizontal="center"/>
    </xf>
    <xf numFmtId="164" fontId="0" fillId="0" borderId="34" xfId="0" applyNumberFormat="1" applyBorder="1" applyAlignment="1">
      <alignment horizontal="center"/>
    </xf>
    <xf numFmtId="0" fontId="7" fillId="37" borderId="13" xfId="0" applyFont="1" applyFill="1" applyBorder="1" applyAlignment="1">
      <alignment horizontal="center" vertical="center" wrapText="1"/>
    </xf>
    <xf numFmtId="0" fontId="7" fillId="37" borderId="14" xfId="0" applyFont="1" applyFill="1" applyBorder="1" applyAlignment="1">
      <alignment horizontal="center" vertical="center" wrapText="1"/>
    </xf>
    <xf numFmtId="0" fontId="7" fillId="37" borderId="15" xfId="0" applyFont="1" applyFill="1" applyBorder="1" applyAlignment="1">
      <alignment horizontal="center" vertical="center" wrapText="1"/>
    </xf>
    <xf numFmtId="0" fontId="7" fillId="37" borderId="16" xfId="0" applyFont="1" applyFill="1" applyBorder="1" applyAlignment="1">
      <alignment horizontal="center" vertical="center" wrapText="1"/>
    </xf>
    <xf numFmtId="0" fontId="7" fillId="37" borderId="17" xfId="0" applyFont="1" applyFill="1" applyBorder="1" applyAlignment="1">
      <alignment horizontal="center" vertical="center" wrapText="1"/>
    </xf>
    <xf numFmtId="0" fontId="7" fillId="37" borderId="18" xfId="0" applyFont="1" applyFill="1" applyBorder="1" applyAlignment="1">
      <alignment horizontal="center" vertical="center" wrapText="1"/>
    </xf>
    <xf numFmtId="2" fontId="0" fillId="0" borderId="28" xfId="0" applyNumberFormat="1" applyBorder="1" applyAlignment="1">
      <alignment horizontal="center"/>
    </xf>
    <xf numFmtId="0" fontId="43" fillId="35" borderId="0" xfId="0" applyFont="1" applyFill="1"/>
    <xf numFmtId="2" fontId="37" fillId="0" borderId="0" xfId="0" applyNumberFormat="1" applyFont="1" applyAlignment="1">
      <alignment horizontal="right" vertical="center"/>
    </xf>
    <xf numFmtId="0" fontId="4" fillId="0" borderId="0" xfId="0" applyFont="1"/>
    <xf numFmtId="167" fontId="4" fillId="0" borderId="0" xfId="74" applyNumberFormat="1" applyFont="1" applyAlignment="1">
      <alignment horizontal="center" vertical="center"/>
    </xf>
    <xf numFmtId="0" fontId="42" fillId="0" borderId="0" xfId="0" applyFont="1" applyAlignment="1">
      <alignment horizontal="left"/>
    </xf>
    <xf numFmtId="0" fontId="4" fillId="0" borderId="0" xfId="0" applyFont="1" applyAlignment="1">
      <alignment horizontal="left"/>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38" borderId="14" xfId="0" applyFill="1" applyBorder="1" applyAlignment="1">
      <alignment horizontal="center"/>
    </xf>
    <xf numFmtId="14" fontId="0" fillId="38" borderId="14" xfId="0" applyNumberFormat="1" applyFill="1" applyBorder="1" applyAlignment="1">
      <alignment horizontal="center"/>
    </xf>
    <xf numFmtId="0" fontId="0" fillId="38" borderId="10" xfId="0" applyFill="1" applyBorder="1" applyAlignment="1">
      <alignment horizontal="center" vertical="center" wrapText="1"/>
    </xf>
    <xf numFmtId="0" fontId="0" fillId="38" borderId="11" xfId="0" applyFill="1" applyBorder="1" applyAlignment="1">
      <alignment horizontal="center" vertical="center" wrapText="1"/>
    </xf>
    <xf numFmtId="0" fontId="0" fillId="38" borderId="13" xfId="0" applyFill="1" applyBorder="1" applyAlignment="1">
      <alignment horizontal="center" vertical="center" wrapText="1"/>
    </xf>
    <xf numFmtId="0" fontId="0" fillId="38" borderId="14" xfId="0" applyFill="1" applyBorder="1" applyAlignment="1">
      <alignment horizontal="center" vertical="center" wrapText="1"/>
    </xf>
    <xf numFmtId="166" fontId="0" fillId="38" borderId="41" xfId="0" applyNumberFormat="1" applyFill="1" applyBorder="1"/>
    <xf numFmtId="0" fontId="37" fillId="0" borderId="0" xfId="0" applyFont="1" applyAlignment="1">
      <alignment horizontal="left"/>
    </xf>
    <xf numFmtId="0" fontId="7" fillId="0" borderId="0" xfId="0" applyFont="1" applyAlignment="1">
      <alignment horizontal="left"/>
    </xf>
    <xf numFmtId="0" fontId="7" fillId="0" borderId="0" xfId="0" applyFont="1" applyAlignment="1">
      <alignment horizontal="left" vertical="center"/>
    </xf>
    <xf numFmtId="0" fontId="3" fillId="0" borderId="0" xfId="0" applyFont="1" applyAlignment="1">
      <alignment horizontal="left"/>
    </xf>
    <xf numFmtId="0" fontId="0" fillId="44" borderId="10" xfId="0" applyFill="1" applyBorder="1" applyAlignment="1">
      <alignment horizontal="center" vertical="center" wrapText="1"/>
    </xf>
    <xf numFmtId="0" fontId="0" fillId="44" borderId="11" xfId="0" applyFill="1" applyBorder="1" applyAlignment="1">
      <alignment horizontal="center" vertical="center" wrapText="1"/>
    </xf>
    <xf numFmtId="0" fontId="0" fillId="44" borderId="12" xfId="0" applyFill="1" applyBorder="1" applyAlignment="1">
      <alignment horizontal="center" vertical="center" wrapText="1"/>
    </xf>
    <xf numFmtId="0" fontId="0" fillId="44" borderId="15" xfId="0" applyFill="1" applyBorder="1" applyAlignment="1">
      <alignment horizontal="center" vertical="center" wrapText="1"/>
    </xf>
    <xf numFmtId="0" fontId="43" fillId="0" borderId="0" xfId="0" applyFont="1" applyAlignment="1">
      <alignment horizontal="left"/>
    </xf>
    <xf numFmtId="2" fontId="30" fillId="0" borderId="0" xfId="0" applyNumberFormat="1" applyFont="1"/>
    <xf numFmtId="2" fontId="4" fillId="0" borderId="0" xfId="0" applyNumberFormat="1" applyFont="1" applyAlignment="1">
      <alignment horizontal="right"/>
    </xf>
    <xf numFmtId="2" fontId="30" fillId="0" borderId="0" xfId="0" applyNumberFormat="1" applyFont="1" applyAlignment="1">
      <alignment horizontal="right"/>
    </xf>
    <xf numFmtId="2" fontId="7" fillId="0" borderId="31" xfId="0" applyNumberFormat="1" applyFont="1" applyBorder="1" applyAlignment="1">
      <alignment horizontal="center" vertical="center"/>
    </xf>
    <xf numFmtId="0" fontId="3" fillId="0" borderId="30" xfId="0" applyFont="1" applyBorder="1" applyAlignment="1">
      <alignment horizontal="center" vertical="center" wrapText="1"/>
    </xf>
    <xf numFmtId="0" fontId="5" fillId="0" borderId="36" xfId="0" applyFont="1" applyBorder="1" applyAlignment="1">
      <alignment horizontal="center" vertical="center" wrapText="1"/>
    </xf>
    <xf numFmtId="0" fontId="7" fillId="0" borderId="34" xfId="0" applyFont="1" applyBorder="1" applyAlignment="1">
      <alignment horizontal="center" vertical="center"/>
    </xf>
    <xf numFmtId="0" fontId="7" fillId="0" borderId="39" xfId="0" applyFont="1" applyBorder="1" applyAlignment="1">
      <alignment horizontal="center" vertical="center"/>
    </xf>
    <xf numFmtId="0" fontId="3" fillId="0" borderId="0" xfId="0" applyFont="1" applyAlignment="1">
      <alignment vertical="center"/>
    </xf>
    <xf numFmtId="0" fontId="7" fillId="0" borderId="0" xfId="0" applyFont="1" applyAlignment="1">
      <alignment vertical="center"/>
    </xf>
    <xf numFmtId="0" fontId="3" fillId="0" borderId="36" xfId="0" applyFont="1" applyBorder="1" applyAlignment="1">
      <alignment horizontal="center" vertical="center" wrapText="1"/>
    </xf>
    <xf numFmtId="0" fontId="48" fillId="0" borderId="0" xfId="0" applyFont="1" applyAlignment="1">
      <alignment horizontal="left"/>
    </xf>
    <xf numFmtId="164" fontId="48" fillId="0" borderId="0" xfId="0" applyNumberFormat="1" applyFont="1" applyAlignment="1">
      <alignment horizontal="center"/>
    </xf>
    <xf numFmtId="2" fontId="48" fillId="0" borderId="0" xfId="0" applyNumberFormat="1" applyFont="1" applyAlignment="1">
      <alignment horizontal="center"/>
    </xf>
    <xf numFmtId="2" fontId="7" fillId="0" borderId="0" xfId="0" applyNumberFormat="1" applyFont="1" applyAlignment="1">
      <alignment horizontal="center"/>
    </xf>
    <xf numFmtId="0" fontId="2" fillId="0" borderId="32" xfId="0" applyFont="1" applyBorder="1" applyAlignment="1">
      <alignment horizontal="center" vertical="center" wrapText="1"/>
    </xf>
    <xf numFmtId="2" fontId="2" fillId="0" borderId="14" xfId="0" applyNumberFormat="1" applyFont="1" applyBorder="1" applyAlignment="1">
      <alignment horizontal="center" vertical="center"/>
    </xf>
    <xf numFmtId="2" fontId="2" fillId="0" borderId="33" xfId="0" applyNumberFormat="1" applyFont="1" applyBorder="1" applyAlignment="1">
      <alignment horizontal="center" vertical="center"/>
    </xf>
    <xf numFmtId="0" fontId="2" fillId="38" borderId="32" xfId="0" applyFont="1" applyFill="1" applyBorder="1" applyAlignment="1">
      <alignment horizontal="center" vertical="center" wrapText="1"/>
    </xf>
    <xf numFmtId="2" fontId="2" fillId="38" borderId="33" xfId="0" applyNumberFormat="1" applyFont="1" applyFill="1" applyBorder="1" applyAlignment="1">
      <alignment horizontal="center" vertical="center"/>
    </xf>
    <xf numFmtId="0" fontId="5" fillId="0" borderId="0" xfId="0" applyFont="1" applyAlignment="1">
      <alignment horizontal="center"/>
    </xf>
    <xf numFmtId="2" fontId="30" fillId="0" borderId="0" xfId="0" applyNumberFormat="1" applyFont="1" applyAlignment="1">
      <alignment horizontal="center"/>
    </xf>
    <xf numFmtId="2" fontId="4" fillId="0" borderId="0" xfId="74" applyNumberFormat="1" applyFont="1" applyAlignment="1">
      <alignment horizontal="center"/>
    </xf>
    <xf numFmtId="2" fontId="4" fillId="0" borderId="0" xfId="74" applyNumberFormat="1" applyFont="1" applyAlignment="1">
      <alignment horizontal="center" vertical="center"/>
    </xf>
    <xf numFmtId="2" fontId="1" fillId="0" borderId="35" xfId="0" applyNumberFormat="1" applyFont="1" applyBorder="1" applyAlignment="1">
      <alignment horizontal="center" vertical="center"/>
    </xf>
    <xf numFmtId="2" fontId="1" fillId="0" borderId="14" xfId="0" applyNumberFormat="1" applyFont="1" applyBorder="1" applyAlignment="1">
      <alignment horizontal="center" vertical="center"/>
    </xf>
    <xf numFmtId="2" fontId="1" fillId="38" borderId="14" xfId="0" applyNumberFormat="1" applyFont="1" applyFill="1" applyBorder="1" applyAlignment="1">
      <alignment horizontal="center" vertical="center"/>
    </xf>
    <xf numFmtId="0" fontId="23" fillId="38" borderId="14" xfId="0" applyFont="1" applyFill="1" applyBorder="1" applyAlignment="1">
      <alignment horizontal="center" vertical="center" wrapText="1"/>
    </xf>
    <xf numFmtId="2" fontId="0" fillId="35" borderId="0" xfId="0" applyNumberFormat="1" applyFill="1"/>
    <xf numFmtId="0" fontId="23" fillId="0" borderId="0" xfId="0" applyFont="1" applyAlignment="1">
      <alignment horizontal="center"/>
    </xf>
    <xf numFmtId="0" fontId="34" fillId="0" borderId="27" xfId="0" applyFont="1" applyBorder="1" applyAlignment="1">
      <alignment horizontal="left"/>
    </xf>
    <xf numFmtId="0" fontId="34" fillId="0" borderId="29" xfId="0" applyFont="1" applyBorder="1" applyAlignment="1">
      <alignment horizontal="left"/>
    </xf>
    <xf numFmtId="0" fontId="34" fillId="0" borderId="14" xfId="0" applyFont="1" applyBorder="1" applyAlignment="1">
      <alignment horizontal="left"/>
    </xf>
    <xf numFmtId="0" fontId="7" fillId="0" borderId="19" xfId="0" applyFont="1" applyBorder="1" applyAlignment="1">
      <alignment horizontal="center"/>
    </xf>
    <xf numFmtId="0" fontId="34" fillId="0" borderId="20" xfId="0" applyFont="1" applyBorder="1" applyAlignment="1">
      <alignment horizontal="left" vertical="top"/>
    </xf>
    <xf numFmtId="0" fontId="34" fillId="0" borderId="21" xfId="0" applyFont="1" applyBorder="1" applyAlignment="1">
      <alignment horizontal="left" vertical="top"/>
    </xf>
    <xf numFmtId="0" fontId="7" fillId="0" borderId="22" xfId="0" applyFont="1" applyBorder="1" applyAlignment="1">
      <alignment horizontal="left" vertical="top"/>
    </xf>
    <xf numFmtId="0" fontId="7" fillId="0" borderId="23" xfId="0" applyFont="1" applyBorder="1" applyAlignment="1">
      <alignment horizontal="left" vertical="top"/>
    </xf>
    <xf numFmtId="0" fontId="7" fillId="0" borderId="24" xfId="0" applyFont="1" applyBorder="1" applyAlignment="1">
      <alignment horizontal="left" vertical="top"/>
    </xf>
    <xf numFmtId="0" fontId="7" fillId="0" borderId="25" xfId="0" applyFont="1" applyBorder="1" applyAlignment="1">
      <alignment horizontal="left" vertical="top"/>
    </xf>
    <xf numFmtId="14" fontId="1" fillId="38" borderId="27" xfId="0" applyNumberFormat="1" applyFont="1" applyFill="1" applyBorder="1" applyAlignment="1">
      <alignment horizontal="left"/>
    </xf>
    <xf numFmtId="14" fontId="1" fillId="38" borderId="28" xfId="0" applyNumberFormat="1" applyFont="1" applyFill="1" applyBorder="1" applyAlignment="1">
      <alignment horizontal="left"/>
    </xf>
    <xf numFmtId="14" fontId="1" fillId="38" borderId="29" xfId="0" applyNumberFormat="1" applyFont="1" applyFill="1" applyBorder="1" applyAlignment="1">
      <alignment horizontal="left"/>
    </xf>
    <xf numFmtId="0" fontId="1" fillId="38" borderId="20" xfId="0" applyFont="1" applyFill="1" applyBorder="1" applyAlignment="1">
      <alignment horizontal="left" vertical="top" wrapText="1"/>
    </xf>
    <xf numFmtId="0" fontId="7" fillId="38" borderId="19" xfId="0" applyFont="1" applyFill="1" applyBorder="1" applyAlignment="1">
      <alignment horizontal="left" vertical="top" wrapText="1"/>
    </xf>
    <xf numFmtId="0" fontId="7" fillId="38" borderId="21" xfId="0" applyFont="1" applyFill="1" applyBorder="1" applyAlignment="1">
      <alignment horizontal="left" vertical="top" wrapText="1"/>
    </xf>
    <xf numFmtId="0" fontId="7" fillId="38" borderId="22" xfId="0" applyFont="1" applyFill="1" applyBorder="1" applyAlignment="1">
      <alignment horizontal="left" vertical="top" wrapText="1"/>
    </xf>
    <xf numFmtId="0" fontId="7" fillId="38" borderId="0" xfId="0" applyFont="1" applyFill="1" applyAlignment="1">
      <alignment horizontal="left" vertical="top" wrapText="1"/>
    </xf>
    <xf numFmtId="0" fontId="7" fillId="38" borderId="23" xfId="0" applyFont="1" applyFill="1" applyBorder="1" applyAlignment="1">
      <alignment horizontal="left" vertical="top" wrapText="1"/>
    </xf>
    <xf numFmtId="0" fontId="7" fillId="38" borderId="24" xfId="0" applyFont="1" applyFill="1" applyBorder="1" applyAlignment="1">
      <alignment horizontal="left" vertical="top" wrapText="1"/>
    </xf>
    <xf numFmtId="0" fontId="7" fillId="38" borderId="26" xfId="0" applyFont="1" applyFill="1" applyBorder="1" applyAlignment="1">
      <alignment horizontal="left" vertical="top" wrapText="1"/>
    </xf>
    <xf numFmtId="0" fontId="7" fillId="38" borderId="25" xfId="0" applyFont="1" applyFill="1" applyBorder="1" applyAlignment="1">
      <alignment horizontal="left" vertical="top" wrapText="1"/>
    </xf>
    <xf numFmtId="0" fontId="1" fillId="38" borderId="27" xfId="0" applyFont="1" applyFill="1" applyBorder="1" applyAlignment="1">
      <alignment horizontal="left"/>
    </xf>
    <xf numFmtId="0" fontId="1" fillId="38" borderId="28" xfId="0" applyFont="1" applyFill="1" applyBorder="1" applyAlignment="1">
      <alignment horizontal="left"/>
    </xf>
    <xf numFmtId="0" fontId="1" fillId="38" borderId="29" xfId="0" applyFont="1" applyFill="1" applyBorder="1" applyAlignment="1">
      <alignment horizontal="left"/>
    </xf>
    <xf numFmtId="0" fontId="41" fillId="38" borderId="0" xfId="0" applyFont="1" applyFill="1" applyAlignment="1">
      <alignment horizontal="center"/>
    </xf>
    <xf numFmtId="0" fontId="40" fillId="43" borderId="0" xfId="0" applyFont="1" applyFill="1" applyAlignment="1">
      <alignment horizontal="center"/>
    </xf>
    <xf numFmtId="0" fontId="0" fillId="0" borderId="14" xfId="0" applyBorder="1" applyAlignment="1">
      <alignment horizontal="center"/>
    </xf>
    <xf numFmtId="0" fontId="36" fillId="38" borderId="20" xfId="0" applyFont="1" applyFill="1" applyBorder="1" applyAlignment="1">
      <alignment horizontal="left" vertical="top"/>
    </xf>
    <xf numFmtId="0" fontId="36" fillId="38" borderId="19" xfId="0" applyFont="1" applyFill="1" applyBorder="1" applyAlignment="1">
      <alignment horizontal="left" vertical="top"/>
    </xf>
    <xf numFmtId="0" fontId="36" fillId="38" borderId="21" xfId="0" applyFont="1" applyFill="1" applyBorder="1" applyAlignment="1">
      <alignment horizontal="left" vertical="top"/>
    </xf>
    <xf numFmtId="0" fontId="36" fillId="38" borderId="22" xfId="0" applyFont="1" applyFill="1" applyBorder="1" applyAlignment="1">
      <alignment horizontal="left" vertical="top"/>
    </xf>
    <xf numFmtId="0" fontId="36" fillId="38" borderId="0" xfId="0" applyFont="1" applyFill="1" applyAlignment="1">
      <alignment horizontal="left" vertical="top"/>
    </xf>
    <xf numFmtId="0" fontId="36" fillId="38" borderId="23" xfId="0" applyFont="1" applyFill="1" applyBorder="1" applyAlignment="1">
      <alignment horizontal="left" vertical="top"/>
    </xf>
    <xf numFmtId="0" fontId="36" fillId="38" borderId="24" xfId="0" applyFont="1" applyFill="1" applyBorder="1" applyAlignment="1">
      <alignment horizontal="left" vertical="top"/>
    </xf>
    <xf numFmtId="0" fontId="36" fillId="38" borderId="26" xfId="0" applyFont="1" applyFill="1" applyBorder="1" applyAlignment="1">
      <alignment horizontal="left" vertical="top"/>
    </xf>
    <xf numFmtId="0" fontId="36" fillId="38" borderId="25" xfId="0" applyFont="1" applyFill="1" applyBorder="1" applyAlignment="1">
      <alignment horizontal="left" vertical="top"/>
    </xf>
    <xf numFmtId="0" fontId="23" fillId="0" borderId="20" xfId="0" applyFont="1" applyBorder="1" applyAlignment="1">
      <alignment horizontal="center" vertical="center"/>
    </xf>
    <xf numFmtId="0" fontId="23" fillId="0" borderId="24" xfId="0" applyFont="1" applyBorder="1" applyAlignment="1">
      <alignment horizontal="center" vertical="center"/>
    </xf>
    <xf numFmtId="0" fontId="23" fillId="0" borderId="19" xfId="0" applyFont="1" applyBorder="1" applyAlignment="1">
      <alignment horizontal="center" vertical="center"/>
    </xf>
    <xf numFmtId="0" fontId="23" fillId="0" borderId="26" xfId="0" applyFont="1" applyBorder="1" applyAlignment="1">
      <alignment horizontal="center" vertical="center"/>
    </xf>
    <xf numFmtId="0" fontId="23" fillId="0" borderId="21" xfId="0" applyFont="1" applyBorder="1" applyAlignment="1">
      <alignment horizontal="center" vertical="center"/>
    </xf>
    <xf numFmtId="0" fontId="23" fillId="0" borderId="25" xfId="0" applyFont="1" applyBorder="1" applyAlignment="1">
      <alignment horizontal="center" vertical="center"/>
    </xf>
    <xf numFmtId="0" fontId="0" fillId="0" borderId="0" xfId="0" applyAlignment="1">
      <alignment horizontal="center"/>
    </xf>
  </cellXfs>
  <cellStyles count="8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74" builtinId="3"/>
    <cellStyle name="Explanatory Text" xfId="16" builtinId="53" customBuiltin="1"/>
    <cellStyle name="Followed Hyperlink" xfId="43"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1" builtinId="9" hidden="1"/>
    <cellStyle name="Followed Hyperlink" xfId="73"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70" builtinId="8" hidden="1"/>
    <cellStyle name="Hyperlink" xfId="72"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Input" xfId="9" builtinId="20" customBuiltin="1"/>
    <cellStyle name="Linked Cell" xfId="12" builtinId="24" customBuiltin="1"/>
    <cellStyle name="Neutral" xfId="8" builtinId="28" customBuiltin="1"/>
    <cellStyle name="Normal" xfId="0" builtinId="0"/>
    <cellStyle name="Normal 2" xfId="44" xr:uid="{00000000-0005-0000-0000-00004E000000}"/>
    <cellStyle name="Normal 3" xfId="69" xr:uid="{00000000-0005-0000-0000-00004F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H2O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859251968503896E-2"/>
          <c:y val="0.13166682105913199"/>
          <c:w val="0.86559865075459297"/>
          <c:h val="0.72748340280994295"/>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'Run Summary'!$A:$A</c:f>
              <c:strCache>
                <c:ptCount val="133"/>
                <c:pt idx="0">
                  <c:v>Line</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strCache>
            </c:strRef>
          </c:xVal>
          <c:yVal>
            <c:numRef>
              <c:f>'Run Summary'!$E:$E</c:f>
              <c:numCache>
                <c:formatCode>General</c:formatCode>
                <c:ptCount val="1048576"/>
                <c:pt idx="0">
                  <c:v>0</c:v>
                </c:pt>
                <c:pt idx="1">
                  <c:v>23699</c:v>
                </c:pt>
                <c:pt idx="2">
                  <c:v>21705</c:v>
                </c:pt>
                <c:pt idx="3">
                  <c:v>19898</c:v>
                </c:pt>
                <c:pt idx="4">
                  <c:v>19793</c:v>
                </c:pt>
                <c:pt idx="5">
                  <c:v>19890</c:v>
                </c:pt>
                <c:pt idx="6">
                  <c:v>19904</c:v>
                </c:pt>
                <c:pt idx="7">
                  <c:v>19850</c:v>
                </c:pt>
                <c:pt idx="8">
                  <c:v>19658</c:v>
                </c:pt>
                <c:pt idx="9">
                  <c:v>19849</c:v>
                </c:pt>
                <c:pt idx="10">
                  <c:v>19863</c:v>
                </c:pt>
                <c:pt idx="11">
                  <c:v>19800</c:v>
                </c:pt>
                <c:pt idx="12">
                  <c:v>19827</c:v>
                </c:pt>
                <c:pt idx="13">
                  <c:v>19777</c:v>
                </c:pt>
                <c:pt idx="14">
                  <c:v>19637</c:v>
                </c:pt>
                <c:pt idx="15">
                  <c:v>19745</c:v>
                </c:pt>
                <c:pt idx="16">
                  <c:v>19632</c:v>
                </c:pt>
                <c:pt idx="17">
                  <c:v>19762</c:v>
                </c:pt>
                <c:pt idx="18">
                  <c:v>19710</c:v>
                </c:pt>
                <c:pt idx="19">
                  <c:v>19580</c:v>
                </c:pt>
                <c:pt idx="20">
                  <c:v>19518</c:v>
                </c:pt>
                <c:pt idx="21">
                  <c:v>19780</c:v>
                </c:pt>
                <c:pt idx="22">
                  <c:v>19756</c:v>
                </c:pt>
                <c:pt idx="23">
                  <c:v>19807</c:v>
                </c:pt>
                <c:pt idx="24">
                  <c:v>19808</c:v>
                </c:pt>
                <c:pt idx="25">
                  <c:v>19887</c:v>
                </c:pt>
                <c:pt idx="26">
                  <c:v>19784</c:v>
                </c:pt>
                <c:pt idx="27">
                  <c:v>19880</c:v>
                </c:pt>
                <c:pt idx="28">
                  <c:v>19796</c:v>
                </c:pt>
                <c:pt idx="29">
                  <c:v>19786</c:v>
                </c:pt>
                <c:pt idx="30">
                  <c:v>19820</c:v>
                </c:pt>
                <c:pt idx="31">
                  <c:v>19841</c:v>
                </c:pt>
                <c:pt idx="32">
                  <c:v>19719</c:v>
                </c:pt>
                <c:pt idx="33">
                  <c:v>19893</c:v>
                </c:pt>
                <c:pt idx="34">
                  <c:v>19902</c:v>
                </c:pt>
                <c:pt idx="35">
                  <c:v>19734</c:v>
                </c:pt>
                <c:pt idx="36">
                  <c:v>19833</c:v>
                </c:pt>
                <c:pt idx="37">
                  <c:v>19773</c:v>
                </c:pt>
                <c:pt idx="38">
                  <c:v>19783</c:v>
                </c:pt>
                <c:pt idx="39">
                  <c:v>19748</c:v>
                </c:pt>
                <c:pt idx="40">
                  <c:v>19754</c:v>
                </c:pt>
                <c:pt idx="41">
                  <c:v>19861</c:v>
                </c:pt>
                <c:pt idx="42">
                  <c:v>19904</c:v>
                </c:pt>
                <c:pt idx="43">
                  <c:v>19819</c:v>
                </c:pt>
                <c:pt idx="44">
                  <c:v>19754</c:v>
                </c:pt>
                <c:pt idx="45">
                  <c:v>19856</c:v>
                </c:pt>
                <c:pt idx="46">
                  <c:v>19869</c:v>
                </c:pt>
                <c:pt idx="47">
                  <c:v>19699</c:v>
                </c:pt>
                <c:pt idx="48">
                  <c:v>19937</c:v>
                </c:pt>
                <c:pt idx="49">
                  <c:v>19849</c:v>
                </c:pt>
                <c:pt idx="50">
                  <c:v>19959</c:v>
                </c:pt>
                <c:pt idx="51">
                  <c:v>19951</c:v>
                </c:pt>
                <c:pt idx="52">
                  <c:v>19676</c:v>
                </c:pt>
                <c:pt idx="53">
                  <c:v>19993</c:v>
                </c:pt>
                <c:pt idx="54">
                  <c:v>19862</c:v>
                </c:pt>
                <c:pt idx="55">
                  <c:v>19900</c:v>
                </c:pt>
                <c:pt idx="56">
                  <c:v>19864</c:v>
                </c:pt>
                <c:pt idx="57">
                  <c:v>19846</c:v>
                </c:pt>
                <c:pt idx="58">
                  <c:v>19830</c:v>
                </c:pt>
                <c:pt idx="59">
                  <c:v>19823</c:v>
                </c:pt>
                <c:pt idx="60">
                  <c:v>19792</c:v>
                </c:pt>
                <c:pt idx="61">
                  <c:v>19808</c:v>
                </c:pt>
                <c:pt idx="62">
                  <c:v>19683</c:v>
                </c:pt>
                <c:pt idx="63">
                  <c:v>19857</c:v>
                </c:pt>
                <c:pt idx="64">
                  <c:v>19773</c:v>
                </c:pt>
                <c:pt idx="65">
                  <c:v>19742</c:v>
                </c:pt>
                <c:pt idx="66">
                  <c:v>19856</c:v>
                </c:pt>
                <c:pt idx="67">
                  <c:v>19972</c:v>
                </c:pt>
                <c:pt idx="68">
                  <c:v>19781</c:v>
                </c:pt>
                <c:pt idx="69">
                  <c:v>19782</c:v>
                </c:pt>
                <c:pt idx="70">
                  <c:v>19820</c:v>
                </c:pt>
                <c:pt idx="71">
                  <c:v>19887</c:v>
                </c:pt>
                <c:pt idx="72">
                  <c:v>19736</c:v>
                </c:pt>
                <c:pt idx="73">
                  <c:v>19784</c:v>
                </c:pt>
                <c:pt idx="74">
                  <c:v>19889</c:v>
                </c:pt>
                <c:pt idx="75">
                  <c:v>19726</c:v>
                </c:pt>
                <c:pt idx="76">
                  <c:v>19813</c:v>
                </c:pt>
                <c:pt idx="77">
                  <c:v>19942</c:v>
                </c:pt>
                <c:pt idx="78">
                  <c:v>19851</c:v>
                </c:pt>
                <c:pt idx="79">
                  <c:v>19764</c:v>
                </c:pt>
                <c:pt idx="80">
                  <c:v>19810</c:v>
                </c:pt>
                <c:pt idx="81">
                  <c:v>19790</c:v>
                </c:pt>
                <c:pt idx="82">
                  <c:v>19785</c:v>
                </c:pt>
                <c:pt idx="83">
                  <c:v>19828</c:v>
                </c:pt>
                <c:pt idx="84">
                  <c:v>19860</c:v>
                </c:pt>
                <c:pt idx="85">
                  <c:v>19831</c:v>
                </c:pt>
                <c:pt idx="86">
                  <c:v>19910</c:v>
                </c:pt>
                <c:pt idx="87">
                  <c:v>19892</c:v>
                </c:pt>
                <c:pt idx="88">
                  <c:v>19848</c:v>
                </c:pt>
                <c:pt idx="89">
                  <c:v>19735</c:v>
                </c:pt>
                <c:pt idx="90">
                  <c:v>19843</c:v>
                </c:pt>
                <c:pt idx="91">
                  <c:v>19792</c:v>
                </c:pt>
                <c:pt idx="92">
                  <c:v>19932</c:v>
                </c:pt>
                <c:pt idx="93">
                  <c:v>19743</c:v>
                </c:pt>
                <c:pt idx="94">
                  <c:v>20089</c:v>
                </c:pt>
                <c:pt idx="95">
                  <c:v>19801</c:v>
                </c:pt>
                <c:pt idx="96">
                  <c:v>19807</c:v>
                </c:pt>
                <c:pt idx="97">
                  <c:v>19809</c:v>
                </c:pt>
                <c:pt idx="98">
                  <c:v>20077</c:v>
                </c:pt>
                <c:pt idx="99">
                  <c:v>19956</c:v>
                </c:pt>
                <c:pt idx="100">
                  <c:v>20017</c:v>
                </c:pt>
                <c:pt idx="101">
                  <c:v>19961</c:v>
                </c:pt>
                <c:pt idx="102">
                  <c:v>19852</c:v>
                </c:pt>
                <c:pt idx="103">
                  <c:v>19849</c:v>
                </c:pt>
                <c:pt idx="104">
                  <c:v>19997</c:v>
                </c:pt>
                <c:pt idx="105">
                  <c:v>19810</c:v>
                </c:pt>
                <c:pt idx="106">
                  <c:v>20122</c:v>
                </c:pt>
                <c:pt idx="107">
                  <c:v>19952</c:v>
                </c:pt>
                <c:pt idx="108">
                  <c:v>19950</c:v>
                </c:pt>
                <c:pt idx="109">
                  <c:v>20031</c:v>
                </c:pt>
                <c:pt idx="110">
                  <c:v>19905</c:v>
                </c:pt>
                <c:pt idx="111">
                  <c:v>19924</c:v>
                </c:pt>
                <c:pt idx="112">
                  <c:v>19962</c:v>
                </c:pt>
                <c:pt idx="113">
                  <c:v>19863</c:v>
                </c:pt>
                <c:pt idx="114">
                  <c:v>19795</c:v>
                </c:pt>
                <c:pt idx="115">
                  <c:v>19883</c:v>
                </c:pt>
                <c:pt idx="116">
                  <c:v>19829</c:v>
                </c:pt>
                <c:pt idx="117">
                  <c:v>19957</c:v>
                </c:pt>
                <c:pt idx="118">
                  <c:v>19947</c:v>
                </c:pt>
                <c:pt idx="119">
                  <c:v>19904</c:v>
                </c:pt>
                <c:pt idx="120">
                  <c:v>19946</c:v>
                </c:pt>
                <c:pt idx="121">
                  <c:v>19845</c:v>
                </c:pt>
                <c:pt idx="122">
                  <c:v>19920</c:v>
                </c:pt>
                <c:pt idx="123">
                  <c:v>19726</c:v>
                </c:pt>
                <c:pt idx="124">
                  <c:v>19906</c:v>
                </c:pt>
                <c:pt idx="125">
                  <c:v>19948</c:v>
                </c:pt>
                <c:pt idx="126">
                  <c:v>19945</c:v>
                </c:pt>
                <c:pt idx="127">
                  <c:v>19779</c:v>
                </c:pt>
                <c:pt idx="128">
                  <c:v>19833</c:v>
                </c:pt>
                <c:pt idx="129">
                  <c:v>19849</c:v>
                </c:pt>
                <c:pt idx="130">
                  <c:v>19855</c:v>
                </c:pt>
                <c:pt idx="131">
                  <c:v>19818</c:v>
                </c:pt>
                <c:pt idx="132">
                  <c:v>19937</c:v>
                </c:pt>
              </c:numCache>
            </c:numRef>
          </c:yVal>
          <c:smooth val="0"/>
          <c:extLst>
            <c:ext xmlns:c16="http://schemas.microsoft.com/office/drawing/2014/chart" uri="{C3380CC4-5D6E-409C-BE32-E72D297353CC}">
              <c16:uniqueId val="{00000000-A65A-400D-92BC-C6A76A580DB5}"/>
            </c:ext>
          </c:extLst>
        </c:ser>
        <c:ser>
          <c:idx val="1"/>
          <c:order val="1"/>
          <c:tx>
            <c:v>Min</c:v>
          </c:tx>
          <c:spPr>
            <a:ln w="12700" cap="rnd">
              <a:solidFill>
                <a:schemeClr val="tx1"/>
              </a:solidFill>
              <a:round/>
            </a:ln>
            <a:effectLst/>
          </c:spPr>
          <c:marker>
            <c:symbol val="none"/>
          </c:marker>
          <c:xVal>
            <c:numRef>
              <c:f>'Run Summary'!$K$3:$K$4</c:f>
              <c:numCache>
                <c:formatCode>General</c:formatCode>
                <c:ptCount val="2"/>
                <c:pt idx="0">
                  <c:v>0</c:v>
                </c:pt>
                <c:pt idx="1">
                  <c:v>500</c:v>
                </c:pt>
              </c:numCache>
            </c:numRef>
          </c:xVal>
          <c:yVal>
            <c:numRef>
              <c:f>'Run Summary'!$L$3:$L$4</c:f>
              <c:numCache>
                <c:formatCode>General</c:formatCode>
                <c:ptCount val="2"/>
                <c:pt idx="0">
                  <c:v>17000</c:v>
                </c:pt>
                <c:pt idx="1">
                  <c:v>17000</c:v>
                </c:pt>
              </c:numCache>
            </c:numRef>
          </c:yVal>
          <c:smooth val="0"/>
          <c:extLst>
            <c:ext xmlns:c16="http://schemas.microsoft.com/office/drawing/2014/chart" uri="{C3380CC4-5D6E-409C-BE32-E72D297353CC}">
              <c16:uniqueId val="{00000001-A65A-400D-92BC-C6A76A580DB5}"/>
            </c:ext>
          </c:extLst>
        </c:ser>
        <c:ser>
          <c:idx val="2"/>
          <c:order val="2"/>
          <c:tx>
            <c:v>Max</c:v>
          </c:tx>
          <c:spPr>
            <a:ln w="12700" cap="rnd">
              <a:solidFill>
                <a:schemeClr val="tx1"/>
              </a:solidFill>
              <a:round/>
            </a:ln>
            <a:effectLst/>
          </c:spPr>
          <c:marker>
            <c:symbol val="none"/>
          </c:marker>
          <c:xVal>
            <c:numRef>
              <c:f>'Run Summary'!$K$3:$K$4</c:f>
              <c:numCache>
                <c:formatCode>General</c:formatCode>
                <c:ptCount val="2"/>
                <c:pt idx="0">
                  <c:v>0</c:v>
                </c:pt>
                <c:pt idx="1">
                  <c:v>500</c:v>
                </c:pt>
              </c:numCache>
            </c:numRef>
          </c:xVal>
          <c:yVal>
            <c:numRef>
              <c:f>'Run Summary'!$M$3:$M$4</c:f>
              <c:numCache>
                <c:formatCode>General</c:formatCode>
                <c:ptCount val="2"/>
                <c:pt idx="0">
                  <c:v>23000</c:v>
                </c:pt>
                <c:pt idx="1">
                  <c:v>23000</c:v>
                </c:pt>
              </c:numCache>
            </c:numRef>
          </c:yVal>
          <c:smooth val="0"/>
          <c:extLst>
            <c:ext xmlns:c16="http://schemas.microsoft.com/office/drawing/2014/chart" uri="{C3380CC4-5D6E-409C-BE32-E72D297353CC}">
              <c16:uniqueId val="{00000002-A65A-400D-92BC-C6A76A580DB5}"/>
            </c:ext>
          </c:extLst>
        </c:ser>
        <c:dLbls>
          <c:showLegendKey val="0"/>
          <c:showVal val="0"/>
          <c:showCatName val="0"/>
          <c:showSerName val="0"/>
          <c:showPercent val="0"/>
          <c:showBubbleSize val="0"/>
        </c:dLbls>
        <c:axId val="-1377387344"/>
        <c:axId val="-1377379984"/>
      </c:scatterChart>
      <c:valAx>
        <c:axId val="-1377387344"/>
        <c:scaling>
          <c:orientation val="minMax"/>
          <c:max val="140"/>
          <c:min val="0"/>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48133209100559798"/>
              <c:y val="0.9119426751592359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77379984"/>
        <c:crosses val="autoZero"/>
        <c:crossBetween val="midCat"/>
      </c:valAx>
      <c:valAx>
        <c:axId val="-1377379984"/>
        <c:scaling>
          <c:orientation val="minMax"/>
          <c:max val="25000"/>
          <c:min val="15000"/>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H2O in ppmV</a:t>
                </a:r>
              </a:p>
            </c:rich>
          </c:tx>
          <c:layout>
            <c:manualLayout>
              <c:xMode val="edge"/>
              <c:yMode val="edge"/>
              <c:x val="1.16126353346457E-2"/>
              <c:y val="0.3664738103389250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77387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High Reference</a:t>
            </a:r>
          </a:p>
        </c:rich>
      </c:tx>
      <c:layout>
        <c:manualLayout>
          <c:xMode val="edge"/>
          <c:yMode val="edge"/>
          <c:x val="0.48329254727474974"/>
          <c:y val="9.3496267512015535E-2"/>
        </c:manualLayout>
      </c:layout>
      <c:overlay val="0"/>
      <c:spPr>
        <a:noFill/>
        <a:ln w="25400">
          <a:noFill/>
        </a:ln>
      </c:spPr>
    </c:title>
    <c:autoTitleDeleted val="0"/>
    <c:plotArea>
      <c:layout>
        <c:manualLayout>
          <c:layoutTarget val="inner"/>
          <c:xMode val="edge"/>
          <c:yMode val="edge"/>
          <c:x val="0.13483121409905"/>
          <c:y val="6.9444562182213995E-2"/>
          <c:w val="0.74906230055027501"/>
          <c:h val="0.77083464022257497"/>
        </c:manualLayout>
      </c:layout>
      <c:scatterChart>
        <c:scatterStyle val="lineMarker"/>
        <c:varyColors val="0"/>
        <c:ser>
          <c:idx val="0"/>
          <c:order val="0"/>
          <c:tx>
            <c:v>raw</c:v>
          </c:tx>
          <c:spPr>
            <a:ln w="28575">
              <a:noFill/>
            </a:ln>
          </c:spPr>
          <c:marker>
            <c:symbol val="triangle"/>
            <c:size val="5"/>
            <c:spPr>
              <a:solidFill>
                <a:schemeClr val="tx1">
                  <a:alpha val="0"/>
                </a:schemeClr>
              </a:solidFill>
              <a:ln>
                <a:solidFill>
                  <a:sysClr val="windowText" lastClr="000000"/>
                </a:solidFill>
              </a:ln>
            </c:spPr>
          </c:marker>
          <c:xVal>
            <c:numRef>
              <c:f>'2H'!$C$12:$C$21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'2H'!$H$12:$H$21</c:f>
              <c:numCache>
                <c:formatCode>0.00</c:formatCode>
                <c:ptCount val="10"/>
                <c:pt idx="0">
                  <c:v>-9.1110000000000007</c:v>
                </c:pt>
                <c:pt idx="1">
                  <c:v>-5.9139999999999997</c:v>
                </c:pt>
                <c:pt idx="2">
                  <c:v>-4.7670000000000003</c:v>
                </c:pt>
                <c:pt idx="3">
                  <c:v>-4.4089999999999998</c:v>
                </c:pt>
                <c:pt idx="4">
                  <c:v>-4.1630000000000003</c:v>
                </c:pt>
                <c:pt idx="5">
                  <c:v>-4.12</c:v>
                </c:pt>
                <c:pt idx="6">
                  <c:v>-4.2809999999999997</c:v>
                </c:pt>
                <c:pt idx="7">
                  <c:v>-4.0960000000000001</c:v>
                </c:pt>
                <c:pt idx="8">
                  <c:v>-4.093</c:v>
                </c:pt>
                <c:pt idx="9">
                  <c:v>-4.0289999999999999</c:v>
                </c:pt>
              </c:numCache>
            </c:numRef>
          </c:yVal>
          <c:smooth val="0"/>
          <c:extLst>
            <c:ext xmlns:c16="http://schemas.microsoft.com/office/drawing/2014/chart" uri="{C3380CC4-5D6E-409C-BE32-E72D297353CC}">
              <c16:uniqueId val="{00000000-8BA6-422E-A86F-4F9719FBF739}"/>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'2H'!$C$12:$C$21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'2H'!$J$12:$J$21</c:f>
              <c:numCache>
                <c:formatCode>0.00</c:formatCode>
                <c:ptCount val="10"/>
                <c:pt idx="0">
                  <c:v>-3.9943879476824646</c:v>
                </c:pt>
                <c:pt idx="1">
                  <c:v>-4.475331721248744</c:v>
                </c:pt>
                <c:pt idx="2">
                  <c:v>-4.1040028098175139</c:v>
                </c:pt>
                <c:pt idx="3">
                  <c:v>-4.0591227966106684</c:v>
                </c:pt>
                <c:pt idx="4">
                  <c:v>-3.9316217299069054</c:v>
                </c:pt>
                <c:pt idx="5">
                  <c:v>-3.9975061217221466</c:v>
                </c:pt>
                <c:pt idx="6">
                  <c:v>-4.1590002838009488</c:v>
                </c:pt>
                <c:pt idx="7">
                  <c:v>-4.0099458405682595</c:v>
                </c:pt>
                <c:pt idx="8">
                  <c:v>-4.0833313968632678</c:v>
                </c:pt>
                <c:pt idx="9">
                  <c:v>-4.0289999999999999</c:v>
                </c:pt>
              </c:numCache>
            </c:numRef>
          </c:yVal>
          <c:smooth val="0"/>
          <c:extLst>
            <c:ext xmlns:c16="http://schemas.microsoft.com/office/drawing/2014/chart" uri="{C3380CC4-5D6E-409C-BE32-E72D297353CC}">
              <c16:uniqueId val="{00000001-8BA6-422E-A86F-4F9719FBF739}"/>
            </c:ext>
          </c:extLst>
        </c:ser>
        <c:dLbls>
          <c:showLegendKey val="0"/>
          <c:showVal val="0"/>
          <c:showCatName val="0"/>
          <c:showSerName val="0"/>
          <c:showPercent val="0"/>
          <c:showBubbleSize val="0"/>
        </c:dLbls>
        <c:axId val="-1301512320"/>
        <c:axId val="-1301508016"/>
      </c:scatterChart>
      <c:valAx>
        <c:axId val="-1301512320"/>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508016"/>
        <c:crossesAt val="-500"/>
        <c:crossBetween val="midCat"/>
        <c:majorUnit val="1"/>
        <c:minorUnit val="0.5"/>
      </c:valAx>
      <c:valAx>
        <c:axId val="-1301508016"/>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512320"/>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Low Reference</a:t>
            </a:r>
          </a:p>
        </c:rich>
      </c:tx>
      <c:layout>
        <c:manualLayout>
          <c:xMode val="edge"/>
          <c:yMode val="edge"/>
          <c:x val="0.49723214285714284"/>
          <c:y val="9.7121368449633469E-2"/>
        </c:manualLayout>
      </c:layout>
      <c:overlay val="0"/>
      <c:spPr>
        <a:noFill/>
        <a:ln w="25400">
          <a:noFill/>
        </a:ln>
      </c:spPr>
    </c:title>
    <c:autoTitleDeleted val="0"/>
    <c:plotArea>
      <c:layout>
        <c:manualLayout>
          <c:layoutTarget val="inner"/>
          <c:xMode val="edge"/>
          <c:yMode val="edge"/>
          <c:x val="0.13483121409905"/>
          <c:y val="5.9259366426805599E-2"/>
          <c:w val="0.74157167754477304"/>
          <c:h val="0.77777918435182403"/>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'2H'!$H$22:$H$31</c:f>
              <c:numCache>
                <c:formatCode>0.00</c:formatCode>
                <c:ptCount val="10"/>
                <c:pt idx="0">
                  <c:v>-95.259</c:v>
                </c:pt>
                <c:pt idx="1">
                  <c:v>-105.092</c:v>
                </c:pt>
                <c:pt idx="2">
                  <c:v>-107.017</c:v>
                </c:pt>
                <c:pt idx="3">
                  <c:v>-107.93899999999999</c:v>
                </c:pt>
                <c:pt idx="4">
                  <c:v>-108.05800000000001</c:v>
                </c:pt>
                <c:pt idx="5">
                  <c:v>-108.404</c:v>
                </c:pt>
                <c:pt idx="6">
                  <c:v>-108.426</c:v>
                </c:pt>
                <c:pt idx="7">
                  <c:v>-108.751</c:v>
                </c:pt>
                <c:pt idx="8">
                  <c:v>-108.941</c:v>
                </c:pt>
                <c:pt idx="9">
                  <c:v>-108.88200000000001</c:v>
                </c:pt>
              </c:numCache>
            </c:numRef>
          </c:yVal>
          <c:smooth val="0"/>
          <c:extLst>
            <c:ext xmlns:c16="http://schemas.microsoft.com/office/drawing/2014/chart" uri="{C3380CC4-5D6E-409C-BE32-E72D297353CC}">
              <c16:uniqueId val="{00000000-4486-4C4C-BBED-67C33D8DF739}"/>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'2H'!$J$22:$J$31</c:f>
              <c:numCache>
                <c:formatCode>0.00</c:formatCode>
                <c:ptCount val="10"/>
                <c:pt idx="0">
                  <c:v>-108.62713441585798</c:v>
                </c:pt>
                <c:pt idx="1">
                  <c:v>-108.90666961184411</c:v>
                </c:pt>
                <c:pt idx="2">
                  <c:v>-108.75610535944459</c:v>
                </c:pt>
                <c:pt idx="3">
                  <c:v>-108.85661080777852</c:v>
                </c:pt>
                <c:pt idx="4">
                  <c:v>-108.66177389403288</c:v>
                </c:pt>
                <c:pt idx="5">
                  <c:v>-108.72436128555591</c:v>
                </c:pt>
                <c:pt idx="6">
                  <c:v>-108.74642881080891</c:v>
                </c:pt>
                <c:pt idx="7">
                  <c:v>-108.97667209285581</c:v>
                </c:pt>
                <c:pt idx="8">
                  <c:v>-108.96639945142931</c:v>
                </c:pt>
                <c:pt idx="9">
                  <c:v>-108.88200000000001</c:v>
                </c:pt>
              </c:numCache>
            </c:numRef>
          </c:yVal>
          <c:smooth val="0"/>
          <c:extLst>
            <c:ext xmlns:c16="http://schemas.microsoft.com/office/drawing/2014/chart" uri="{C3380CC4-5D6E-409C-BE32-E72D297353CC}">
              <c16:uniqueId val="{00000001-4486-4C4C-BBED-67C33D8DF739}"/>
            </c:ext>
          </c:extLst>
        </c:ser>
        <c:dLbls>
          <c:showLegendKey val="0"/>
          <c:showVal val="0"/>
          <c:showCatName val="0"/>
          <c:showSerName val="0"/>
          <c:showPercent val="0"/>
          <c:showBubbleSize val="0"/>
        </c:dLbls>
        <c:axId val="-1301446912"/>
        <c:axId val="-1301442608"/>
      </c:scatterChart>
      <c:valAx>
        <c:axId val="-1301446912"/>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442608"/>
        <c:crossesAt val="-500"/>
        <c:crossBetween val="midCat"/>
        <c:majorUnit val="1"/>
        <c:minorUnit val="0.5"/>
      </c:valAx>
      <c:valAx>
        <c:axId val="-1301442608"/>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446912"/>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pt-BR"/>
              <a:t>Drift</a:t>
            </a:r>
          </a:p>
        </c:rich>
      </c:tx>
      <c:layout>
        <c:manualLayout>
          <c:xMode val="edge"/>
          <c:yMode val="edge"/>
          <c:x val="0.73136740719909998"/>
          <c:y val="9.7524843877273962E-2"/>
        </c:manualLayout>
      </c:layout>
      <c:overlay val="0"/>
      <c:spPr>
        <a:noFill/>
        <a:ln w="25400">
          <a:noFill/>
        </a:ln>
      </c:spPr>
    </c:title>
    <c:autoTitleDeleted val="0"/>
    <c:plotArea>
      <c:layout>
        <c:manualLayout>
          <c:layoutTarget val="inner"/>
          <c:xMode val="edge"/>
          <c:yMode val="edge"/>
          <c:x val="0.13483121409905"/>
          <c:y val="8.1481628836857695E-2"/>
          <c:w val="0.74906230055027501"/>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'2H'!$H$32:$H$41</c:f>
              <c:numCache>
                <c:formatCode>0.00</c:formatCode>
                <c:ptCount val="10"/>
                <c:pt idx="0">
                  <c:v>-51.762</c:v>
                </c:pt>
                <c:pt idx="1">
                  <c:v>-45.923999999999999</c:v>
                </c:pt>
                <c:pt idx="2">
                  <c:v>-44.616</c:v>
                </c:pt>
                <c:pt idx="3">
                  <c:v>-44.29</c:v>
                </c:pt>
                <c:pt idx="4">
                  <c:v>-43.863</c:v>
                </c:pt>
                <c:pt idx="5">
                  <c:v>-43.726999999999997</c:v>
                </c:pt>
                <c:pt idx="6">
                  <c:v>-43.7</c:v>
                </c:pt>
                <c:pt idx="7">
                  <c:v>-44.084000000000003</c:v>
                </c:pt>
                <c:pt idx="8">
                  <c:v>-43.898000000000003</c:v>
                </c:pt>
                <c:pt idx="9">
                  <c:v>-43.768999999999998</c:v>
                </c:pt>
              </c:numCache>
            </c:numRef>
          </c:yVal>
          <c:smooth val="0"/>
          <c:extLst>
            <c:ext xmlns:c16="http://schemas.microsoft.com/office/drawing/2014/chart" uri="{C3380CC4-5D6E-409C-BE32-E72D297353CC}">
              <c16:uniqueId val="{00000000-9D3B-460E-A734-1D56F19A68E7}"/>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'2H'!$J$32:$J$41</c:f>
              <c:numCache>
                <c:formatCode>0.00</c:formatCode>
                <c:ptCount val="10"/>
                <c:pt idx="0">
                  <c:v>-43.392079602830123</c:v>
                </c:pt>
                <c:pt idx="1">
                  <c:v>-43.547621212288561</c:v>
                </c:pt>
                <c:pt idx="2">
                  <c:v>-43.530773128616275</c:v>
                </c:pt>
                <c:pt idx="3">
                  <c:v>-43.7195994870943</c:v>
                </c:pt>
                <c:pt idx="4">
                  <c:v>-43.485636237817111</c:v>
                </c:pt>
                <c:pt idx="5">
                  <c:v>-43.527017824571061</c:v>
                </c:pt>
                <c:pt idx="6">
                  <c:v>-43.499934952669655</c:v>
                </c:pt>
                <c:pt idx="7">
                  <c:v>-43.944362671903995</c:v>
                </c:pt>
                <c:pt idx="8">
                  <c:v>-43.882267214887889</c:v>
                </c:pt>
                <c:pt idx="9">
                  <c:v>-43.768999999999998</c:v>
                </c:pt>
              </c:numCache>
            </c:numRef>
          </c:yVal>
          <c:smooth val="0"/>
          <c:extLst>
            <c:ext xmlns:c16="http://schemas.microsoft.com/office/drawing/2014/chart" uri="{C3380CC4-5D6E-409C-BE32-E72D297353CC}">
              <c16:uniqueId val="{00000001-9D3B-460E-A734-1D56F19A68E7}"/>
            </c:ext>
          </c:extLst>
        </c:ser>
        <c:dLbls>
          <c:showLegendKey val="0"/>
          <c:showVal val="0"/>
          <c:showCatName val="0"/>
          <c:showSerName val="0"/>
          <c:showPercent val="0"/>
          <c:showBubbleSize val="0"/>
        </c:dLbls>
        <c:axId val="-1301382128"/>
        <c:axId val="-1301377824"/>
      </c:scatterChart>
      <c:valAx>
        <c:axId val="-1301382128"/>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377824"/>
        <c:crossesAt val="-500"/>
        <c:crossBetween val="midCat"/>
        <c:majorUnit val="1"/>
        <c:minorUnit val="0.5"/>
      </c:valAx>
      <c:valAx>
        <c:axId val="-1301377824"/>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382128"/>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(2) Drift correction</a:t>
            </a:r>
          </a:p>
        </c:rich>
      </c:tx>
      <c:layout>
        <c:manualLayout>
          <c:xMode val="edge"/>
          <c:yMode val="edge"/>
          <c:x val="0.36481810228266898"/>
          <c:y val="1.6194331983805699E-2"/>
        </c:manualLayout>
      </c:layout>
      <c:overlay val="0"/>
      <c:spPr>
        <a:noFill/>
        <a:ln w="25400">
          <a:noFill/>
        </a:ln>
      </c:spPr>
    </c:title>
    <c:autoTitleDeleted val="0"/>
    <c:plotArea>
      <c:layout>
        <c:manualLayout>
          <c:layoutTarget val="inner"/>
          <c:xMode val="edge"/>
          <c:yMode val="edge"/>
          <c:x val="7.0862005885627896E-2"/>
          <c:y val="0.103623843597497"/>
          <c:w val="0.89028076035949999"/>
          <c:h val="0.78357264752552303"/>
        </c:manualLayout>
      </c:layout>
      <c:scatterChart>
        <c:scatterStyle val="lineMarker"/>
        <c:varyColors val="0"/>
        <c:ser>
          <c:idx val="0"/>
          <c:order val="0"/>
          <c:tx>
            <c:v>Mean Value Drift</c:v>
          </c:tx>
          <c:spPr>
            <a:ln w="28575">
              <a:noFill/>
            </a:ln>
          </c:spPr>
          <c:marker>
            <c:symbol val="circle"/>
            <c:size val="5"/>
            <c:spPr>
              <a:solidFill>
                <a:schemeClr val="bg1"/>
              </a:solidFill>
              <a:ln>
                <a:solidFill>
                  <a:sysClr val="windowText" lastClr="000000"/>
                </a:solidFill>
              </a:ln>
            </c:spPr>
          </c:marker>
          <c:trendline>
            <c:trendlineType val="linear"/>
            <c:dispRSqr val="0"/>
            <c:dispEq val="0"/>
          </c:trendline>
          <c:xVal>
            <c:numRef>
              <c:f>'2H'!$A$2:$A$500</c:f>
              <c:numCache>
                <c:formatCode>0</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'2H'!$L$2:$L$500</c:f>
              <c:numCache>
                <c:formatCode>0.00</c:formatCode>
                <c:ptCount val="499"/>
                <c:pt idx="6">
                  <c:v>-43.393999999999998</c:v>
                </c:pt>
                <c:pt idx="7">
                  <c:v>-43.997999999999998</c:v>
                </c:pt>
                <c:pt idx="8">
                  <c:v>-43.676000000000002</c:v>
                </c:pt>
                <c:pt idx="9">
                  <c:v>-44.029000000000003</c:v>
                </c:pt>
                <c:pt idx="56">
                  <c:v>-42.849806961943671</c:v>
                </c:pt>
                <c:pt idx="57">
                  <c:v>-43.635522335180738</c:v>
                </c:pt>
                <c:pt idx="58">
                  <c:v>-42.97541145875087</c:v>
                </c:pt>
                <c:pt idx="59">
                  <c:v>-43.227922028373094</c:v>
                </c:pt>
                <c:pt idx="92">
                  <c:v>-43.760581633196701</c:v>
                </c:pt>
                <c:pt idx="93">
                  <c:v>-43.297817908368437</c:v>
                </c:pt>
                <c:pt idx="94">
                  <c:v>-43.511426634770437</c:v>
                </c:pt>
                <c:pt idx="95">
                  <c:v>-43.197475224516097</c:v>
                </c:pt>
                <c:pt idx="128">
                  <c:v>-43.038284994201859</c:v>
                </c:pt>
                <c:pt idx="129">
                  <c:v>-42.840826437349307</c:v>
                </c:pt>
                <c:pt idx="130">
                  <c:v>-43.061785777612108</c:v>
                </c:pt>
                <c:pt idx="131">
                  <c:v>-42.779858756557616</c:v>
                </c:pt>
              </c:numCache>
            </c:numRef>
          </c:yVal>
          <c:smooth val="0"/>
          <c:extLst>
            <c:ext xmlns:c16="http://schemas.microsoft.com/office/drawing/2014/chart" uri="{C3380CC4-5D6E-409C-BE32-E72D297353CC}">
              <c16:uniqueId val="{00000000-7EEB-4CC0-97D2-B5C245C2ABB8}"/>
            </c:ext>
          </c:extLst>
        </c:ser>
        <c:ser>
          <c:idx val="1"/>
          <c:order val="1"/>
          <c:tx>
            <c:v>Drift Corrected</c:v>
          </c:tx>
          <c:spPr>
            <a:ln w="28575">
              <a:noFill/>
            </a:ln>
          </c:spPr>
          <c:marker>
            <c:symbol val="triangle"/>
            <c:size val="5"/>
            <c:spPr>
              <a:solidFill>
                <a:schemeClr val="tx1"/>
              </a:solidFill>
              <a:ln>
                <a:solidFill>
                  <a:sysClr val="windowText" lastClr="000000"/>
                </a:solidFill>
              </a:ln>
            </c:spPr>
          </c:marker>
          <c:trendline>
            <c:trendlineType val="linear"/>
            <c:dispRSqr val="0"/>
            <c:dispEq val="0"/>
          </c:trendline>
          <c:xVal>
            <c:numRef>
              <c:f>'2H'!$A$2:$A$500</c:f>
              <c:numCache>
                <c:formatCode>0</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'2H'!$N$2:$N$500</c:f>
              <c:numCache>
                <c:formatCode>0.00</c:formatCode>
                <c:ptCount val="499"/>
                <c:pt idx="6">
                  <c:v>-43.434352296782706</c:v>
                </c:pt>
                <c:pt idx="7">
                  <c:v>-44.044116910608807</c:v>
                </c:pt>
                <c:pt idx="8">
                  <c:v>-43.727881524434913</c:v>
                </c:pt>
                <c:pt idx="9">
                  <c:v>-44.08664613826101</c:v>
                </c:pt>
                <c:pt idx="56">
                  <c:v>-43.178389950031423</c:v>
                </c:pt>
                <c:pt idx="57">
                  <c:v>-43.969869937094593</c:v>
                </c:pt>
                <c:pt idx="58">
                  <c:v>-43.315523674490827</c:v>
                </c:pt>
                <c:pt idx="59">
                  <c:v>-43.573798857939153</c:v>
                </c:pt>
                <c:pt idx="92">
                  <c:v>-44.296690719024092</c:v>
                </c:pt>
                <c:pt idx="93">
                  <c:v>-43.83969160802193</c:v>
                </c:pt>
                <c:pt idx="94">
                  <c:v>-44.059064948250025</c:v>
                </c:pt>
                <c:pt idx="95">
                  <c:v>-43.750878151821787</c:v>
                </c:pt>
                <c:pt idx="128">
                  <c:v>-43.781920177768882</c:v>
                </c:pt>
                <c:pt idx="129">
                  <c:v>-43.590226234742431</c:v>
                </c:pt>
                <c:pt idx="130">
                  <c:v>-43.816950188831335</c:v>
                </c:pt>
                <c:pt idx="131">
                  <c:v>-43.540787781602944</c:v>
                </c:pt>
              </c:numCache>
            </c:numRef>
          </c:yVal>
          <c:smooth val="0"/>
          <c:extLst>
            <c:ext xmlns:c16="http://schemas.microsoft.com/office/drawing/2014/chart" uri="{C3380CC4-5D6E-409C-BE32-E72D297353CC}">
              <c16:uniqueId val="{00000001-7EEB-4CC0-97D2-B5C245C2ABB8}"/>
            </c:ext>
          </c:extLst>
        </c:ser>
        <c:dLbls>
          <c:showLegendKey val="0"/>
          <c:showVal val="0"/>
          <c:showCatName val="0"/>
          <c:showSerName val="0"/>
          <c:showPercent val="0"/>
          <c:showBubbleSize val="0"/>
        </c:dLbls>
        <c:axId val="-1301315296"/>
        <c:axId val="-1301310960"/>
      </c:scatterChart>
      <c:valAx>
        <c:axId val="-1301315296"/>
        <c:scaling>
          <c:orientation val="minMax"/>
          <c:min val="0"/>
        </c:scaling>
        <c:delete val="0"/>
        <c:axPos val="b"/>
        <c:numFmt formatCode="0" sourceLinked="1"/>
        <c:majorTickMark val="in"/>
        <c:minorTickMark val="in"/>
        <c:tickLblPos val="nextTo"/>
        <c:spPr>
          <a:ln w="3175">
            <a:solidFill>
              <a:srgbClr val="000000"/>
            </a:solidFill>
            <a:prstDash val="solid"/>
          </a:ln>
        </c:spPr>
        <c:txPr>
          <a:bodyPr rot="0" vert="horz"/>
          <a:lstStyle/>
          <a:p>
            <a:pPr>
              <a:defRPr/>
            </a:pPr>
            <a:endParaRPr lang="en-US"/>
          </a:p>
        </c:txPr>
        <c:crossAx val="-1301310960"/>
        <c:crossesAt val="-500"/>
        <c:crossBetween val="midCat"/>
        <c:majorUnit val="50"/>
        <c:minorUnit val="25"/>
      </c:valAx>
      <c:valAx>
        <c:axId val="-1301310960"/>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315296"/>
        <c:crosses val="autoZero"/>
        <c:crossBetween val="midCat"/>
        <c:majorUnit val="1"/>
        <c:minorUnit val="0.1"/>
      </c:valAx>
      <c:spPr>
        <a:solidFill>
          <a:schemeClr val="bg1"/>
        </a:solidFill>
        <a:ln w="12700">
          <a:solidFill>
            <a:srgbClr val="000000"/>
          </a:solidFill>
          <a:prstDash val="solid"/>
        </a:ln>
      </c:spPr>
    </c:plotArea>
    <c:legend>
      <c:legendPos val="r"/>
      <c:layout>
        <c:manualLayout>
          <c:xMode val="edge"/>
          <c:yMode val="edge"/>
          <c:x val="0.115173785095045"/>
          <c:y val="0.72109598648347095"/>
          <c:w val="0.74967660860574203"/>
          <c:h val="0.16282348815709799"/>
        </c:manualLayout>
      </c:layout>
      <c:overlay val="0"/>
      <c:spPr>
        <a:noFill/>
        <a:ln w="12700">
          <a:noFill/>
          <a:prstDash val="solid"/>
        </a:ln>
      </c:spPr>
    </c:legend>
    <c:plotVisOnly val="1"/>
    <c:dispBlanksAs val="gap"/>
    <c:showDLblsOverMax val="0"/>
  </c:chart>
  <c:spPr>
    <a:solidFill>
      <a:schemeClr val="accent3">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200"/>
            </a:pPr>
            <a:r>
              <a:rPr lang="en-US" sz="1200"/>
              <a:t>(3) Normalization to VSMOW scale</a:t>
            </a:r>
          </a:p>
        </c:rich>
      </c:tx>
      <c:overlay val="0"/>
      <c:spPr>
        <a:noFill/>
        <a:ln w="25400">
          <a:noFill/>
        </a:ln>
      </c:spPr>
    </c:title>
    <c:autoTitleDeleted val="0"/>
    <c:plotArea>
      <c:layout>
        <c:manualLayout>
          <c:layoutTarget val="inner"/>
          <c:xMode val="edge"/>
          <c:yMode val="edge"/>
          <c:x val="0.115166003734069"/>
          <c:y val="0.13617049569999901"/>
          <c:w val="0.84259923695105099"/>
          <c:h val="0.696073591762568"/>
        </c:manualLayout>
      </c:layout>
      <c:scatterChart>
        <c:scatterStyle val="lineMarker"/>
        <c:varyColors val="0"/>
        <c:ser>
          <c:idx val="0"/>
          <c:order val="0"/>
          <c:tx>
            <c:v>Mean Std Defined</c:v>
          </c:tx>
          <c:spPr>
            <a:ln>
              <a:noFill/>
            </a:ln>
          </c:spPr>
          <c:marker>
            <c:symbol val="circle"/>
            <c:size val="9"/>
            <c:spPr>
              <a:noFill/>
              <a:ln>
                <a:solidFill>
                  <a:sysClr val="windowText" lastClr="000000"/>
                </a:solidFill>
              </a:ln>
            </c:spPr>
          </c:marker>
          <c:trendline>
            <c:spPr>
              <a:ln w="3175">
                <a:solidFill>
                  <a:schemeClr val="tx1"/>
                </a:solidFill>
                <a:prstDash val="solid"/>
              </a:ln>
            </c:spPr>
            <c:trendlineType val="linear"/>
            <c:dispRSqr val="1"/>
            <c:dispEq val="1"/>
            <c:trendlineLbl>
              <c:layout>
                <c:manualLayout>
                  <c:x val="-0.51571750953811202"/>
                  <c:y val="0.15071479282302799"/>
                </c:manualLayout>
              </c:layout>
              <c:numFmt formatCode="#,##0.0000" sourceLinked="0"/>
              <c:spPr>
                <a:noFill/>
                <a:ln w="25400">
                  <a:noFill/>
                </a:ln>
              </c:spPr>
              <c:txPr>
                <a:bodyPr/>
                <a:lstStyle/>
                <a:p>
                  <a:pPr algn="ctr" rtl="1">
                    <a:defRPr/>
                  </a:pPr>
                  <a:endParaRPr lang="en-US"/>
                </a:p>
              </c:txPr>
            </c:trendlineLbl>
          </c:trendline>
          <c:xVal>
            <c:numRef>
              <c:f>'2H'!$O$2:$O$50</c:f>
              <c:numCache>
                <c:formatCode>General</c:formatCode>
                <c:ptCount val="49"/>
                <c:pt idx="10" formatCode="0.00">
                  <c:v>-4.0577986997695756</c:v>
                </c:pt>
                <c:pt idx="11" formatCode="0.00">
                  <c:v>-4.5445070871619553</c:v>
                </c:pt>
                <c:pt idx="12" formatCode="0.00">
                  <c:v>-4.1789427895568263</c:v>
                </c:pt>
                <c:pt idx="13" formatCode="0.00">
                  <c:v>-4.139827390176082</c:v>
                </c:pt>
                <c:pt idx="14" formatCode="0.00">
                  <c:v>-4.0180909372984202</c:v>
                </c:pt>
                <c:pt idx="15" formatCode="0.00">
                  <c:v>-4.0897399429397616</c:v>
                </c:pt>
                <c:pt idx="16" formatCode="0.00">
                  <c:v>-4.256998718844665</c:v>
                </c:pt>
                <c:pt idx="17" formatCode="0.00">
                  <c:v>-4.1137088894380769</c:v>
                </c:pt>
                <c:pt idx="18" formatCode="0.00">
                  <c:v>-4.1928590595591864</c:v>
                </c:pt>
                <c:pt idx="19" formatCode="0.00">
                  <c:v>-4.1442922765220196</c:v>
                </c:pt>
                <c:pt idx="20" formatCode="0.00">
                  <c:v>-108.7481913062061</c:v>
                </c:pt>
                <c:pt idx="21" formatCode="0.00">
                  <c:v>-109.03349111601833</c:v>
                </c:pt>
                <c:pt idx="22" formatCode="0.00">
                  <c:v>-108.88869147744491</c:v>
                </c:pt>
                <c:pt idx="23" formatCode="0.00">
                  <c:v>-108.99496153960494</c:v>
                </c:pt>
                <c:pt idx="24" formatCode="0.00">
                  <c:v>-108.8058892396854</c:v>
                </c:pt>
                <c:pt idx="25" formatCode="0.00">
                  <c:v>-108.87424124503454</c:v>
                </c:pt>
                <c:pt idx="26" formatCode="0.00">
                  <c:v>-108.90207338411363</c:v>
                </c:pt>
                <c:pt idx="27" formatCode="0.00">
                  <c:v>-109.13808127998664</c:v>
                </c:pt>
                <c:pt idx="28" formatCode="0.00">
                  <c:v>-109.13357325238624</c:v>
                </c:pt>
                <c:pt idx="29" formatCode="0.00">
                  <c:v>-109.05493841478304</c:v>
                </c:pt>
                <c:pt idx="30" formatCode="0.00">
                  <c:v>-43.570782631439251</c:v>
                </c:pt>
                <c:pt idx="31" formatCode="0.00">
                  <c:v>-43.732088854723791</c:v>
                </c:pt>
                <c:pt idx="32" formatCode="0.00">
                  <c:v>-43.721005384877607</c:v>
                </c:pt>
                <c:pt idx="33" formatCode="0.00">
                  <c:v>-43.915596357181734</c:v>
                </c:pt>
                <c:pt idx="34" formatCode="0.00">
                  <c:v>-43.687397721730648</c:v>
                </c:pt>
                <c:pt idx="35" formatCode="0.00">
                  <c:v>-43.734543922310699</c:v>
                </c:pt>
                <c:pt idx="36" formatCode="0.00">
                  <c:v>-43.713225664235388</c:v>
                </c:pt>
                <c:pt idx="37" formatCode="0.00">
                  <c:v>-44.163417997295831</c:v>
                </c:pt>
                <c:pt idx="38" formatCode="0.00">
                  <c:v>-44.107087154105827</c:v>
                </c:pt>
                <c:pt idx="39" formatCode="0.00">
                  <c:v>-43.999584553044038</c:v>
                </c:pt>
              </c:numCache>
            </c:numRef>
          </c:xVal>
          <c:yVal>
            <c:numRef>
              <c:f>'2H'!$P$2:$P$50</c:f>
              <c:numCache>
                <c:formatCode>General</c:formatCode>
                <c:ptCount val="49"/>
                <c:pt idx="10">
                  <c:v>-10.452955719200807</c:v>
                </c:pt>
                <c:pt idx="11">
                  <c:v>-10.452955719200807</c:v>
                </c:pt>
                <c:pt idx="12">
                  <c:v>-10.452955719200807</c:v>
                </c:pt>
                <c:pt idx="13">
                  <c:v>-10.452955719200807</c:v>
                </c:pt>
                <c:pt idx="14">
                  <c:v>-10.452955719200807</c:v>
                </c:pt>
                <c:pt idx="15">
                  <c:v>-10.452955719200807</c:v>
                </c:pt>
                <c:pt idx="16">
                  <c:v>-10.452955719200807</c:v>
                </c:pt>
                <c:pt idx="17">
                  <c:v>-10.452955719200807</c:v>
                </c:pt>
                <c:pt idx="18">
                  <c:v>-10.452955719200807</c:v>
                </c:pt>
                <c:pt idx="19">
                  <c:v>-10.452955719200807</c:v>
                </c:pt>
                <c:pt idx="20">
                  <c:v>-110.51685806552696</c:v>
                </c:pt>
                <c:pt idx="21">
                  <c:v>-110.51685806552696</c:v>
                </c:pt>
                <c:pt idx="22">
                  <c:v>-110.51685806552696</c:v>
                </c:pt>
                <c:pt idx="23">
                  <c:v>-110.51685806552696</c:v>
                </c:pt>
                <c:pt idx="24">
                  <c:v>-110.51685806552696</c:v>
                </c:pt>
                <c:pt idx="25">
                  <c:v>-110.51685806552696</c:v>
                </c:pt>
                <c:pt idx="26">
                  <c:v>-110.51685806552696</c:v>
                </c:pt>
                <c:pt idx="27">
                  <c:v>-110.51685806552696</c:v>
                </c:pt>
                <c:pt idx="28">
                  <c:v>-110.51685806552696</c:v>
                </c:pt>
                <c:pt idx="29">
                  <c:v>-110.51685806552696</c:v>
                </c:pt>
                <c:pt idx="30" formatCode="0.00">
                  <c:v>-47.446015015841283</c:v>
                </c:pt>
                <c:pt idx="31" formatCode="0.00">
                  <c:v>-47.446015015841283</c:v>
                </c:pt>
                <c:pt idx="32" formatCode="0.00">
                  <c:v>-47.446015015841283</c:v>
                </c:pt>
                <c:pt idx="33" formatCode="0.00">
                  <c:v>-47.446015015841283</c:v>
                </c:pt>
                <c:pt idx="34" formatCode="0.00">
                  <c:v>-47.446015015841283</c:v>
                </c:pt>
                <c:pt idx="35" formatCode="0.00">
                  <c:v>-47.446015015841283</c:v>
                </c:pt>
                <c:pt idx="36" formatCode="0.00">
                  <c:v>-47.446015015841283</c:v>
                </c:pt>
                <c:pt idx="37" formatCode="0.00">
                  <c:v>-47.446015015841283</c:v>
                </c:pt>
                <c:pt idx="38" formatCode="0.00">
                  <c:v>-47.446015015841283</c:v>
                </c:pt>
                <c:pt idx="39" formatCode="0.00">
                  <c:v>-47.446015015841283</c:v>
                </c:pt>
              </c:numCache>
            </c:numRef>
          </c:yVal>
          <c:smooth val="0"/>
          <c:extLst>
            <c:ext xmlns:c16="http://schemas.microsoft.com/office/drawing/2014/chart" uri="{C3380CC4-5D6E-409C-BE32-E72D297353CC}">
              <c16:uniqueId val="{00000000-4AAA-42D6-9660-F8610DDEAFEE}"/>
            </c:ext>
          </c:extLst>
        </c:ser>
        <c:dLbls>
          <c:showLegendKey val="0"/>
          <c:showVal val="0"/>
          <c:showCatName val="0"/>
          <c:showSerName val="0"/>
          <c:showPercent val="0"/>
          <c:showBubbleSize val="0"/>
        </c:dLbls>
        <c:axId val="-1301235536"/>
        <c:axId val="-1301227872"/>
      </c:scatterChart>
      <c:valAx>
        <c:axId val="-1301235536"/>
        <c:scaling>
          <c:orientation val="minMax"/>
          <c:max val="5"/>
          <c:min val="-175"/>
        </c:scaling>
        <c:delete val="0"/>
        <c:axPos val="b"/>
        <c:title>
          <c:tx>
            <c:rich>
              <a:bodyPr/>
              <a:lstStyle/>
              <a:p>
                <a:pPr>
                  <a:defRPr/>
                </a:pPr>
                <a:r>
                  <a:rPr lang="en-US"/>
                  <a:t>d18O measured</a:t>
                </a:r>
              </a:p>
            </c:rich>
          </c:tx>
          <c:layout>
            <c:manualLayout>
              <c:xMode val="edge"/>
              <c:yMode val="edge"/>
              <c:x val="0.44792798156328001"/>
              <c:y val="0.9262163591491360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227872"/>
        <c:crossesAt val="-500"/>
        <c:crossBetween val="midCat"/>
        <c:majorUnit val="25"/>
        <c:minorUnit val="5"/>
      </c:valAx>
      <c:valAx>
        <c:axId val="-1301227872"/>
        <c:scaling>
          <c:orientation val="minMax"/>
          <c:max val="5"/>
          <c:min val="-175"/>
        </c:scaling>
        <c:delete val="0"/>
        <c:axPos val="l"/>
        <c:title>
          <c:tx>
            <c:rich>
              <a:bodyPr/>
              <a:lstStyle/>
              <a:p>
                <a:pPr>
                  <a:defRPr/>
                </a:pPr>
                <a:r>
                  <a:rPr lang="en-US"/>
                  <a:t>d18O defined</a:t>
                </a:r>
              </a:p>
            </c:rich>
          </c:tx>
          <c:layout>
            <c:manualLayout>
              <c:xMode val="edge"/>
              <c:yMode val="edge"/>
              <c:x val="1.5772221771247701E-2"/>
              <c:y val="0.4075487583282860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235536"/>
        <c:crossesAt val="-500"/>
        <c:crossBetween val="midCat"/>
        <c:majorUnit val="25"/>
        <c:minorUnit val="5"/>
      </c:valAx>
      <c:spPr>
        <a:solidFill>
          <a:srgbClr val="FFFFFF"/>
        </a:solidFill>
        <a:ln w="12700">
          <a:solidFill>
            <a:srgbClr val="000000"/>
          </a:solidFill>
          <a:prstDash val="solid"/>
        </a:ln>
      </c:spPr>
    </c:plotArea>
    <c:plotVisOnly val="1"/>
    <c:dispBlanksAs val="gap"/>
    <c:showDLblsOverMax val="0"/>
  </c:chart>
  <c:spPr>
    <a:solidFill>
      <a:schemeClr val="accent1">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 r="0.7" t="0.78740157499999996"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QC Check</a:t>
            </a:r>
          </a:p>
        </c:rich>
      </c:tx>
      <c:layout>
        <c:manualLayout>
          <c:xMode val="edge"/>
          <c:yMode val="edge"/>
          <c:x val="0.60710544142875988"/>
          <c:y val="0.11297746402389355"/>
        </c:manualLayout>
      </c:layout>
      <c:overlay val="0"/>
      <c:spPr>
        <a:noFill/>
        <a:ln w="25400">
          <a:noFill/>
        </a:ln>
      </c:spPr>
    </c:title>
    <c:autoTitleDeleted val="0"/>
    <c:plotArea>
      <c:layout>
        <c:manualLayout>
          <c:layoutTarget val="inner"/>
          <c:xMode val="edge"/>
          <c:yMode val="edge"/>
          <c:x val="0.13533853218966399"/>
          <c:y val="8.1481628836857695E-2"/>
          <c:w val="0.74812133071509002"/>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'2H'!$C$42:$C$45</c:f>
              <c:numCache>
                <c:formatCode>General</c:formatCode>
                <c:ptCount val="4"/>
                <c:pt idx="0">
                  <c:v>1</c:v>
                </c:pt>
                <c:pt idx="1">
                  <c:v>2</c:v>
                </c:pt>
                <c:pt idx="2">
                  <c:v>3</c:v>
                </c:pt>
                <c:pt idx="3">
                  <c:v>4</c:v>
                </c:pt>
              </c:numCache>
            </c:numRef>
          </c:xVal>
          <c:yVal>
            <c:numRef>
              <c:f>'2H'!$H$42:$H$45</c:f>
              <c:numCache>
                <c:formatCode>0.00</c:formatCode>
                <c:ptCount val="4"/>
                <c:pt idx="0">
                  <c:v>-11.789</c:v>
                </c:pt>
                <c:pt idx="1">
                  <c:v>-8.3659999999999997</c:v>
                </c:pt>
                <c:pt idx="2">
                  <c:v>-7.992</c:v>
                </c:pt>
                <c:pt idx="3">
                  <c:v>-7.7590000000000003</c:v>
                </c:pt>
              </c:numCache>
            </c:numRef>
          </c:yVal>
          <c:smooth val="0"/>
          <c:extLst>
            <c:ext xmlns:c16="http://schemas.microsoft.com/office/drawing/2014/chart" uri="{C3380CC4-5D6E-409C-BE32-E72D297353CC}">
              <c16:uniqueId val="{00000000-8051-4EAC-9A27-2B0215AA68C8}"/>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'2H'!$C$42:$C$45</c:f>
              <c:numCache>
                <c:formatCode>General</c:formatCode>
                <c:ptCount val="4"/>
                <c:pt idx="0">
                  <c:v>1</c:v>
                </c:pt>
                <c:pt idx="1">
                  <c:v>2</c:v>
                </c:pt>
                <c:pt idx="2">
                  <c:v>3</c:v>
                </c:pt>
                <c:pt idx="3">
                  <c:v>4</c:v>
                </c:pt>
              </c:numCache>
            </c:numRef>
          </c:xVal>
          <c:yVal>
            <c:numRef>
              <c:f>'2H'!$J$42:$J$45</c:f>
              <c:numCache>
                <c:formatCode>0.00</c:formatCode>
                <c:ptCount val="4"/>
                <c:pt idx="0">
                  <c:v>-7.1028996095677082</c:v>
                </c:pt>
                <c:pt idx="1">
                  <c:v>-7.0296974138100294</c:v>
                </c:pt>
                <c:pt idx="2">
                  <c:v>-7.3878522114727012</c:v>
                </c:pt>
                <c:pt idx="3">
                  <c:v>-7.4410020672879904</c:v>
                </c:pt>
              </c:numCache>
            </c:numRef>
          </c:yVal>
          <c:smooth val="0"/>
          <c:extLst>
            <c:ext xmlns:c16="http://schemas.microsoft.com/office/drawing/2014/chart" uri="{C3380CC4-5D6E-409C-BE32-E72D297353CC}">
              <c16:uniqueId val="{00000001-8051-4EAC-9A27-2B0215AA68C8}"/>
            </c:ext>
          </c:extLst>
        </c:ser>
        <c:dLbls>
          <c:showLegendKey val="0"/>
          <c:showVal val="0"/>
          <c:showCatName val="0"/>
          <c:showSerName val="0"/>
          <c:showPercent val="0"/>
          <c:showBubbleSize val="0"/>
        </c:dLbls>
        <c:axId val="-1301164016"/>
        <c:axId val="-1301159712"/>
      </c:scatterChart>
      <c:valAx>
        <c:axId val="-1301164016"/>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159712"/>
        <c:crossesAt val="-500"/>
        <c:crossBetween val="midCat"/>
        <c:majorUnit val="1"/>
        <c:minorUnit val="0.5"/>
      </c:valAx>
      <c:valAx>
        <c:axId val="-1301159712"/>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164016"/>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d(18_16)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574077911313698E-2"/>
          <c:y val="0.19226589444914399"/>
          <c:w val="0.88485526315789498"/>
          <c:h val="0.69851922951779799"/>
        </c:manualLayout>
      </c:layout>
      <c:scatterChart>
        <c:scatterStyle val="lineMarker"/>
        <c:varyColors val="0"/>
        <c:ser>
          <c:idx val="0"/>
          <c:order val="0"/>
          <c:spPr>
            <a:ln w="47625" cap="rnd">
              <a:noFill/>
              <a:round/>
            </a:ln>
            <a:effectLst/>
          </c:spPr>
          <c:marker>
            <c:symbol val="circle"/>
            <c:size val="5"/>
            <c:spPr>
              <a:solidFill>
                <a:schemeClr val="accent1"/>
              </a:solidFill>
              <a:ln w="6350">
                <a:solidFill>
                  <a:schemeClr val="accent1"/>
                </a:solidFill>
              </a:ln>
              <a:effectLst/>
            </c:spPr>
          </c:marker>
          <c:xVal>
            <c:numRef>
              <c:f>'Run Summary'!$A$2:$A$501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'Run Summary'!$I$2:$I$501</c:f>
              <c:numCache>
                <c:formatCode>0.00</c:formatCode>
                <c:ptCount val="500"/>
                <c:pt idx="0">
                  <c:v>-8.8030000000000008</c:v>
                </c:pt>
                <c:pt idx="1">
                  <c:v>-8.9920000000000009</c:v>
                </c:pt>
                <c:pt idx="2">
                  <c:v>-8.9559999999999995</c:v>
                </c:pt>
                <c:pt idx="3">
                  <c:v>-9.0050000000000008</c:v>
                </c:pt>
                <c:pt idx="4">
                  <c:v>-9</c:v>
                </c:pt>
                <c:pt idx="5">
                  <c:v>-9.0169999999999995</c:v>
                </c:pt>
                <c:pt idx="6">
                  <c:v>-8.94</c:v>
                </c:pt>
                <c:pt idx="7">
                  <c:v>-8.9930000000000003</c:v>
                </c:pt>
                <c:pt idx="8">
                  <c:v>-9.0180000000000007</c:v>
                </c:pt>
                <c:pt idx="9">
                  <c:v>-8.9019999999999992</c:v>
                </c:pt>
                <c:pt idx="10">
                  <c:v>-3.7610000000000001</c:v>
                </c:pt>
                <c:pt idx="11">
                  <c:v>-3.4510000000000001</c:v>
                </c:pt>
                <c:pt idx="12">
                  <c:v>-3.5449999999999999</c:v>
                </c:pt>
                <c:pt idx="13">
                  <c:v>-3.488</c:v>
                </c:pt>
                <c:pt idx="14">
                  <c:v>-3.3639999999999999</c:v>
                </c:pt>
                <c:pt idx="15">
                  <c:v>-3.3130000000000002</c:v>
                </c:pt>
                <c:pt idx="16">
                  <c:v>-3.3809999999999998</c:v>
                </c:pt>
                <c:pt idx="17">
                  <c:v>-3.3759999999999999</c:v>
                </c:pt>
                <c:pt idx="18">
                  <c:v>-3.4550000000000001</c:v>
                </c:pt>
                <c:pt idx="19">
                  <c:v>-3.335</c:v>
                </c:pt>
                <c:pt idx="20">
                  <c:v>-15.242000000000001</c:v>
                </c:pt>
                <c:pt idx="21">
                  <c:v>-15.925000000000001</c:v>
                </c:pt>
                <c:pt idx="22">
                  <c:v>-16.039000000000001</c:v>
                </c:pt>
                <c:pt idx="23">
                  <c:v>-16.065000000000001</c:v>
                </c:pt>
                <c:pt idx="24">
                  <c:v>-16.05</c:v>
                </c:pt>
                <c:pt idx="25">
                  <c:v>-16.122</c:v>
                </c:pt>
                <c:pt idx="26">
                  <c:v>-16.181999999999999</c:v>
                </c:pt>
                <c:pt idx="27">
                  <c:v>-16.187999999999999</c:v>
                </c:pt>
                <c:pt idx="28">
                  <c:v>-16.167999999999999</c:v>
                </c:pt>
                <c:pt idx="29">
                  <c:v>-16.265000000000001</c:v>
                </c:pt>
                <c:pt idx="30">
                  <c:v>-9.49</c:v>
                </c:pt>
                <c:pt idx="31">
                  <c:v>-9.0820000000000007</c:v>
                </c:pt>
                <c:pt idx="32">
                  <c:v>-9.0839999999999996</c:v>
                </c:pt>
                <c:pt idx="33">
                  <c:v>-8.968</c:v>
                </c:pt>
                <c:pt idx="34">
                  <c:v>-9.0449999999999999</c:v>
                </c:pt>
                <c:pt idx="35">
                  <c:v>-8.9540000000000006</c:v>
                </c:pt>
                <c:pt idx="36">
                  <c:v>-8.9909999999999997</c:v>
                </c:pt>
                <c:pt idx="37">
                  <c:v>-8.984</c:v>
                </c:pt>
                <c:pt idx="38">
                  <c:v>-8.9809999999999999</c:v>
                </c:pt>
                <c:pt idx="39">
                  <c:v>-8.9580000000000002</c:v>
                </c:pt>
                <c:pt idx="40">
                  <c:v>-5.19</c:v>
                </c:pt>
                <c:pt idx="41">
                  <c:v>-4.9039999999999999</c:v>
                </c:pt>
                <c:pt idx="42">
                  <c:v>-4.899</c:v>
                </c:pt>
                <c:pt idx="43">
                  <c:v>-4.9039999999999999</c:v>
                </c:pt>
                <c:pt idx="44">
                  <c:v>-5.4779999999999998</c:v>
                </c:pt>
                <c:pt idx="45">
                  <c:v>-5.4050000000000002</c:v>
                </c:pt>
                <c:pt idx="46">
                  <c:v>-5.4889999999999999</c:v>
                </c:pt>
                <c:pt idx="47">
                  <c:v>-5.508</c:v>
                </c:pt>
                <c:pt idx="48">
                  <c:v>-5.0629999999999997</c:v>
                </c:pt>
                <c:pt idx="49">
                  <c:v>-5.0410000000000004</c:v>
                </c:pt>
                <c:pt idx="50">
                  <c:v>-5.109</c:v>
                </c:pt>
                <c:pt idx="51">
                  <c:v>-5.0270000000000001</c:v>
                </c:pt>
                <c:pt idx="52">
                  <c:v>-5.52</c:v>
                </c:pt>
                <c:pt idx="53">
                  <c:v>-5.5620000000000003</c:v>
                </c:pt>
                <c:pt idx="54">
                  <c:v>-5.5819999999999999</c:v>
                </c:pt>
                <c:pt idx="55">
                  <c:v>-5.4939999999999998</c:v>
                </c:pt>
                <c:pt idx="56">
                  <c:v>-8.7469999999999999</c:v>
                </c:pt>
                <c:pt idx="57">
                  <c:v>-8.8699999999999992</c:v>
                </c:pt>
                <c:pt idx="58">
                  <c:v>-8.9990000000000006</c:v>
                </c:pt>
                <c:pt idx="59">
                  <c:v>-8.9079999999999995</c:v>
                </c:pt>
                <c:pt idx="60">
                  <c:v>-7.9779999999999998</c:v>
                </c:pt>
                <c:pt idx="61">
                  <c:v>-7.9210000000000003</c:v>
                </c:pt>
                <c:pt idx="62">
                  <c:v>-7.92</c:v>
                </c:pt>
                <c:pt idx="63">
                  <c:v>-7.8780000000000001</c:v>
                </c:pt>
                <c:pt idx="64">
                  <c:v>-7.7709999999999999</c:v>
                </c:pt>
                <c:pt idx="65">
                  <c:v>-7.806</c:v>
                </c:pt>
                <c:pt idx="66">
                  <c:v>-7.7119999999999997</c:v>
                </c:pt>
                <c:pt idx="67">
                  <c:v>-7.9269999999999996</c:v>
                </c:pt>
                <c:pt idx="68">
                  <c:v>-5.665</c:v>
                </c:pt>
                <c:pt idx="69">
                  <c:v>-5.5049999999999999</c:v>
                </c:pt>
                <c:pt idx="70">
                  <c:v>-5.5060000000000002</c:v>
                </c:pt>
                <c:pt idx="71">
                  <c:v>-5.6189999999999998</c:v>
                </c:pt>
                <c:pt idx="72">
                  <c:v>-5.47</c:v>
                </c:pt>
                <c:pt idx="73">
                  <c:v>-5.4169999999999998</c:v>
                </c:pt>
                <c:pt idx="74">
                  <c:v>-5.5250000000000004</c:v>
                </c:pt>
                <c:pt idx="75">
                  <c:v>-5.468</c:v>
                </c:pt>
                <c:pt idx="76">
                  <c:v>-5.4009999999999998</c:v>
                </c:pt>
                <c:pt idx="77">
                  <c:v>-5.47</c:v>
                </c:pt>
                <c:pt idx="78">
                  <c:v>-5.3230000000000004</c:v>
                </c:pt>
                <c:pt idx="79">
                  <c:v>-5.42</c:v>
                </c:pt>
                <c:pt idx="80">
                  <c:v>-5.9889999999999999</c:v>
                </c:pt>
                <c:pt idx="81">
                  <c:v>-6.06</c:v>
                </c:pt>
                <c:pt idx="82">
                  <c:v>-6.0570000000000004</c:v>
                </c:pt>
                <c:pt idx="83">
                  <c:v>-6.0780000000000003</c:v>
                </c:pt>
                <c:pt idx="84">
                  <c:v>-5.5780000000000003</c:v>
                </c:pt>
                <c:pt idx="85">
                  <c:v>-5.5949999999999998</c:v>
                </c:pt>
                <c:pt idx="86">
                  <c:v>-5.4809999999999999</c:v>
                </c:pt>
                <c:pt idx="87">
                  <c:v>-5.5640000000000001</c:v>
                </c:pt>
                <c:pt idx="88">
                  <c:v>-5.3570000000000002</c:v>
                </c:pt>
                <c:pt idx="89">
                  <c:v>-5.3090000000000002</c:v>
                </c:pt>
                <c:pt idx="90">
                  <c:v>-5.2750000000000004</c:v>
                </c:pt>
                <c:pt idx="91">
                  <c:v>-5.2969999999999997</c:v>
                </c:pt>
                <c:pt idx="92">
                  <c:v>-8.6489999999999991</c:v>
                </c:pt>
                <c:pt idx="93">
                  <c:v>-8.8219999999999992</c:v>
                </c:pt>
                <c:pt idx="94">
                  <c:v>-8.8740000000000006</c:v>
                </c:pt>
                <c:pt idx="95">
                  <c:v>-8.8559999999999999</c:v>
                </c:pt>
                <c:pt idx="96">
                  <c:v>-7.8920000000000003</c:v>
                </c:pt>
                <c:pt idx="97">
                  <c:v>-7.8339999999999996</c:v>
                </c:pt>
                <c:pt idx="98">
                  <c:v>-7.8150000000000004</c:v>
                </c:pt>
                <c:pt idx="99">
                  <c:v>-7.7489999999999997</c:v>
                </c:pt>
                <c:pt idx="100">
                  <c:v>-7.819</c:v>
                </c:pt>
                <c:pt idx="101">
                  <c:v>-7.8140000000000001</c:v>
                </c:pt>
                <c:pt idx="102">
                  <c:v>-7.8179999999999996</c:v>
                </c:pt>
                <c:pt idx="103">
                  <c:v>-7.8719999999999999</c:v>
                </c:pt>
                <c:pt idx="104">
                  <c:v>-5.484</c:v>
                </c:pt>
                <c:pt idx="105">
                  <c:v>-5.2869999999999999</c:v>
                </c:pt>
                <c:pt idx="106">
                  <c:v>-5.4080000000000004</c:v>
                </c:pt>
                <c:pt idx="107">
                  <c:v>-5.3540000000000001</c:v>
                </c:pt>
                <c:pt idx="108">
                  <c:v>-5.4530000000000003</c:v>
                </c:pt>
                <c:pt idx="109">
                  <c:v>-5.5460000000000003</c:v>
                </c:pt>
                <c:pt idx="110">
                  <c:v>-5.4119999999999999</c:v>
                </c:pt>
                <c:pt idx="111">
                  <c:v>-5.4409999999999998</c:v>
                </c:pt>
                <c:pt idx="112">
                  <c:v>-5.7779999999999996</c:v>
                </c:pt>
                <c:pt idx="113">
                  <c:v>-5.7050000000000001</c:v>
                </c:pt>
                <c:pt idx="114">
                  <c:v>-5.7290000000000001</c:v>
                </c:pt>
                <c:pt idx="115">
                  <c:v>-5.6550000000000002</c:v>
                </c:pt>
                <c:pt idx="116">
                  <c:v>-5.4379999999999997</c:v>
                </c:pt>
                <c:pt idx="117">
                  <c:v>-5.3179999999999996</c:v>
                </c:pt>
                <c:pt idx="118">
                  <c:v>-5.3019999999999996</c:v>
                </c:pt>
                <c:pt idx="119">
                  <c:v>-5.2930000000000001</c:v>
                </c:pt>
                <c:pt idx="120">
                  <c:v>-5.5410000000000004</c:v>
                </c:pt>
                <c:pt idx="121">
                  <c:v>-5.5730000000000004</c:v>
                </c:pt>
                <c:pt idx="122">
                  <c:v>-5.6340000000000003</c:v>
                </c:pt>
                <c:pt idx="123">
                  <c:v>-5.556</c:v>
                </c:pt>
                <c:pt idx="124">
                  <c:v>-4.891</c:v>
                </c:pt>
                <c:pt idx="125">
                  <c:v>-4.8440000000000003</c:v>
                </c:pt>
                <c:pt idx="126">
                  <c:v>-4.7779999999999996</c:v>
                </c:pt>
                <c:pt idx="127">
                  <c:v>-4.9379999999999997</c:v>
                </c:pt>
                <c:pt idx="128">
                  <c:v>-8.6440000000000001</c:v>
                </c:pt>
                <c:pt idx="129">
                  <c:v>-8.8960000000000008</c:v>
                </c:pt>
                <c:pt idx="130">
                  <c:v>-8.8879999999999999</c:v>
                </c:pt>
                <c:pt idx="131">
                  <c:v>-8.9610000000000003</c:v>
                </c:pt>
              </c:numCache>
            </c:numRef>
          </c:yVal>
          <c:smooth val="0"/>
          <c:extLst>
            <c:ext xmlns:c16="http://schemas.microsoft.com/office/drawing/2014/chart" uri="{C3380CC4-5D6E-409C-BE32-E72D297353CC}">
              <c16:uniqueId val="{00000000-7388-4FBF-9305-96C6E2727411}"/>
            </c:ext>
          </c:extLst>
        </c:ser>
        <c:dLbls>
          <c:showLegendKey val="0"/>
          <c:showVal val="0"/>
          <c:showCatName val="0"/>
          <c:showSerName val="0"/>
          <c:showPercent val="0"/>
          <c:showBubbleSize val="0"/>
        </c:dLbls>
        <c:axId val="-1351937472"/>
        <c:axId val="-1351885392"/>
      </c:scatterChart>
      <c:valAx>
        <c:axId val="-135193747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51564036288942094"/>
              <c:y val="0.903181818181817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85392"/>
        <c:crosses val="autoZero"/>
        <c:crossBetween val="midCat"/>
      </c:valAx>
      <c:valAx>
        <c:axId val="-1351885392"/>
        <c:scaling>
          <c:orientation val="minMax"/>
          <c:max val="5"/>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d18O in permil</a:t>
                </a:r>
              </a:p>
            </c:rich>
          </c:tx>
          <c:layout>
            <c:manualLayout>
              <c:xMode val="edge"/>
              <c:yMode val="edge"/>
              <c:x val="1.3043478260869599E-2"/>
              <c:y val="0.3164358690700849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937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d(D_H)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834811875428496E-2"/>
          <c:y val="0.19226589444914399"/>
          <c:w val="0.88805247958780897"/>
          <c:h val="0.69851922951779799"/>
        </c:manualLayout>
      </c:layout>
      <c:scatterChart>
        <c:scatterStyle val="lineMarker"/>
        <c:varyColors val="0"/>
        <c:ser>
          <c:idx val="0"/>
          <c:order val="0"/>
          <c:spPr>
            <a:ln w="25400" cap="rnd">
              <a:noFill/>
              <a:round/>
            </a:ln>
            <a:effectLst/>
          </c:spPr>
          <c:marker>
            <c:symbol val="circle"/>
            <c:size val="5"/>
            <c:spPr>
              <a:solidFill>
                <a:schemeClr val="accent1"/>
              </a:solidFill>
              <a:ln w="6350">
                <a:solidFill>
                  <a:schemeClr val="accent1"/>
                </a:solidFill>
              </a:ln>
              <a:effectLst/>
            </c:spPr>
          </c:marker>
          <c:xVal>
            <c:numRef>
              <c:f>'Run Summary'!$A$2:$A$501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'Run Summary'!$J$2:$J$501</c:f>
              <c:numCache>
                <c:formatCode>0.00</c:formatCode>
                <c:ptCount val="500"/>
                <c:pt idx="0">
                  <c:v>-45.843000000000004</c:v>
                </c:pt>
                <c:pt idx="1">
                  <c:v>-44.360999999999997</c:v>
                </c:pt>
                <c:pt idx="2">
                  <c:v>-44.276000000000003</c:v>
                </c:pt>
                <c:pt idx="3">
                  <c:v>-44.314</c:v>
                </c:pt>
                <c:pt idx="4">
                  <c:v>-43.826999999999998</c:v>
                </c:pt>
                <c:pt idx="5">
                  <c:v>-43.933</c:v>
                </c:pt>
                <c:pt idx="6">
                  <c:v>-43.393999999999998</c:v>
                </c:pt>
                <c:pt idx="7">
                  <c:v>-43.997999999999998</c:v>
                </c:pt>
                <c:pt idx="8">
                  <c:v>-43.676000000000002</c:v>
                </c:pt>
                <c:pt idx="9">
                  <c:v>-44.029000000000003</c:v>
                </c:pt>
                <c:pt idx="10">
                  <c:v>-9.1110000000000007</c:v>
                </c:pt>
                <c:pt idx="11">
                  <c:v>-5.9139999999999997</c:v>
                </c:pt>
                <c:pt idx="12">
                  <c:v>-4.7670000000000003</c:v>
                </c:pt>
                <c:pt idx="13">
                  <c:v>-4.4089999999999998</c:v>
                </c:pt>
                <c:pt idx="14">
                  <c:v>-4.1630000000000003</c:v>
                </c:pt>
                <c:pt idx="15">
                  <c:v>-4.12</c:v>
                </c:pt>
                <c:pt idx="16">
                  <c:v>-4.2809999999999997</c:v>
                </c:pt>
                <c:pt idx="17">
                  <c:v>-4.0960000000000001</c:v>
                </c:pt>
                <c:pt idx="18">
                  <c:v>-4.093</c:v>
                </c:pt>
                <c:pt idx="19">
                  <c:v>-4.0289999999999999</c:v>
                </c:pt>
                <c:pt idx="20">
                  <c:v>-95.259</c:v>
                </c:pt>
                <c:pt idx="21">
                  <c:v>-105.092</c:v>
                </c:pt>
                <c:pt idx="22">
                  <c:v>-107.017</c:v>
                </c:pt>
                <c:pt idx="23">
                  <c:v>-107.93899999999999</c:v>
                </c:pt>
                <c:pt idx="24">
                  <c:v>-108.05800000000001</c:v>
                </c:pt>
                <c:pt idx="25">
                  <c:v>-108.404</c:v>
                </c:pt>
                <c:pt idx="26">
                  <c:v>-108.426</c:v>
                </c:pt>
                <c:pt idx="27">
                  <c:v>-108.751</c:v>
                </c:pt>
                <c:pt idx="28">
                  <c:v>-108.941</c:v>
                </c:pt>
                <c:pt idx="29">
                  <c:v>-108.88200000000001</c:v>
                </c:pt>
                <c:pt idx="30">
                  <c:v>-51.762</c:v>
                </c:pt>
                <c:pt idx="31">
                  <c:v>-45.923999999999999</c:v>
                </c:pt>
                <c:pt idx="32">
                  <c:v>-44.616</c:v>
                </c:pt>
                <c:pt idx="33">
                  <c:v>-44.29</c:v>
                </c:pt>
                <c:pt idx="34">
                  <c:v>-43.863</c:v>
                </c:pt>
                <c:pt idx="35">
                  <c:v>-43.726999999999997</c:v>
                </c:pt>
                <c:pt idx="36">
                  <c:v>-43.7</c:v>
                </c:pt>
                <c:pt idx="37">
                  <c:v>-44.084000000000003</c:v>
                </c:pt>
                <c:pt idx="38">
                  <c:v>-43.898000000000003</c:v>
                </c:pt>
                <c:pt idx="39">
                  <c:v>-43.768999999999998</c:v>
                </c:pt>
                <c:pt idx="40">
                  <c:v>-11.789</c:v>
                </c:pt>
                <c:pt idx="41">
                  <c:v>-8.3659999999999997</c:v>
                </c:pt>
                <c:pt idx="42">
                  <c:v>-7.992</c:v>
                </c:pt>
                <c:pt idx="43">
                  <c:v>-7.7590000000000003</c:v>
                </c:pt>
                <c:pt idx="44">
                  <c:v>-19.234000000000002</c:v>
                </c:pt>
                <c:pt idx="45">
                  <c:v>-20.629000000000001</c:v>
                </c:pt>
                <c:pt idx="46">
                  <c:v>-20.759</c:v>
                </c:pt>
                <c:pt idx="47">
                  <c:v>-20.341000000000001</c:v>
                </c:pt>
                <c:pt idx="48">
                  <c:v>-19.41</c:v>
                </c:pt>
                <c:pt idx="49">
                  <c:v>-19.369</c:v>
                </c:pt>
                <c:pt idx="50">
                  <c:v>-19.417999999999999</c:v>
                </c:pt>
                <c:pt idx="51">
                  <c:v>-19.498999999999999</c:v>
                </c:pt>
                <c:pt idx="52">
                  <c:v>-21.289000000000001</c:v>
                </c:pt>
                <c:pt idx="53">
                  <c:v>-21.666</c:v>
                </c:pt>
                <c:pt idx="54">
                  <c:v>-21.571999999999999</c:v>
                </c:pt>
                <c:pt idx="55">
                  <c:v>-21.873999999999999</c:v>
                </c:pt>
                <c:pt idx="56">
                  <c:v>-40.168999999999997</c:v>
                </c:pt>
                <c:pt idx="57">
                  <c:v>-42.844000000000001</c:v>
                </c:pt>
                <c:pt idx="58">
                  <c:v>-42.625</c:v>
                </c:pt>
                <c:pt idx="59">
                  <c:v>-43.040999999999997</c:v>
                </c:pt>
                <c:pt idx="60">
                  <c:v>-33.069000000000003</c:v>
                </c:pt>
                <c:pt idx="61">
                  <c:v>-32.042000000000002</c:v>
                </c:pt>
                <c:pt idx="62">
                  <c:v>-31.588000000000001</c:v>
                </c:pt>
                <c:pt idx="63">
                  <c:v>-31.614000000000001</c:v>
                </c:pt>
                <c:pt idx="64">
                  <c:v>-31.370999999999999</c:v>
                </c:pt>
                <c:pt idx="65">
                  <c:v>-31.117999999999999</c:v>
                </c:pt>
                <c:pt idx="66">
                  <c:v>-30.863</c:v>
                </c:pt>
                <c:pt idx="67">
                  <c:v>-31.306000000000001</c:v>
                </c:pt>
                <c:pt idx="68">
                  <c:v>-22.684000000000001</c:v>
                </c:pt>
                <c:pt idx="69">
                  <c:v>-21.757999999999999</c:v>
                </c:pt>
                <c:pt idx="70">
                  <c:v>-21.693000000000001</c:v>
                </c:pt>
                <c:pt idx="71">
                  <c:v>-21.425000000000001</c:v>
                </c:pt>
                <c:pt idx="72">
                  <c:v>-21.198</c:v>
                </c:pt>
                <c:pt idx="73">
                  <c:v>-21.047999999999998</c:v>
                </c:pt>
                <c:pt idx="74">
                  <c:v>-21.292000000000002</c:v>
                </c:pt>
                <c:pt idx="75">
                  <c:v>-21.209</c:v>
                </c:pt>
                <c:pt idx="76">
                  <c:v>-21.12</c:v>
                </c:pt>
                <c:pt idx="77">
                  <c:v>-21.254000000000001</c:v>
                </c:pt>
                <c:pt idx="78">
                  <c:v>-21.367999999999999</c:v>
                </c:pt>
                <c:pt idx="79">
                  <c:v>-21.062000000000001</c:v>
                </c:pt>
                <c:pt idx="80">
                  <c:v>-24.077000000000002</c:v>
                </c:pt>
                <c:pt idx="81">
                  <c:v>-24.495999999999999</c:v>
                </c:pt>
                <c:pt idx="82">
                  <c:v>-24.437999999999999</c:v>
                </c:pt>
                <c:pt idx="83">
                  <c:v>-24.12</c:v>
                </c:pt>
                <c:pt idx="84">
                  <c:v>-22.045999999999999</c:v>
                </c:pt>
                <c:pt idx="85">
                  <c:v>-21.702999999999999</c:v>
                </c:pt>
                <c:pt idx="86">
                  <c:v>-21.67</c:v>
                </c:pt>
                <c:pt idx="87">
                  <c:v>-21.501000000000001</c:v>
                </c:pt>
                <c:pt idx="88">
                  <c:v>-20.724</c:v>
                </c:pt>
                <c:pt idx="89">
                  <c:v>-20.254999999999999</c:v>
                </c:pt>
                <c:pt idx="90">
                  <c:v>-20.628</c:v>
                </c:pt>
                <c:pt idx="91">
                  <c:v>-20.181000000000001</c:v>
                </c:pt>
                <c:pt idx="92">
                  <c:v>-40.747</c:v>
                </c:pt>
                <c:pt idx="93">
                  <c:v>-42.457000000000001</c:v>
                </c:pt>
                <c:pt idx="94">
                  <c:v>-43.124000000000002</c:v>
                </c:pt>
                <c:pt idx="95">
                  <c:v>-42.996000000000002</c:v>
                </c:pt>
                <c:pt idx="96">
                  <c:v>-32.569000000000003</c:v>
                </c:pt>
                <c:pt idx="97">
                  <c:v>-31.594999999999999</c:v>
                </c:pt>
                <c:pt idx="98">
                  <c:v>-31.850999999999999</c:v>
                </c:pt>
                <c:pt idx="99">
                  <c:v>-31.222999999999999</c:v>
                </c:pt>
                <c:pt idx="100">
                  <c:v>-31.413</c:v>
                </c:pt>
                <c:pt idx="101">
                  <c:v>-31.422999999999998</c:v>
                </c:pt>
                <c:pt idx="102">
                  <c:v>-31.532</c:v>
                </c:pt>
                <c:pt idx="103">
                  <c:v>-31.327999999999999</c:v>
                </c:pt>
                <c:pt idx="104">
                  <c:v>-21.545000000000002</c:v>
                </c:pt>
                <c:pt idx="105">
                  <c:v>-20.95</c:v>
                </c:pt>
                <c:pt idx="106">
                  <c:v>-20.663</c:v>
                </c:pt>
                <c:pt idx="107">
                  <c:v>-20.555</c:v>
                </c:pt>
                <c:pt idx="108">
                  <c:v>-21.280999999999999</c:v>
                </c:pt>
                <c:pt idx="109">
                  <c:v>-21.245000000000001</c:v>
                </c:pt>
                <c:pt idx="110">
                  <c:v>-21.155000000000001</c:v>
                </c:pt>
                <c:pt idx="111">
                  <c:v>-21.401</c:v>
                </c:pt>
                <c:pt idx="112">
                  <c:v>-21.928000000000001</c:v>
                </c:pt>
                <c:pt idx="113">
                  <c:v>-22.178999999999998</c:v>
                </c:pt>
                <c:pt idx="114">
                  <c:v>-21.948</c:v>
                </c:pt>
                <c:pt idx="115">
                  <c:v>-22.396000000000001</c:v>
                </c:pt>
                <c:pt idx="116">
                  <c:v>-20.437999999999999</c:v>
                </c:pt>
                <c:pt idx="117">
                  <c:v>-20.291</c:v>
                </c:pt>
                <c:pt idx="118">
                  <c:v>-20.468</c:v>
                </c:pt>
                <c:pt idx="119">
                  <c:v>-20.459</c:v>
                </c:pt>
                <c:pt idx="120">
                  <c:v>-21.670999999999999</c:v>
                </c:pt>
                <c:pt idx="121">
                  <c:v>-21.51</c:v>
                </c:pt>
                <c:pt idx="122">
                  <c:v>-21.338000000000001</c:v>
                </c:pt>
                <c:pt idx="123">
                  <c:v>-21.577999999999999</c:v>
                </c:pt>
                <c:pt idx="124">
                  <c:v>-8.4580000000000002</c:v>
                </c:pt>
                <c:pt idx="125">
                  <c:v>-6.9779999999999998</c:v>
                </c:pt>
                <c:pt idx="126">
                  <c:v>-6.8719999999999999</c:v>
                </c:pt>
                <c:pt idx="127">
                  <c:v>-6.5819999999999999</c:v>
                </c:pt>
                <c:pt idx="128">
                  <c:v>-38.378999999999998</c:v>
                </c:pt>
                <c:pt idx="129">
                  <c:v>-41.521999999999998</c:v>
                </c:pt>
                <c:pt idx="130">
                  <c:v>-42.456000000000003</c:v>
                </c:pt>
                <c:pt idx="131">
                  <c:v>-42.463000000000001</c:v>
                </c:pt>
              </c:numCache>
            </c:numRef>
          </c:yVal>
          <c:smooth val="0"/>
          <c:extLst>
            <c:ext xmlns:c16="http://schemas.microsoft.com/office/drawing/2014/chart" uri="{C3380CC4-5D6E-409C-BE32-E72D297353CC}">
              <c16:uniqueId val="{00000000-62AB-401A-85BC-A83E9FCBEE0B}"/>
            </c:ext>
          </c:extLst>
        </c:ser>
        <c:dLbls>
          <c:showLegendKey val="0"/>
          <c:showVal val="0"/>
          <c:showCatName val="0"/>
          <c:showSerName val="0"/>
          <c:showPercent val="0"/>
          <c:showBubbleSize val="0"/>
        </c:dLbls>
        <c:axId val="-1351832448"/>
        <c:axId val="-1351824816"/>
      </c:scatterChart>
      <c:valAx>
        <c:axId val="-135183244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51564036288942094"/>
              <c:y val="0.903181818181817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24816"/>
        <c:crosses val="autoZero"/>
        <c:crossBetween val="midCat"/>
      </c:valAx>
      <c:valAx>
        <c:axId val="-1351824816"/>
        <c:scaling>
          <c:orientation val="minMax"/>
          <c:max val="10"/>
          <c:min val="-17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dD in permil</a:t>
                </a:r>
              </a:p>
            </c:rich>
          </c:tx>
          <c:layout>
            <c:manualLayout>
              <c:xMode val="edge"/>
              <c:yMode val="edge"/>
              <c:x val="1.3043478260869599E-2"/>
              <c:y val="0.3164358690700849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32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High Reference</a:t>
            </a:r>
          </a:p>
        </c:rich>
      </c:tx>
      <c:layout>
        <c:manualLayout>
          <c:xMode val="edge"/>
          <c:yMode val="edge"/>
          <c:x val="0.50998887652947733"/>
          <c:y val="0.11297678699253502"/>
        </c:manualLayout>
      </c:layout>
      <c:overlay val="0"/>
      <c:spPr>
        <a:noFill/>
        <a:ln w="25400">
          <a:noFill/>
        </a:ln>
      </c:spPr>
    </c:title>
    <c:autoTitleDeleted val="0"/>
    <c:plotArea>
      <c:layout>
        <c:manualLayout>
          <c:layoutTarget val="inner"/>
          <c:xMode val="edge"/>
          <c:yMode val="edge"/>
          <c:x val="0.13483121409905"/>
          <c:y val="6.9444562182213995E-2"/>
          <c:w val="0.74906230055027501"/>
          <c:h val="0.77083464022257497"/>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'18O'!$H$12:$H$21</c:f>
              <c:numCache>
                <c:formatCode>0.00</c:formatCode>
                <c:ptCount val="10"/>
                <c:pt idx="0">
                  <c:v>-3.7610000000000001</c:v>
                </c:pt>
                <c:pt idx="1">
                  <c:v>-3.4510000000000001</c:v>
                </c:pt>
                <c:pt idx="2">
                  <c:v>-3.5449999999999999</c:v>
                </c:pt>
                <c:pt idx="3">
                  <c:v>-3.488</c:v>
                </c:pt>
                <c:pt idx="4">
                  <c:v>-3.3639999999999999</c:v>
                </c:pt>
                <c:pt idx="5">
                  <c:v>-3.3130000000000002</c:v>
                </c:pt>
                <c:pt idx="6">
                  <c:v>-3.3809999999999998</c:v>
                </c:pt>
                <c:pt idx="7">
                  <c:v>-3.3759999999999999</c:v>
                </c:pt>
                <c:pt idx="8">
                  <c:v>-3.4550000000000001</c:v>
                </c:pt>
                <c:pt idx="9">
                  <c:v>-3.335</c:v>
                </c:pt>
              </c:numCache>
            </c:numRef>
          </c:yVal>
          <c:smooth val="0"/>
          <c:extLst>
            <c:ext xmlns:c16="http://schemas.microsoft.com/office/drawing/2014/chart" uri="{C3380CC4-5D6E-409C-BE32-E72D297353CC}">
              <c16:uniqueId val="{00000000-1A19-4A12-A58A-E7E54043805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'18O'!$J$12:$J$21</c:f>
              <c:numCache>
                <c:formatCode>0.00</c:formatCode>
                <c:ptCount val="10"/>
                <c:pt idx="0">
                  <c:v>-3.3302388496031452</c:v>
                </c:pt>
                <c:pt idx="1">
                  <c:v>-3.319924409154011</c:v>
                </c:pt>
                <c:pt idx="2">
                  <c:v>-3.4371848404461964</c:v>
                </c:pt>
                <c:pt idx="3">
                  <c:v>-3.4116616701183644</c:v>
                </c:pt>
                <c:pt idx="4">
                  <c:v>-3.285913248820743</c:v>
                </c:pt>
                <c:pt idx="5">
                  <c:v>-3.2760952969816248</c:v>
                </c:pt>
                <c:pt idx="6">
                  <c:v>-3.3445443075032277</c:v>
                </c:pt>
                <c:pt idx="7">
                  <c:v>-3.3395112920236989</c:v>
                </c:pt>
                <c:pt idx="8">
                  <c:v>-3.4190329366002699</c:v>
                </c:pt>
                <c:pt idx="9">
                  <c:v>-3.335</c:v>
                </c:pt>
              </c:numCache>
            </c:numRef>
          </c:yVal>
          <c:smooth val="0"/>
          <c:extLst>
            <c:ext xmlns:c16="http://schemas.microsoft.com/office/drawing/2014/chart" uri="{C3380CC4-5D6E-409C-BE32-E72D297353CC}">
              <c16:uniqueId val="{00000001-1A19-4A12-A58A-E7E540438050}"/>
            </c:ext>
          </c:extLst>
        </c:ser>
        <c:dLbls>
          <c:showLegendKey val="0"/>
          <c:showVal val="0"/>
          <c:showCatName val="0"/>
          <c:showSerName val="0"/>
          <c:showPercent val="0"/>
          <c:showBubbleSize val="0"/>
        </c:dLbls>
        <c:axId val="-1310500704"/>
        <c:axId val="-1310496400"/>
      </c:scatterChart>
      <c:valAx>
        <c:axId val="-1310500704"/>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496400"/>
        <c:crossesAt val="-500"/>
        <c:crossBetween val="midCat"/>
        <c:majorUnit val="1"/>
        <c:minorUnit val="0.5"/>
      </c:valAx>
      <c:valAx>
        <c:axId val="-1310496400"/>
        <c:scaling>
          <c:orientation val="minMax"/>
        </c:scaling>
        <c:delete val="0"/>
        <c:axPos val="l"/>
        <c:numFmt formatCode="0.00" sourceLinked="0"/>
        <c:majorTickMark val="in"/>
        <c:minorTickMark val="in"/>
        <c:tickLblPos val="nextTo"/>
        <c:spPr>
          <a:ln w="3175">
            <a:solidFill>
              <a:srgbClr val="000000"/>
            </a:solidFill>
            <a:prstDash val="solid"/>
          </a:ln>
        </c:spPr>
        <c:txPr>
          <a:bodyPr rot="0" vert="horz"/>
          <a:lstStyle/>
          <a:p>
            <a:pPr>
              <a:defRPr/>
            </a:pPr>
            <a:endParaRPr lang="en-US"/>
          </a:p>
        </c:txPr>
        <c:crossAx val="-131050070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Low Reference</a:t>
            </a:r>
          </a:p>
        </c:rich>
      </c:tx>
      <c:layout>
        <c:manualLayout>
          <c:xMode val="edge"/>
          <c:yMode val="edge"/>
          <c:x val="0.51062499999999988"/>
          <c:y val="9.0224816725495524E-2"/>
        </c:manualLayout>
      </c:layout>
      <c:overlay val="0"/>
      <c:spPr>
        <a:noFill/>
        <a:ln w="25400">
          <a:noFill/>
        </a:ln>
      </c:spPr>
    </c:title>
    <c:autoTitleDeleted val="0"/>
    <c:plotArea>
      <c:layout>
        <c:manualLayout>
          <c:layoutTarget val="inner"/>
          <c:xMode val="edge"/>
          <c:yMode val="edge"/>
          <c:x val="0.13483121409905"/>
          <c:y val="5.9259366426805599E-2"/>
          <c:w val="0.74157167754477304"/>
          <c:h val="0.77777918435182403"/>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'18O'!$H$22:$H$31</c:f>
              <c:numCache>
                <c:formatCode>0.00</c:formatCode>
                <c:ptCount val="10"/>
                <c:pt idx="0">
                  <c:v>-15.242000000000001</c:v>
                </c:pt>
                <c:pt idx="1">
                  <c:v>-15.925000000000001</c:v>
                </c:pt>
                <c:pt idx="2">
                  <c:v>-16.039000000000001</c:v>
                </c:pt>
                <c:pt idx="3">
                  <c:v>-16.065000000000001</c:v>
                </c:pt>
                <c:pt idx="4">
                  <c:v>-16.05</c:v>
                </c:pt>
                <c:pt idx="5">
                  <c:v>-16.122</c:v>
                </c:pt>
                <c:pt idx="6">
                  <c:v>-16.181999999999999</c:v>
                </c:pt>
                <c:pt idx="7">
                  <c:v>-16.187999999999999</c:v>
                </c:pt>
                <c:pt idx="8">
                  <c:v>-16.167999999999999</c:v>
                </c:pt>
                <c:pt idx="9">
                  <c:v>-16.265000000000001</c:v>
                </c:pt>
              </c:numCache>
            </c:numRef>
          </c:yVal>
          <c:smooth val="0"/>
          <c:extLst>
            <c:ext xmlns:c16="http://schemas.microsoft.com/office/drawing/2014/chart" uri="{C3380CC4-5D6E-409C-BE32-E72D297353CC}">
              <c16:uniqueId val="{00000000-A262-4D51-975B-7A678E8EC4A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'18O'!$J$22:$J$31</c:f>
              <c:numCache>
                <c:formatCode>0.00</c:formatCode>
                <c:ptCount val="10"/>
                <c:pt idx="0">
                  <c:v>-16.239680026799331</c:v>
                </c:pt>
                <c:pt idx="1">
                  <c:v>-16.227741091313703</c:v>
                </c:pt>
                <c:pt idx="2">
                  <c:v>-16.294681125064688</c:v>
                </c:pt>
                <c:pt idx="3">
                  <c:v>-16.244495186441306</c:v>
                </c:pt>
                <c:pt idx="4">
                  <c:v>-16.229283683864981</c:v>
                </c:pt>
                <c:pt idx="5">
                  <c:v>-16.206433787349429</c:v>
                </c:pt>
                <c:pt idx="6">
                  <c:v>-16.266829973103789</c:v>
                </c:pt>
                <c:pt idx="7">
                  <c:v>-16.272869591679225</c:v>
                </c:pt>
                <c:pt idx="8">
                  <c:v>-16.252737529761102</c:v>
                </c:pt>
                <c:pt idx="9">
                  <c:v>-16.265000000000001</c:v>
                </c:pt>
              </c:numCache>
            </c:numRef>
          </c:yVal>
          <c:smooth val="0"/>
          <c:extLst>
            <c:ext xmlns:c16="http://schemas.microsoft.com/office/drawing/2014/chart" uri="{C3380CC4-5D6E-409C-BE32-E72D297353CC}">
              <c16:uniqueId val="{00000001-A262-4D51-975B-7A678E8EC4A0}"/>
            </c:ext>
          </c:extLst>
        </c:ser>
        <c:dLbls>
          <c:showLegendKey val="0"/>
          <c:showVal val="0"/>
          <c:showCatName val="0"/>
          <c:showSerName val="0"/>
          <c:showPercent val="0"/>
          <c:showBubbleSize val="0"/>
        </c:dLbls>
        <c:axId val="-1310434944"/>
        <c:axId val="-1310430640"/>
      </c:scatterChart>
      <c:valAx>
        <c:axId val="-1310434944"/>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430640"/>
        <c:crossesAt val="-500"/>
        <c:crossBetween val="midCat"/>
        <c:majorUnit val="1"/>
        <c:minorUnit val="0.5"/>
      </c:valAx>
      <c:valAx>
        <c:axId val="-1310430640"/>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43494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pt-BR"/>
              <a:t>Drift</a:t>
            </a:r>
          </a:p>
        </c:rich>
      </c:tx>
      <c:layout>
        <c:manualLayout>
          <c:xMode val="edge"/>
          <c:yMode val="edge"/>
          <c:x val="0.72834399606299216"/>
          <c:y val="0.11821449904968774"/>
        </c:manualLayout>
      </c:layout>
      <c:overlay val="0"/>
      <c:spPr>
        <a:noFill/>
        <a:ln w="25400">
          <a:noFill/>
        </a:ln>
      </c:spPr>
    </c:title>
    <c:autoTitleDeleted val="0"/>
    <c:plotArea>
      <c:layout>
        <c:manualLayout>
          <c:layoutTarget val="inner"/>
          <c:xMode val="edge"/>
          <c:yMode val="edge"/>
          <c:x val="0.13483121409905"/>
          <c:y val="8.1481628836857695E-2"/>
          <c:w val="0.74906230055027501"/>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'18O'!$H$32:$H$41</c:f>
              <c:numCache>
                <c:formatCode>0.00</c:formatCode>
                <c:ptCount val="10"/>
                <c:pt idx="0">
                  <c:v>-9.49</c:v>
                </c:pt>
                <c:pt idx="1">
                  <c:v>-9.0820000000000007</c:v>
                </c:pt>
                <c:pt idx="2">
                  <c:v>-9.0839999999999996</c:v>
                </c:pt>
                <c:pt idx="3">
                  <c:v>-8.968</c:v>
                </c:pt>
                <c:pt idx="4">
                  <c:v>-9.0449999999999999</c:v>
                </c:pt>
                <c:pt idx="5">
                  <c:v>-8.9540000000000006</c:v>
                </c:pt>
                <c:pt idx="6">
                  <c:v>-8.9909999999999997</c:v>
                </c:pt>
                <c:pt idx="7">
                  <c:v>-8.984</c:v>
                </c:pt>
                <c:pt idx="8">
                  <c:v>-8.9809999999999999</c:v>
                </c:pt>
                <c:pt idx="9">
                  <c:v>-8.9580000000000002</c:v>
                </c:pt>
              </c:numCache>
            </c:numRef>
          </c:yVal>
          <c:smooth val="0"/>
          <c:extLst>
            <c:ext xmlns:c16="http://schemas.microsoft.com/office/drawing/2014/chart" uri="{C3380CC4-5D6E-409C-BE32-E72D297353CC}">
              <c16:uniqueId val="{00000000-140F-4393-A6FC-28451AF2592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'18O'!$J$32:$J$41</c:f>
              <c:numCache>
                <c:formatCode>0.00</c:formatCode>
                <c:ptCount val="10"/>
                <c:pt idx="0">
                  <c:v>-8.9223270192688791</c:v>
                </c:pt>
                <c:pt idx="1">
                  <c:v>-8.9092764687127612</c:v>
                </c:pt>
                <c:pt idx="2">
                  <c:v>-8.9394749559910647</c:v>
                </c:pt>
                <c:pt idx="3">
                  <c:v>-8.8651110467036762</c:v>
                </c:pt>
                <c:pt idx="4">
                  <c:v>-8.9431967599288118</c:v>
                </c:pt>
                <c:pt idx="5">
                  <c:v>-8.9057247658315735</c:v>
                </c:pt>
                <c:pt idx="6">
                  <c:v>-8.9429690803800899</c:v>
                </c:pt>
                <c:pt idx="7">
                  <c:v>-8.93592285870875</c:v>
                </c:pt>
                <c:pt idx="8">
                  <c:v>-8.9329030494210322</c:v>
                </c:pt>
                <c:pt idx="9">
                  <c:v>-8.9580000000000002</c:v>
                </c:pt>
              </c:numCache>
            </c:numRef>
          </c:yVal>
          <c:smooth val="0"/>
          <c:extLst>
            <c:ext xmlns:c16="http://schemas.microsoft.com/office/drawing/2014/chart" uri="{C3380CC4-5D6E-409C-BE32-E72D297353CC}">
              <c16:uniqueId val="{00000001-140F-4393-A6FC-28451AF25920}"/>
            </c:ext>
          </c:extLst>
        </c:ser>
        <c:dLbls>
          <c:showLegendKey val="0"/>
          <c:showVal val="0"/>
          <c:showCatName val="0"/>
          <c:showSerName val="0"/>
          <c:showPercent val="0"/>
          <c:showBubbleSize val="0"/>
        </c:dLbls>
        <c:axId val="-1310370816"/>
        <c:axId val="-1310366512"/>
      </c:scatterChart>
      <c:valAx>
        <c:axId val="-1310370816"/>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366512"/>
        <c:crossesAt val="-500"/>
        <c:crossBetween val="midCat"/>
        <c:majorUnit val="1"/>
        <c:minorUnit val="0.5"/>
      </c:valAx>
      <c:valAx>
        <c:axId val="-1310366512"/>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370816"/>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(2) Drift correction</a:t>
            </a:r>
          </a:p>
        </c:rich>
      </c:tx>
      <c:layout>
        <c:manualLayout>
          <c:xMode val="edge"/>
          <c:yMode val="edge"/>
          <c:x val="0.36481810228266898"/>
          <c:y val="1.6194331983805699E-2"/>
        </c:manualLayout>
      </c:layout>
      <c:overlay val="0"/>
      <c:spPr>
        <a:noFill/>
        <a:ln w="25400">
          <a:noFill/>
        </a:ln>
      </c:spPr>
    </c:title>
    <c:autoTitleDeleted val="0"/>
    <c:plotArea>
      <c:layout>
        <c:manualLayout>
          <c:layoutTarget val="inner"/>
          <c:xMode val="edge"/>
          <c:yMode val="edge"/>
          <c:x val="7.0862005885627896E-2"/>
          <c:y val="0.103623843597497"/>
          <c:w val="0.88481985206394598"/>
          <c:h val="0.78357264752552303"/>
        </c:manualLayout>
      </c:layout>
      <c:scatterChart>
        <c:scatterStyle val="lineMarker"/>
        <c:varyColors val="0"/>
        <c:ser>
          <c:idx val="0"/>
          <c:order val="0"/>
          <c:tx>
            <c:v>Mean Value Drift</c:v>
          </c:tx>
          <c:spPr>
            <a:ln w="28575">
              <a:noFill/>
            </a:ln>
          </c:spPr>
          <c:marker>
            <c:symbol val="circle"/>
            <c:size val="5"/>
            <c:spPr>
              <a:solidFill>
                <a:schemeClr val="bg1"/>
              </a:solidFill>
              <a:ln>
                <a:solidFill>
                  <a:sysClr val="windowText" lastClr="000000"/>
                </a:solidFill>
              </a:ln>
            </c:spPr>
          </c:marker>
          <c:trendline>
            <c:trendlineType val="linear"/>
            <c:dispRSqr val="0"/>
            <c:dispEq val="0"/>
          </c:trendline>
          <c:xVal>
            <c:numRef>
              <c:f>'18O'!$A$2:$A$500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'18O'!$L$2:$L$500</c:f>
              <c:numCache>
                <c:formatCode>General</c:formatCode>
                <c:ptCount val="499"/>
                <c:pt idx="6" formatCode="0.00">
                  <c:v>-8.94</c:v>
                </c:pt>
                <c:pt idx="7" formatCode="0.00">
                  <c:v>-8.9930000000000003</c:v>
                </c:pt>
                <c:pt idx="8" formatCode="0.00">
                  <c:v>-9.0180000000000007</c:v>
                </c:pt>
                <c:pt idx="9" formatCode="0.00">
                  <c:v>-8.9019999999999992</c:v>
                </c:pt>
                <c:pt idx="56" formatCode="0.00">
                  <c:v>-9.0195668201207884</c:v>
                </c:pt>
                <c:pt idx="57" formatCode="0.00">
                  <c:v>-8.9511798192434515</c:v>
                </c:pt>
                <c:pt idx="58" formatCode="0.00">
                  <c:v>-9.0695417461706338</c:v>
                </c:pt>
                <c:pt idx="59" formatCode="0.00">
                  <c:v>-8.9561379863716102</c:v>
                </c:pt>
                <c:pt idx="92" formatCode="0.00">
                  <c:v>-8.9298619677358975</c:v>
                </c:pt>
                <c:pt idx="93" formatCode="0.00">
                  <c:v>-8.9067626963368394</c:v>
                </c:pt>
                <c:pt idx="94" formatCode="0.00">
                  <c:v>-8.9459908205570198</c:v>
                </c:pt>
                <c:pt idx="95" formatCode="0.00">
                  <c:v>-8.9061825112760875</c:v>
                </c:pt>
                <c:pt idx="128" formatCode="0.00">
                  <c:v>-8.9545234046626625</c:v>
                </c:pt>
                <c:pt idx="129" formatCode="0.00">
                  <c:v>-8.991174681447152</c:v>
                </c:pt>
                <c:pt idx="130" formatCode="0.00">
                  <c:v>-8.9674978309198288</c:v>
                </c:pt>
                <c:pt idx="131" formatCode="0.00">
                  <c:v>-9.0177249909704145</c:v>
                </c:pt>
              </c:numCache>
            </c:numRef>
          </c:yVal>
          <c:smooth val="0"/>
          <c:extLst>
            <c:ext xmlns:c16="http://schemas.microsoft.com/office/drawing/2014/chart" uri="{C3380CC4-5D6E-409C-BE32-E72D297353CC}">
              <c16:uniqueId val="{00000000-96B3-4996-8B9F-5BA37F8F6303}"/>
            </c:ext>
          </c:extLst>
        </c:ser>
        <c:ser>
          <c:idx val="1"/>
          <c:order val="1"/>
          <c:tx>
            <c:v>Drift Corrected</c:v>
          </c:tx>
          <c:spPr>
            <a:ln w="28575">
              <a:noFill/>
            </a:ln>
          </c:spPr>
          <c:marker>
            <c:symbol val="triangle"/>
            <c:size val="5"/>
            <c:spPr>
              <a:solidFill>
                <a:schemeClr val="tx1"/>
              </a:solidFill>
              <a:ln>
                <a:solidFill>
                  <a:sysClr val="windowText" lastClr="000000"/>
                </a:solidFill>
              </a:ln>
            </c:spPr>
          </c:marker>
          <c:trendline>
            <c:trendlineType val="linear"/>
            <c:dispRSqr val="0"/>
            <c:dispEq val="0"/>
          </c:trendline>
          <c:xVal>
            <c:numRef>
              <c:f>'18O'!$A$2:$A$500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'18O'!$N$2:$N$500</c:f>
              <c:numCache>
                <c:formatCode>General</c:formatCode>
                <c:ptCount val="499"/>
                <c:pt idx="6" formatCode="0.00">
                  <c:v>-8.9402456052641028</c:v>
                </c:pt>
                <c:pt idx="7" formatCode="0.00">
                  <c:v>-8.9932806917304049</c:v>
                </c:pt>
                <c:pt idx="8" formatCode="0.00">
                  <c:v>-9.0183157781967065</c:v>
                </c:pt>
                <c:pt idx="9" formatCode="0.00">
                  <c:v>-8.9023508646630045</c:v>
                </c:pt>
                <c:pt idx="56" formatCode="0.00">
                  <c:v>-9.0215667486999198</c:v>
                </c:pt>
                <c:pt idx="57" formatCode="0.00">
                  <c:v>-8.9532148342888842</c:v>
                </c:pt>
                <c:pt idx="58" formatCode="0.00">
                  <c:v>-9.0716118476823659</c:v>
                </c:pt>
                <c:pt idx="59" formatCode="0.00">
                  <c:v>-8.9582431743496436</c:v>
                </c:pt>
                <c:pt idx="92" formatCode="0.00">
                  <c:v>-8.9331250091018486</c:v>
                </c:pt>
                <c:pt idx="93" formatCode="0.00">
                  <c:v>-8.9100608241690917</c:v>
                </c:pt>
                <c:pt idx="94" formatCode="0.00">
                  <c:v>-8.9493240348555716</c:v>
                </c:pt>
                <c:pt idx="95" formatCode="0.00">
                  <c:v>-8.9095508120409406</c:v>
                </c:pt>
                <c:pt idx="128" formatCode="0.00">
                  <c:v>-8.9590495588154333</c:v>
                </c:pt>
                <c:pt idx="129" formatCode="0.00">
                  <c:v>-8.9957359220662241</c:v>
                </c:pt>
                <c:pt idx="130" formatCode="0.00">
                  <c:v>-8.972094158005202</c:v>
                </c:pt>
                <c:pt idx="131" formatCode="0.00">
                  <c:v>-9.0223564045220872</c:v>
                </c:pt>
              </c:numCache>
            </c:numRef>
          </c:yVal>
          <c:smooth val="0"/>
          <c:extLst>
            <c:ext xmlns:c16="http://schemas.microsoft.com/office/drawing/2014/chart" uri="{C3380CC4-5D6E-409C-BE32-E72D297353CC}">
              <c16:uniqueId val="{00000001-96B3-4996-8B9F-5BA37F8F6303}"/>
            </c:ext>
          </c:extLst>
        </c:ser>
        <c:dLbls>
          <c:showLegendKey val="0"/>
          <c:showVal val="0"/>
          <c:showCatName val="0"/>
          <c:showSerName val="0"/>
          <c:showPercent val="0"/>
          <c:showBubbleSize val="0"/>
        </c:dLbls>
        <c:axId val="-1310302448"/>
        <c:axId val="-1310298112"/>
      </c:scatterChart>
      <c:valAx>
        <c:axId val="-1310302448"/>
        <c:scaling>
          <c:orientation val="minMax"/>
          <c:max val="140"/>
          <c:min val="0"/>
        </c:scaling>
        <c:delete val="0"/>
        <c:axPos val="b"/>
        <c:numFmt formatCode="General" sourceLinked="1"/>
        <c:majorTickMark val="in"/>
        <c:minorTickMark val="in"/>
        <c:tickLblPos val="nextTo"/>
        <c:spPr>
          <a:ln w="3175">
            <a:solidFill>
              <a:srgbClr val="000000"/>
            </a:solidFill>
            <a:prstDash val="solid"/>
          </a:ln>
        </c:spPr>
        <c:txPr>
          <a:bodyPr rot="0" vert="horz"/>
          <a:lstStyle/>
          <a:p>
            <a:pPr>
              <a:defRPr/>
            </a:pPr>
            <a:endParaRPr lang="en-US"/>
          </a:p>
        </c:txPr>
        <c:crossAx val="-1310298112"/>
        <c:crossesAt val="-500"/>
        <c:crossBetween val="midCat"/>
        <c:majorUnit val="50"/>
        <c:minorUnit val="25"/>
      </c:valAx>
      <c:valAx>
        <c:axId val="-1310298112"/>
        <c:scaling>
          <c:orientation val="minMax"/>
        </c:scaling>
        <c:delete val="0"/>
        <c:axPos val="l"/>
        <c:numFmt formatCode="#,##0.00" sourceLinked="0"/>
        <c:majorTickMark val="in"/>
        <c:minorTickMark val="none"/>
        <c:tickLblPos val="nextTo"/>
        <c:spPr>
          <a:ln w="3175">
            <a:solidFill>
              <a:srgbClr val="000000"/>
            </a:solidFill>
            <a:prstDash val="solid"/>
          </a:ln>
        </c:spPr>
        <c:txPr>
          <a:bodyPr rot="0" vert="horz"/>
          <a:lstStyle/>
          <a:p>
            <a:pPr>
              <a:defRPr/>
            </a:pPr>
            <a:endParaRPr lang="en-US"/>
          </a:p>
        </c:txPr>
        <c:crossAx val="-1310302448"/>
        <c:crosses val="autoZero"/>
        <c:crossBetween val="midCat"/>
        <c:majorUnit val="0.25"/>
        <c:minorUnit val="0.1"/>
      </c:valAx>
      <c:spPr>
        <a:solidFill>
          <a:srgbClr val="FFFFFF"/>
        </a:solidFill>
        <a:ln w="12700">
          <a:solidFill>
            <a:srgbClr val="000000"/>
          </a:solidFill>
          <a:prstDash val="solid"/>
        </a:ln>
      </c:spPr>
    </c:plotArea>
    <c:legend>
      <c:legendPos val="r"/>
      <c:layout>
        <c:manualLayout>
          <c:xMode val="edge"/>
          <c:yMode val="edge"/>
          <c:x val="0.13941620933746901"/>
          <c:y val="0.72109598648347095"/>
          <c:w val="0.767858426787561"/>
          <c:h val="0.146629156173292"/>
        </c:manualLayout>
      </c:layout>
      <c:overlay val="0"/>
      <c:spPr>
        <a:noFill/>
        <a:ln w="12700">
          <a:noFill/>
          <a:prstDash val="solid"/>
        </a:ln>
      </c:spPr>
    </c:legend>
    <c:plotVisOnly val="1"/>
    <c:dispBlanksAs val="gap"/>
    <c:showDLblsOverMax val="0"/>
  </c:chart>
  <c:spPr>
    <a:solidFill>
      <a:schemeClr val="accent3">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200"/>
            </a:pPr>
            <a:r>
              <a:rPr lang="en-US" sz="1200"/>
              <a:t>(3) Normalization to VSMOW scale</a:t>
            </a:r>
          </a:p>
        </c:rich>
      </c:tx>
      <c:overlay val="0"/>
      <c:spPr>
        <a:noFill/>
        <a:ln w="25400">
          <a:noFill/>
        </a:ln>
      </c:spPr>
    </c:title>
    <c:autoTitleDeleted val="0"/>
    <c:plotArea>
      <c:layout>
        <c:manualLayout>
          <c:layoutTarget val="inner"/>
          <c:xMode val="edge"/>
          <c:yMode val="edge"/>
          <c:x val="0.11722785940417201"/>
          <c:y val="0.14436717439008601"/>
          <c:w val="0.84259923695105099"/>
          <c:h val="0.696073591762568"/>
        </c:manualLayout>
      </c:layout>
      <c:scatterChart>
        <c:scatterStyle val="lineMarker"/>
        <c:varyColors val="0"/>
        <c:ser>
          <c:idx val="0"/>
          <c:order val="0"/>
          <c:tx>
            <c:v>Mean Std Defined</c:v>
          </c:tx>
          <c:marker>
            <c:symbol val="circle"/>
            <c:size val="9"/>
            <c:spPr>
              <a:noFill/>
              <a:ln>
                <a:solidFill>
                  <a:sysClr val="windowText" lastClr="000000"/>
                </a:solidFill>
              </a:ln>
            </c:spPr>
          </c:marker>
          <c:dPt>
            <c:idx val="10"/>
            <c:bubble3D val="0"/>
            <c:spPr>
              <a:ln>
                <a:noFill/>
              </a:ln>
            </c:spPr>
            <c:extLst>
              <c:ext xmlns:c16="http://schemas.microsoft.com/office/drawing/2014/chart" uri="{C3380CC4-5D6E-409C-BE32-E72D297353CC}">
                <c16:uniqueId val="{00000001-899F-E144-A4CD-ABBAAE74AB21}"/>
              </c:ext>
            </c:extLst>
          </c:dPt>
          <c:dPt>
            <c:idx val="20"/>
            <c:bubble3D val="0"/>
            <c:spPr>
              <a:ln>
                <a:noFill/>
              </a:ln>
            </c:spPr>
            <c:extLst>
              <c:ext xmlns:c16="http://schemas.microsoft.com/office/drawing/2014/chart" uri="{C3380CC4-5D6E-409C-BE32-E72D297353CC}">
                <c16:uniqueId val="{00000003-899F-E144-A4CD-ABBAAE74AB21}"/>
              </c:ext>
            </c:extLst>
          </c:dPt>
          <c:dPt>
            <c:idx val="30"/>
            <c:bubble3D val="0"/>
            <c:spPr>
              <a:ln>
                <a:noFill/>
              </a:ln>
            </c:spPr>
            <c:extLst>
              <c:ext xmlns:c16="http://schemas.microsoft.com/office/drawing/2014/chart" uri="{C3380CC4-5D6E-409C-BE32-E72D297353CC}">
                <c16:uniqueId val="{00000002-899F-E144-A4CD-ABBAAE74AB21}"/>
              </c:ext>
            </c:extLst>
          </c:dPt>
          <c:trendline>
            <c:spPr>
              <a:ln w="3175">
                <a:solidFill>
                  <a:srgbClr val="000000"/>
                </a:solidFill>
                <a:prstDash val="solid"/>
              </a:ln>
            </c:spPr>
            <c:trendlineType val="linear"/>
            <c:dispRSqr val="1"/>
            <c:dispEq val="1"/>
            <c:trendlineLbl>
              <c:layout>
                <c:manualLayout>
                  <c:x val="-0.39364120464323399"/>
                  <c:y val="7.6816509616625797E-2"/>
                </c:manualLayout>
              </c:layout>
              <c:numFmt formatCode="#,##0.0000" sourceLinked="0"/>
              <c:spPr>
                <a:noFill/>
                <a:ln w="25400">
                  <a:noFill/>
                </a:ln>
              </c:spPr>
              <c:txPr>
                <a:bodyPr/>
                <a:lstStyle/>
                <a:p>
                  <a:pPr algn="ctr" rtl="1">
                    <a:defRPr/>
                  </a:pPr>
                  <a:endParaRPr lang="en-US"/>
                </a:p>
              </c:txPr>
            </c:trendlineLbl>
          </c:trendline>
          <c:xVal>
            <c:numRef>
              <c:f>'18O'!$O$2:$O$50</c:f>
              <c:numCache>
                <c:formatCode>General</c:formatCode>
                <c:ptCount val="49"/>
                <c:pt idx="10" formatCode="0.00">
                  <c:v>-3.3306248007324513</c:v>
                </c:pt>
                <c:pt idx="11" formatCode="0.00">
                  <c:v>-3.3203454467496178</c:v>
                </c:pt>
                <c:pt idx="12" formatCode="0.00">
                  <c:v>-3.4376409645081036</c:v>
                </c:pt>
                <c:pt idx="13" formatCode="0.00">
                  <c:v>-3.412152880646572</c:v>
                </c:pt>
                <c:pt idx="14" formatCode="0.00">
                  <c:v>-3.2864395458152513</c:v>
                </c:pt>
                <c:pt idx="15" formatCode="0.00">
                  <c:v>-3.2766566804424335</c:v>
                </c:pt>
                <c:pt idx="16" formatCode="0.00">
                  <c:v>-3.3451407774303372</c:v>
                </c:pt>
                <c:pt idx="17" formatCode="0.00">
                  <c:v>-3.3401428484171087</c:v>
                </c:pt>
                <c:pt idx="18" formatCode="0.00">
                  <c:v>-3.4196995794599805</c:v>
                </c:pt>
                <c:pt idx="19" formatCode="0.00">
                  <c:v>-3.3357017293260109</c:v>
                </c:pt>
                <c:pt idx="20" formatCode="0.00">
                  <c:v>-16.240416842591642</c:v>
                </c:pt>
                <c:pt idx="21" formatCode="0.00">
                  <c:v>-16.228512993572316</c:v>
                </c:pt>
                <c:pt idx="22" formatCode="0.00">
                  <c:v>-16.295488113789602</c:v>
                </c:pt>
                <c:pt idx="23" formatCode="0.00">
                  <c:v>-16.245337261632518</c:v>
                </c:pt>
                <c:pt idx="24" formatCode="0.00">
                  <c:v>-16.230160845522494</c:v>
                </c:pt>
                <c:pt idx="25" formatCode="0.00">
                  <c:v>-16.207346035473243</c:v>
                </c:pt>
                <c:pt idx="26" formatCode="0.00">
                  <c:v>-16.267777307693905</c:v>
                </c:pt>
                <c:pt idx="27" formatCode="0.00">
                  <c:v>-16.273852012735642</c:v>
                </c:pt>
                <c:pt idx="28" formatCode="0.00">
                  <c:v>-16.253755037283817</c:v>
                </c:pt>
                <c:pt idx="29" formatCode="0.00">
                  <c:v>-16.266052593989016</c:v>
                </c:pt>
                <c:pt idx="30" formatCode="0.00">
                  <c:v>-8.9234146997241961</c:v>
                </c:pt>
                <c:pt idx="31" formatCode="0.00">
                  <c:v>-8.9103992356343795</c:v>
                </c:pt>
                <c:pt idx="32" formatCode="0.00">
                  <c:v>-8.9406328093789824</c:v>
                </c:pt>
                <c:pt idx="33" formatCode="0.00">
                  <c:v>-8.8663039865578952</c:v>
                </c:pt>
                <c:pt idx="34" formatCode="0.00">
                  <c:v>-8.944424786249332</c:v>
                </c:pt>
                <c:pt idx="35" formatCode="0.00">
                  <c:v>-8.9069878786183931</c:v>
                </c:pt>
                <c:pt idx="36" formatCode="0.00">
                  <c:v>-8.9442672796332108</c:v>
                </c:pt>
                <c:pt idx="37" formatCode="0.00">
                  <c:v>-8.9372561444281704</c:v>
                </c:pt>
                <c:pt idx="38" formatCode="0.00">
                  <c:v>-8.9342714216067538</c:v>
                </c:pt>
                <c:pt idx="39" formatCode="0.00">
                  <c:v>-8.959403458652023</c:v>
                </c:pt>
              </c:numCache>
            </c:numRef>
          </c:xVal>
          <c:yVal>
            <c:numRef>
              <c:f>'18O'!$P$2:$P$50</c:f>
              <c:numCache>
                <c:formatCode>General</c:formatCode>
                <c:ptCount val="49"/>
                <c:pt idx="10">
                  <c:v>-2.2908301858589355</c:v>
                </c:pt>
                <c:pt idx="11">
                  <c:v>-2.2908301858589355</c:v>
                </c:pt>
                <c:pt idx="12">
                  <c:v>-2.2908301858589355</c:v>
                </c:pt>
                <c:pt idx="13">
                  <c:v>-2.2908301858589355</c:v>
                </c:pt>
                <c:pt idx="14">
                  <c:v>-2.2908301858589355</c:v>
                </c:pt>
                <c:pt idx="15">
                  <c:v>-2.2908301858589355</c:v>
                </c:pt>
                <c:pt idx="16">
                  <c:v>-2.2908301858589355</c:v>
                </c:pt>
                <c:pt idx="17">
                  <c:v>-2.2908301858589355</c:v>
                </c:pt>
                <c:pt idx="18">
                  <c:v>-2.2908301858589355</c:v>
                </c:pt>
                <c:pt idx="19">
                  <c:v>-2.2908301858589355</c:v>
                </c:pt>
                <c:pt idx="20">
                  <c:v>-14.53989308412357</c:v>
                </c:pt>
                <c:pt idx="21">
                  <c:v>-14.53989308412357</c:v>
                </c:pt>
                <c:pt idx="22">
                  <c:v>-14.53989308412357</c:v>
                </c:pt>
                <c:pt idx="23">
                  <c:v>-14.53989308412357</c:v>
                </c:pt>
                <c:pt idx="24">
                  <c:v>-14.53989308412357</c:v>
                </c:pt>
                <c:pt idx="25">
                  <c:v>-14.53989308412357</c:v>
                </c:pt>
                <c:pt idx="26">
                  <c:v>-14.53989308412357</c:v>
                </c:pt>
                <c:pt idx="27">
                  <c:v>-14.53989308412357</c:v>
                </c:pt>
                <c:pt idx="28">
                  <c:v>-14.53989308412357</c:v>
                </c:pt>
                <c:pt idx="29">
                  <c:v>-14.53989308412357</c:v>
                </c:pt>
                <c:pt idx="30" formatCode="0.00">
                  <c:v>-7.5614879989872819</c:v>
                </c:pt>
                <c:pt idx="31" formatCode="0.00">
                  <c:v>-7.5614879989872819</c:v>
                </c:pt>
                <c:pt idx="32" formatCode="0.00">
                  <c:v>-7.5614879989872819</c:v>
                </c:pt>
                <c:pt idx="33" formatCode="0.00">
                  <c:v>-7.5614879989872819</c:v>
                </c:pt>
                <c:pt idx="34" formatCode="0.00">
                  <c:v>-7.5614879989872819</c:v>
                </c:pt>
                <c:pt idx="35" formatCode="0.00">
                  <c:v>-7.5614879989872819</c:v>
                </c:pt>
                <c:pt idx="36" formatCode="0.00">
                  <c:v>-7.5614879989872819</c:v>
                </c:pt>
                <c:pt idx="37" formatCode="0.00">
                  <c:v>-7.5614879989872819</c:v>
                </c:pt>
                <c:pt idx="38" formatCode="0.00">
                  <c:v>-7.5614879989872819</c:v>
                </c:pt>
                <c:pt idx="39" formatCode="0.00">
                  <c:v>-7.5614879989872819</c:v>
                </c:pt>
              </c:numCache>
            </c:numRef>
          </c:yVal>
          <c:smooth val="0"/>
          <c:extLst>
            <c:ext xmlns:c16="http://schemas.microsoft.com/office/drawing/2014/chart" uri="{C3380CC4-5D6E-409C-BE32-E72D297353CC}">
              <c16:uniqueId val="{00000000-CB4E-417D-B30E-B364D27029E7}"/>
            </c:ext>
          </c:extLst>
        </c:ser>
        <c:dLbls>
          <c:showLegendKey val="0"/>
          <c:showVal val="0"/>
          <c:showCatName val="0"/>
          <c:showSerName val="0"/>
          <c:showPercent val="0"/>
          <c:showBubbleSize val="0"/>
        </c:dLbls>
        <c:axId val="-1310236832"/>
        <c:axId val="-1310229136"/>
      </c:scatterChart>
      <c:valAx>
        <c:axId val="-1310236832"/>
        <c:scaling>
          <c:orientation val="minMax"/>
        </c:scaling>
        <c:delete val="0"/>
        <c:axPos val="b"/>
        <c:title>
          <c:tx>
            <c:rich>
              <a:bodyPr/>
              <a:lstStyle/>
              <a:p>
                <a:pPr>
                  <a:defRPr/>
                </a:pPr>
                <a:r>
                  <a:rPr lang="en-US"/>
                  <a:t>d18O measured</a:t>
                </a:r>
              </a:p>
            </c:rich>
          </c:tx>
          <c:layout>
            <c:manualLayout>
              <c:xMode val="edge"/>
              <c:yMode val="edge"/>
              <c:x val="0.44792798156328001"/>
              <c:y val="0.9262163591491360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229136"/>
        <c:crossesAt val="-500"/>
        <c:crossBetween val="midCat"/>
        <c:majorUnit val="5"/>
        <c:minorUnit val="5"/>
      </c:valAx>
      <c:valAx>
        <c:axId val="-1310229136"/>
        <c:scaling>
          <c:orientation val="minMax"/>
          <c:max val="0"/>
          <c:min val="-25"/>
        </c:scaling>
        <c:delete val="0"/>
        <c:axPos val="l"/>
        <c:title>
          <c:tx>
            <c:rich>
              <a:bodyPr/>
              <a:lstStyle/>
              <a:p>
                <a:pPr>
                  <a:defRPr/>
                </a:pPr>
                <a:r>
                  <a:rPr lang="en-US"/>
                  <a:t>d18O defined</a:t>
                </a:r>
              </a:p>
            </c:rich>
          </c:tx>
          <c:layout>
            <c:manualLayout>
              <c:xMode val="edge"/>
              <c:yMode val="edge"/>
              <c:x val="1.5772221771247701E-2"/>
              <c:y val="0.4075487583282860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236832"/>
        <c:crossesAt val="-500"/>
        <c:crossBetween val="midCat"/>
        <c:majorUnit val="5"/>
        <c:minorUnit val="5"/>
      </c:valAx>
      <c:spPr>
        <a:solidFill>
          <a:srgbClr val="FFFFFF"/>
        </a:solidFill>
        <a:ln w="12700">
          <a:solidFill>
            <a:srgbClr val="000000"/>
          </a:solidFill>
          <a:prstDash val="solid"/>
        </a:ln>
      </c:spPr>
    </c:plotArea>
    <c:plotVisOnly val="1"/>
    <c:dispBlanksAs val="gap"/>
    <c:showDLblsOverMax val="0"/>
  </c:chart>
  <c:spPr>
    <a:solidFill>
      <a:schemeClr val="accent1">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 r="0.7" t="0.78740157499999996"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QC Check</a:t>
            </a:r>
          </a:p>
        </c:rich>
      </c:tx>
      <c:layout>
        <c:manualLayout>
          <c:xMode val="edge"/>
          <c:yMode val="edge"/>
          <c:x val="0.61298271235648605"/>
          <c:y val="0.11297746402389358"/>
        </c:manualLayout>
      </c:layout>
      <c:overlay val="0"/>
      <c:spPr>
        <a:noFill/>
        <a:ln w="25400">
          <a:noFill/>
        </a:ln>
      </c:spPr>
    </c:title>
    <c:autoTitleDeleted val="0"/>
    <c:plotArea>
      <c:layout>
        <c:manualLayout>
          <c:layoutTarget val="inner"/>
          <c:xMode val="edge"/>
          <c:yMode val="edge"/>
          <c:x val="0.13533853218966399"/>
          <c:y val="8.1481628836857695E-2"/>
          <c:w val="0.74812133071509002"/>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'18O'!$C$42:$C$45</c:f>
              <c:numCache>
                <c:formatCode>General</c:formatCode>
                <c:ptCount val="4"/>
                <c:pt idx="0">
                  <c:v>1</c:v>
                </c:pt>
                <c:pt idx="1">
                  <c:v>2</c:v>
                </c:pt>
                <c:pt idx="2">
                  <c:v>3</c:v>
                </c:pt>
                <c:pt idx="3">
                  <c:v>4</c:v>
                </c:pt>
              </c:numCache>
            </c:numRef>
          </c:xVal>
          <c:yVal>
            <c:numRef>
              <c:f>'18O'!$H$42:$H$45</c:f>
              <c:numCache>
                <c:formatCode>0.00</c:formatCode>
                <c:ptCount val="4"/>
                <c:pt idx="0">
                  <c:v>-5.19</c:v>
                </c:pt>
                <c:pt idx="1">
                  <c:v>-4.9039999999999999</c:v>
                </c:pt>
                <c:pt idx="2">
                  <c:v>-4.899</c:v>
                </c:pt>
                <c:pt idx="3">
                  <c:v>-4.9039999999999999</c:v>
                </c:pt>
              </c:numCache>
            </c:numRef>
          </c:yVal>
          <c:smooth val="0"/>
          <c:extLst>
            <c:ext xmlns:c16="http://schemas.microsoft.com/office/drawing/2014/chart" uri="{C3380CC4-5D6E-409C-BE32-E72D297353CC}">
              <c16:uniqueId val="{00000000-F3B1-479C-9DEE-DB21A41498B6}"/>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'18O'!$C$42:$C$45</c:f>
              <c:numCache>
                <c:formatCode>General</c:formatCode>
                <c:ptCount val="4"/>
                <c:pt idx="0">
                  <c:v>1</c:v>
                </c:pt>
                <c:pt idx="1">
                  <c:v>2</c:v>
                </c:pt>
                <c:pt idx="2">
                  <c:v>3</c:v>
                </c:pt>
                <c:pt idx="3">
                  <c:v>4</c:v>
                </c:pt>
              </c:numCache>
            </c:numRef>
          </c:xVal>
          <c:yVal>
            <c:numRef>
              <c:f>'18O'!$J$42:$J$45</c:f>
              <c:numCache>
                <c:formatCode>0.00</c:formatCode>
                <c:ptCount val="4"/>
                <c:pt idx="0">
                  <c:v>-4.8742816544066629</c:v>
                </c:pt>
                <c:pt idx="1">
                  <c:v>-4.8065168876738875</c:v>
                </c:pt>
                <c:pt idx="2">
                  <c:v>-4.8173084314674464</c:v>
                </c:pt>
                <c:pt idx="3">
                  <c:v>-4.8468379037051808</c:v>
                </c:pt>
              </c:numCache>
            </c:numRef>
          </c:yVal>
          <c:smooth val="0"/>
          <c:extLst>
            <c:ext xmlns:c16="http://schemas.microsoft.com/office/drawing/2014/chart" uri="{C3380CC4-5D6E-409C-BE32-E72D297353CC}">
              <c16:uniqueId val="{00000001-F3B1-479C-9DEE-DB21A41498B6}"/>
            </c:ext>
          </c:extLst>
        </c:ser>
        <c:dLbls>
          <c:showLegendKey val="0"/>
          <c:showVal val="0"/>
          <c:showCatName val="0"/>
          <c:showSerName val="0"/>
          <c:showPercent val="0"/>
          <c:showBubbleSize val="0"/>
        </c:dLbls>
        <c:axId val="-1310164592"/>
        <c:axId val="-1310160288"/>
      </c:scatterChart>
      <c:valAx>
        <c:axId val="-1310164592"/>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160288"/>
        <c:crossesAt val="-500"/>
        <c:crossBetween val="midCat"/>
        <c:majorUnit val="1"/>
        <c:minorUnit val="0.5"/>
      </c:valAx>
      <c:valAx>
        <c:axId val="-1310160288"/>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164592"/>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3.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image" Target="../media/image3.pn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28330</xdr:colOff>
      <xdr:row>0</xdr:row>
      <xdr:rowOff>97693</xdr:rowOff>
    </xdr:from>
    <xdr:to>
      <xdr:col>12</xdr:col>
      <xdr:colOff>508000</xdr:colOff>
      <xdr:row>30</xdr:row>
      <xdr:rowOff>115454</xdr:rowOff>
    </xdr:to>
    <xdr:grpSp>
      <xdr:nvGrpSpPr>
        <xdr:cNvPr id="9" name="Group 8">
          <a:extLst>
            <a:ext uri="{FF2B5EF4-FFF2-40B4-BE49-F238E27FC236}">
              <a16:creationId xmlns:a16="http://schemas.microsoft.com/office/drawing/2014/main" id="{7A20432C-1B11-5C47-9F6F-390A140CA191}"/>
            </a:ext>
          </a:extLst>
        </xdr:cNvPr>
        <xdr:cNvGrpSpPr/>
      </xdr:nvGrpSpPr>
      <xdr:grpSpPr>
        <a:xfrm>
          <a:off x="114921" y="97693"/>
          <a:ext cx="6956670" cy="5732761"/>
          <a:chOff x="684935" y="620983"/>
          <a:chExt cx="8061125" cy="6047220"/>
        </a:xfrm>
      </xdr:grpSpPr>
      <xdr:grpSp>
        <xdr:nvGrpSpPr>
          <xdr:cNvPr id="10" name="Group 9">
            <a:extLst>
              <a:ext uri="{FF2B5EF4-FFF2-40B4-BE49-F238E27FC236}">
                <a16:creationId xmlns:a16="http://schemas.microsoft.com/office/drawing/2014/main" id="{0EAE3F30-F030-9747-AE1C-C2A3C6701919}"/>
              </a:ext>
            </a:extLst>
          </xdr:cNvPr>
          <xdr:cNvGrpSpPr/>
        </xdr:nvGrpSpPr>
        <xdr:grpSpPr>
          <a:xfrm>
            <a:off x="684935" y="620983"/>
            <a:ext cx="8061125" cy="6047220"/>
            <a:chOff x="684935" y="620983"/>
            <a:chExt cx="8061125" cy="6047220"/>
          </a:xfrm>
        </xdr:grpSpPr>
        <xdr:sp macro="" textlink="">
          <xdr:nvSpPr>
            <xdr:cNvPr id="12" name="TextBox 11">
              <a:extLst>
                <a:ext uri="{FF2B5EF4-FFF2-40B4-BE49-F238E27FC236}">
                  <a16:creationId xmlns:a16="http://schemas.microsoft.com/office/drawing/2014/main" id="{95D7175B-42FB-2C4D-A561-E103344E665A}"/>
                </a:ext>
              </a:extLst>
            </xdr:cNvPr>
            <xdr:cNvSpPr txBox="1"/>
          </xdr:nvSpPr>
          <xdr:spPr>
            <a:xfrm>
              <a:off x="684935" y="620983"/>
              <a:ext cx="8061125" cy="604722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2800">
                  <a:latin typeface="+mj-lt"/>
                </a:rPr>
                <a:t>Picarro</a:t>
              </a:r>
              <a:r>
                <a:rPr lang="en-US" sz="2800" baseline="0">
                  <a:latin typeface="+mj-lt"/>
                </a:rPr>
                <a:t> Isotope Analyzer </a:t>
              </a:r>
            </a:p>
            <a:p>
              <a:pPr algn="ctr"/>
              <a:r>
                <a:rPr lang="en-US" sz="1800" baseline="0">
                  <a:latin typeface="+mj-lt"/>
                </a:rPr>
                <a:t>Data Processor 3.0 </a:t>
              </a:r>
              <a:r>
                <a:rPr lang="en-US" sz="1000" baseline="0">
                  <a:latin typeface="+mj-lt"/>
                </a:rPr>
                <a:t>(KAP)</a:t>
              </a:r>
            </a:p>
            <a:p>
              <a:pPr algn="ctr"/>
              <a:endParaRPr lang="en-US" sz="1800" baseline="0">
                <a:latin typeface="+mj-lt"/>
              </a:endParaRPr>
            </a:p>
            <a:p>
              <a:pPr algn="l"/>
              <a:endParaRPr lang="en-US" sz="800" b="1">
                <a:solidFill>
                  <a:schemeClr val="tx1"/>
                </a:solidFill>
                <a:latin typeface="+mn-lt"/>
              </a:endParaRPr>
            </a:p>
            <a:p>
              <a:pPr algn="l"/>
              <a:r>
                <a:rPr lang="en-US" sz="1800" b="1">
                  <a:solidFill>
                    <a:schemeClr val="tx1"/>
                  </a:solidFill>
                  <a:latin typeface="+mn-lt"/>
                </a:rPr>
                <a:t>How</a:t>
              </a:r>
              <a:r>
                <a:rPr lang="en-US" sz="1800" b="1" baseline="0">
                  <a:solidFill>
                    <a:schemeClr val="tx1"/>
                  </a:solidFill>
                  <a:latin typeface="+mn-lt"/>
                </a:rPr>
                <a:t> to Use this Spreadsheet:</a:t>
              </a:r>
            </a:p>
            <a:p>
              <a:pPr algn="l"/>
              <a:endParaRPr lang="en-US" sz="800" b="1" baseline="0">
                <a:solidFill>
                  <a:schemeClr val="tx1"/>
                </a:solidFill>
                <a:latin typeface="+mn-lt"/>
              </a:endParaRPr>
            </a:p>
            <a:p>
              <a:pPr algn="l">
                <a:spcAft>
                  <a:spcPts val="200"/>
                </a:spcAft>
              </a:pPr>
              <a:r>
                <a:rPr lang="en-US" sz="1200" b="1" baseline="0">
                  <a:solidFill>
                    <a:schemeClr val="tx1"/>
                  </a:solidFill>
                  <a:latin typeface="+mn-lt"/>
                </a:rPr>
                <a:t> </a:t>
              </a:r>
              <a:r>
                <a:rPr lang="en-US" sz="1100" b="1" baseline="0">
                  <a:solidFill>
                    <a:schemeClr val="tx1"/>
                  </a:solidFill>
                  <a:latin typeface="+mn-lt"/>
                </a:rPr>
                <a:t> Step 1:   </a:t>
              </a:r>
              <a:r>
                <a:rPr lang="en-US" sz="1100" b="0" baseline="0">
                  <a:solidFill>
                    <a:schemeClr val="tx1"/>
                  </a:solidFill>
                  <a:latin typeface="+mn-lt"/>
                </a:rPr>
                <a:t>Retrieve raw result file from Piccaro CPU (C:Piccaro\IsotopeData). Add initials and project name to end</a:t>
              </a:r>
            </a:p>
            <a:p>
              <a:pPr algn="l">
                <a:spcAft>
                  <a:spcPts val="200"/>
                </a:spcAft>
              </a:pPr>
              <a:r>
                <a:rPr lang="en-US" sz="1100" b="0" baseline="0">
                  <a:solidFill>
                    <a:schemeClr val="tx1"/>
                  </a:solidFill>
                  <a:latin typeface="+mn-lt"/>
                </a:rPr>
                <a:t>                  of file name. Copy file into your folder on Water Server.</a:t>
              </a:r>
            </a:p>
            <a:p>
              <a:pPr algn="l">
                <a:spcAft>
                  <a:spcPts val="200"/>
                </a:spcAft>
              </a:pPr>
              <a:r>
                <a:rPr lang="en-US" sz="1100" b="0" baseline="0">
                  <a:solidFill>
                    <a:schemeClr val="tx1"/>
                  </a:solidFill>
                  <a:latin typeface="+mn-lt"/>
                </a:rPr>
                <a:t>  </a:t>
              </a:r>
              <a:r>
                <a:rPr lang="en-US" sz="1100" b="1" baseline="0">
                  <a:solidFill>
                    <a:schemeClr val="tx1"/>
                  </a:solidFill>
                  <a:latin typeface="+mn-lt"/>
                </a:rPr>
                <a:t>Step 2:   </a:t>
              </a:r>
              <a:r>
                <a:rPr lang="en-US" sz="1100" b="0" baseline="0">
                  <a:solidFill>
                    <a:schemeClr val="tx1"/>
                  </a:solidFill>
                  <a:latin typeface="+mn-lt"/>
                </a:rPr>
                <a:t>On syncing computer, move raw file into Raw Data folder on Google Drive:</a:t>
              </a:r>
            </a:p>
            <a:p>
              <a:pPr algn="l">
                <a:spcAft>
                  <a:spcPts val="200"/>
                </a:spcAft>
              </a:pPr>
              <a:r>
                <a:rPr lang="en-US" sz="1100" b="0" baseline="0">
                  <a:solidFill>
                    <a:schemeClr val="tx1"/>
                  </a:solidFill>
                  <a:latin typeface="+mn-lt"/>
                </a:rPr>
                <a:t>                  Instruments and Analyses --&gt; Picarro Water Isotope Analyzer --&gt; Raw Data</a:t>
              </a:r>
            </a:p>
            <a:p>
              <a:pPr algn="l">
                <a:spcAft>
                  <a:spcPts val="200"/>
                </a:spcAft>
              </a:pPr>
              <a:r>
                <a:rPr lang="en-US" sz="1100" b="1" baseline="0">
                  <a:solidFill>
                    <a:schemeClr val="tx1"/>
                  </a:solidFill>
                  <a:latin typeface="+mn-lt"/>
                </a:rPr>
                <a:t>  Step 3:   </a:t>
              </a:r>
              <a:r>
                <a:rPr lang="en-US" sz="1100" b="0" baseline="0">
                  <a:solidFill>
                    <a:schemeClr val="tx1"/>
                  </a:solidFill>
                  <a:latin typeface="+mn-lt"/>
                </a:rPr>
                <a:t>Save this spreadsheet in the Processed Data folder on Google Drive:</a:t>
              </a:r>
            </a:p>
            <a:p>
              <a:pPr algn="l">
                <a:spcAft>
                  <a:spcPts val="200"/>
                </a:spcAft>
              </a:pPr>
              <a:r>
                <a:rPr lang="en-US" sz="1100" b="0" baseline="0">
                  <a:solidFill>
                    <a:schemeClr val="tx1"/>
                  </a:solidFill>
                  <a:latin typeface="+mn-lt"/>
                </a:rPr>
                <a:t>                  Instruments and Analyses --&gt; Picarro Water Isotope Analyzer --&gt; Processed Data</a:t>
              </a:r>
            </a:p>
            <a:p>
              <a:pPr algn="l">
                <a:spcAft>
                  <a:spcPts val="200"/>
                </a:spcAft>
              </a:pPr>
              <a:r>
                <a:rPr lang="en-US" sz="1100" b="0" baseline="0">
                  <a:solidFill>
                    <a:schemeClr val="tx1"/>
                  </a:solidFill>
                  <a:latin typeface="+mn-lt"/>
                </a:rPr>
                <a:t>                  Use file name: YYYYMMDD_Initials_(anything else to identify ex. project, run number, etc.)</a:t>
              </a:r>
            </a:p>
            <a:p>
              <a:pPr algn="l">
                <a:spcAft>
                  <a:spcPts val="200"/>
                </a:spcAft>
              </a:pPr>
              <a:r>
                <a:rPr lang="en-US" sz="1100" b="0" baseline="0">
                  <a:solidFill>
                    <a:schemeClr val="tx1"/>
                  </a:solidFill>
                  <a:latin typeface="+mn-lt"/>
                </a:rPr>
                <a:t>  </a:t>
              </a:r>
              <a:r>
                <a:rPr lang="en-US" sz="1100" b="1" baseline="0">
                  <a:solidFill>
                    <a:schemeClr val="tx1"/>
                  </a:solidFill>
                  <a:latin typeface="+mn-lt"/>
                </a:rPr>
                <a:t>Step 4:   </a:t>
              </a:r>
              <a:r>
                <a:rPr lang="en-US" sz="1100" b="0" baseline="0">
                  <a:solidFill>
                    <a:schemeClr val="tx1"/>
                  </a:solidFill>
                  <a:latin typeface="+mn-lt"/>
                </a:rPr>
                <a:t>Enter run information and sample positions in the "Tray Configuration" tab. (orange cells)</a:t>
              </a:r>
            </a:p>
            <a:p>
              <a:pPr algn="l">
                <a:spcAft>
                  <a:spcPts val="200"/>
                </a:spcAft>
              </a:pPr>
              <a:r>
                <a:rPr lang="en-US" sz="1100" b="0" baseline="0">
                  <a:solidFill>
                    <a:schemeClr val="tx1"/>
                  </a:solidFill>
                  <a:latin typeface="+mn-lt"/>
                </a:rPr>
                <a:t>                 (It is important to use the same names for the standards throughout this spreadsheet)</a:t>
              </a:r>
              <a:endParaRPr lang="en-US" sz="1100" b="0" baseline="0">
                <a:solidFill>
                  <a:schemeClr val="dk1"/>
                </a:solidFill>
                <a:latin typeface="+mn-lt"/>
                <a:ea typeface="+mn-ea"/>
                <a:cs typeface="+mn-cs"/>
              </a:endParaRPr>
            </a:p>
            <a:p>
              <a:pPr algn="l">
                <a:spcAft>
                  <a:spcPts val="200"/>
                </a:spcAft>
              </a:pPr>
              <a:r>
                <a:rPr lang="en-US" sz="1100" b="0" baseline="0">
                  <a:solidFill>
                    <a:schemeClr val="dk1"/>
                  </a:solidFill>
                  <a:latin typeface="+mn-lt"/>
                  <a:ea typeface="+mn-ea"/>
                  <a:cs typeface="+mn-cs"/>
                </a:rPr>
                <a:t>  </a:t>
              </a:r>
              <a:r>
                <a:rPr lang="en-US" sz="1100" b="1" baseline="0">
                  <a:solidFill>
                    <a:schemeClr val="tx1"/>
                  </a:solidFill>
                  <a:latin typeface="+mn-lt"/>
                </a:rPr>
                <a:t>Step 5:  </a:t>
              </a:r>
              <a:r>
                <a:rPr lang="en-US" sz="1100" b="0" baseline="0">
                  <a:solidFill>
                    <a:schemeClr val="tx1"/>
                  </a:solidFill>
                  <a:latin typeface="+mn-lt"/>
                </a:rPr>
                <a:t> Copy text from raw result file and paste into "Picarro Output" tab.</a:t>
              </a:r>
              <a:endParaRPr lang="en-US" sz="1100" b="1" baseline="0">
                <a:solidFill>
                  <a:schemeClr val="tx1"/>
                </a:solidFill>
                <a:latin typeface="+mn-lt"/>
              </a:endParaRPr>
            </a:p>
            <a:p>
              <a:pPr algn="l">
                <a:spcAft>
                  <a:spcPts val="200"/>
                </a:spcAft>
              </a:pPr>
              <a:r>
                <a:rPr lang="en-US" sz="1100" b="1" baseline="0">
                  <a:solidFill>
                    <a:schemeClr val="tx1"/>
                  </a:solidFill>
                  <a:latin typeface="+mn-lt"/>
                </a:rPr>
                <a:t>  Step 6:   </a:t>
              </a:r>
              <a:r>
                <a:rPr lang="en-US" sz="1100" b="0" baseline="0">
                  <a:solidFill>
                    <a:schemeClr val="tx1"/>
                  </a:solidFill>
                  <a:latin typeface="+mn-lt"/>
                </a:rPr>
                <a:t>In Run Summary tab, check that H2O Mean is within "good" bounds. (between 17,000 - 23,000)</a:t>
              </a:r>
              <a:endParaRPr lang="en-US" sz="1100" b="1" baseline="0">
                <a:solidFill>
                  <a:schemeClr val="tx1"/>
                </a:solidFill>
                <a:latin typeface="+mn-lt"/>
              </a:endParaRPr>
            </a:p>
            <a:p>
              <a:pPr algn="l">
                <a:spcAft>
                  <a:spcPts val="200"/>
                </a:spcAft>
              </a:pPr>
              <a:r>
                <a:rPr lang="en-US" sz="1100" b="1" baseline="0">
                  <a:solidFill>
                    <a:schemeClr val="tx1"/>
                  </a:solidFill>
                  <a:latin typeface="+mn-lt"/>
                </a:rPr>
                <a:t>  Step 7:   </a:t>
              </a:r>
              <a:r>
                <a:rPr lang="en-US" sz="1100" b="0" baseline="0">
                  <a:solidFill>
                    <a:schemeClr val="tx1"/>
                  </a:solidFill>
                  <a:latin typeface="+mn-lt"/>
                </a:rPr>
                <a:t>In 18O tab, verify that the reference defined values match the references used in run (cells U39 - 42). Run Solver and</a:t>
              </a:r>
            </a:p>
            <a:p>
              <a:pPr algn="l">
                <a:spcAft>
                  <a:spcPts val="200"/>
                </a:spcAft>
              </a:pPr>
              <a:r>
                <a:rPr lang="en-US" sz="1100" b="0" baseline="0">
                  <a:solidFill>
                    <a:schemeClr val="tx1"/>
                  </a:solidFill>
                  <a:latin typeface="+mn-lt"/>
                </a:rPr>
                <a:t>                  verify stdev memory corrected are reduced (column K values less than corresponding column I values). Verify stdev of</a:t>
              </a:r>
            </a:p>
            <a:p>
              <a:pPr algn="l">
                <a:spcAft>
                  <a:spcPts val="200"/>
                </a:spcAft>
              </a:pPr>
              <a:r>
                <a:rPr lang="en-US" sz="1100" b="0" baseline="0">
                  <a:solidFill>
                    <a:schemeClr val="tx1"/>
                  </a:solidFill>
                  <a:latin typeface="+mn-lt"/>
                </a:rPr>
                <a:t>                 drift corrected reference is lower than memory corrected. Verify normalization R2 is 0.99+. Verify QC checks are within</a:t>
              </a:r>
            </a:p>
            <a:p>
              <a:pPr algn="l">
                <a:spcAft>
                  <a:spcPts val="200"/>
                </a:spcAft>
              </a:pPr>
              <a:r>
                <a:rPr lang="en-US" sz="1100" b="0" baseline="0">
                  <a:solidFill>
                    <a:schemeClr val="tx1"/>
                  </a:solidFill>
                  <a:latin typeface="+mn-lt"/>
                </a:rPr>
                <a:t>                  0.15 tolerance.</a:t>
              </a:r>
              <a:endParaRPr lang="en-US" sz="1100" b="1" baseline="0">
                <a:solidFill>
                  <a:schemeClr val="tx1"/>
                </a:solidFill>
                <a:latin typeface="+mn-lt"/>
              </a:endParaRPr>
            </a:p>
            <a:p>
              <a:pPr algn="l">
                <a:spcAft>
                  <a:spcPts val="200"/>
                </a:spcAft>
              </a:pPr>
              <a:r>
                <a:rPr lang="en-US" sz="1100" b="0" baseline="0">
                  <a:solidFill>
                    <a:schemeClr val="tx1"/>
                  </a:solidFill>
                  <a:latin typeface="+mn-lt"/>
                </a:rPr>
                <a:t>  </a:t>
              </a:r>
              <a:r>
                <a:rPr lang="en-US" sz="1100" b="1" baseline="0">
                  <a:solidFill>
                    <a:schemeClr val="tx1"/>
                  </a:solidFill>
                  <a:latin typeface="+mn-lt"/>
                </a:rPr>
                <a:t>Step 8:</a:t>
              </a:r>
              <a:r>
                <a:rPr lang="en-US" sz="1100" b="0" baseline="0">
                  <a:solidFill>
                    <a:schemeClr val="tx1"/>
                  </a:solidFill>
                  <a:latin typeface="+mn-lt"/>
                </a:rPr>
                <a:t>   In dD tab, verify that the reference defined values match the references used in run (cells U39 - 42. Run Solver and</a:t>
              </a:r>
            </a:p>
            <a:p>
              <a:pPr algn="l">
                <a:spcAft>
                  <a:spcPts val="200"/>
                </a:spcAft>
              </a:pPr>
              <a:r>
                <a:rPr lang="en-US" sz="1100" b="0" baseline="0">
                  <a:solidFill>
                    <a:schemeClr val="tx1"/>
                  </a:solidFill>
                  <a:latin typeface="+mn-lt"/>
                </a:rPr>
                <a:t>                 verify stdev memory corrected are reduced (column K values less than corresponding column I values). Verify stdev of</a:t>
              </a:r>
            </a:p>
            <a:p>
              <a:pPr algn="l">
                <a:spcAft>
                  <a:spcPts val="200"/>
                </a:spcAft>
              </a:pPr>
              <a:r>
                <a:rPr lang="en-US" sz="1100" b="0" baseline="0">
                  <a:solidFill>
                    <a:schemeClr val="tx1"/>
                  </a:solidFill>
                  <a:latin typeface="+mn-lt"/>
                </a:rPr>
                <a:t>                 drift corrected reference is lower than memory corrected. Verify normalization R2 is 0.99+. Verify QC checks are within</a:t>
              </a:r>
            </a:p>
            <a:p>
              <a:pPr algn="l">
                <a:spcAft>
                  <a:spcPts val="200"/>
                </a:spcAft>
              </a:pPr>
              <a:r>
                <a:rPr lang="en-US" sz="1100" b="0" baseline="0">
                  <a:solidFill>
                    <a:schemeClr val="tx1"/>
                  </a:solidFill>
                  <a:latin typeface="+mn-lt"/>
                </a:rPr>
                <a:t>                 1.5 tolerance.</a:t>
              </a:r>
            </a:p>
            <a:p>
              <a:pPr algn="l">
                <a:spcAft>
                  <a:spcPts val="200"/>
                </a:spcAft>
              </a:pPr>
              <a:r>
                <a:rPr lang="en-US" sz="1100" b="0" baseline="0">
                  <a:solidFill>
                    <a:schemeClr val="tx1"/>
                  </a:solidFill>
                  <a:latin typeface="+mn-lt"/>
                </a:rPr>
                <a:t>  </a:t>
              </a:r>
              <a:r>
                <a:rPr lang="en-US" sz="1100" b="1" baseline="0">
                  <a:solidFill>
                    <a:schemeClr val="tx1"/>
                  </a:solidFill>
                  <a:latin typeface="+mn-lt"/>
                </a:rPr>
                <a:t>Step 9:   </a:t>
              </a:r>
              <a:r>
                <a:rPr lang="en-US" sz="1100" b="0" baseline="0">
                  <a:solidFill>
                    <a:schemeClr val="tx1"/>
                  </a:solidFill>
                  <a:latin typeface="+mn-lt"/>
                </a:rPr>
                <a:t>Fill in Quality Assurance Verification chart on RESULTS tab. Dr. Scott or Kelly Peeler will fill in as reviewer 2.</a:t>
              </a:r>
              <a:endParaRPr lang="en-US" sz="1100" b="1" baseline="0">
                <a:solidFill>
                  <a:schemeClr val="tx1"/>
                </a:solidFill>
                <a:latin typeface="+mn-lt"/>
              </a:endParaRPr>
            </a:p>
            <a:p>
              <a:pPr algn="l">
                <a:spcAft>
                  <a:spcPts val="200"/>
                </a:spcAft>
              </a:pPr>
              <a:r>
                <a:rPr lang="en-US" sz="1100" b="0" baseline="0">
                  <a:solidFill>
                    <a:schemeClr val="tx1"/>
                  </a:solidFill>
                  <a:latin typeface="+mn-lt"/>
                </a:rPr>
                <a:t>  </a:t>
              </a:r>
              <a:r>
                <a:rPr lang="en-US" sz="1100" b="1" baseline="0">
                  <a:solidFill>
                    <a:schemeClr val="tx1"/>
                  </a:solidFill>
                  <a:latin typeface="+mn-lt"/>
                </a:rPr>
                <a:t>Step 10:   </a:t>
              </a:r>
              <a:r>
                <a:rPr lang="en-US" sz="1100" b="0" baseline="0">
                  <a:solidFill>
                    <a:schemeClr val="tx1"/>
                  </a:solidFill>
                  <a:latin typeface="+mn-lt"/>
                </a:rPr>
                <a:t>Add reference results to Water Isotope Analyzer run log.         </a:t>
              </a:r>
              <a:endParaRPr lang="en-US" sz="1100" b="1">
                <a:solidFill>
                  <a:schemeClr val="tx1"/>
                </a:solidFill>
                <a:latin typeface="+mn-lt"/>
              </a:endParaRPr>
            </a:p>
          </xdr:txBody>
        </xdr:sp>
        <xdr:pic>
          <xdr:nvPicPr>
            <xdr:cNvPr id="13" name="Picture 12">
              <a:extLst>
                <a:ext uri="{FF2B5EF4-FFF2-40B4-BE49-F238E27FC236}">
                  <a16:creationId xmlns:a16="http://schemas.microsoft.com/office/drawing/2014/main" id="{80E1F1E4-3143-9643-8026-A9BD2B74BA0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6205" y="1202098"/>
              <a:ext cx="2211557" cy="578925"/>
            </a:xfrm>
            <a:prstGeom prst="rect">
              <a:avLst/>
            </a:prstGeom>
            <a:noFill/>
            <a:ln>
              <a:noFill/>
            </a:ln>
          </xdr:spPr>
        </xdr:pic>
      </xdr:grpSp>
      <xdr:pic>
        <xdr:nvPicPr>
          <xdr:cNvPr id="11" name="Picture 10" descr="Picarro">
            <a:extLst>
              <a:ext uri="{FF2B5EF4-FFF2-40B4-BE49-F238E27FC236}">
                <a16:creationId xmlns:a16="http://schemas.microsoft.com/office/drawing/2014/main" id="{A1FD18C9-7EEE-5C46-AD45-660673486DA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26668" y="1377997"/>
            <a:ext cx="2097173" cy="314574"/>
          </a:xfrm>
          <a:prstGeom prst="rect">
            <a:avLst/>
          </a:prstGeom>
          <a:noFill/>
          <a:extLst>
            <a:ext uri="{909E8E84-426E-40dd-AFC4-6F175D3DCCD1}">
              <a14:hiddenFill xmlns:a14="http://schemas.microsoft.com/office/drawing/2010/main" xmlns="">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88900</xdr:colOff>
      <xdr:row>1</xdr:row>
      <xdr:rowOff>0</xdr:rowOff>
    </xdr:from>
    <xdr:to>
      <xdr:col>21</xdr:col>
      <xdr:colOff>762000</xdr:colOff>
      <xdr:row>16</xdr:row>
      <xdr:rowOff>165100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203200</xdr:colOff>
      <xdr:row>19</xdr:row>
      <xdr:rowOff>88900</xdr:rowOff>
    </xdr:from>
    <xdr:to>
      <xdr:col>21</xdr:col>
      <xdr:colOff>774700</xdr:colOff>
      <xdr:row>34</xdr:row>
      <xdr:rowOff>114300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215900</xdr:colOff>
      <xdr:row>35</xdr:row>
      <xdr:rowOff>0</xdr:rowOff>
    </xdr:from>
    <xdr:to>
      <xdr:col>21</xdr:col>
      <xdr:colOff>762000</xdr:colOff>
      <xdr:row>50</xdr:row>
      <xdr:rowOff>25400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38100</xdr:colOff>
      <xdr:row>2</xdr:row>
      <xdr:rowOff>127000</xdr:rowOff>
    </xdr:from>
    <xdr:to>
      <xdr:col>24</xdr:col>
      <xdr:colOff>749300</xdr:colOff>
      <xdr:row>12</xdr:row>
      <xdr:rowOff>177800</xdr:rowOff>
    </xdr:to>
    <xdr:graphicFrame macro="">
      <xdr:nvGraphicFramePr>
        <xdr:cNvPr id="2" name="Diagramm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50800</xdr:colOff>
      <xdr:row>13</xdr:row>
      <xdr:rowOff>38100</xdr:rowOff>
    </xdr:from>
    <xdr:to>
      <xdr:col>24</xdr:col>
      <xdr:colOff>762000</xdr:colOff>
      <xdr:row>22</xdr:row>
      <xdr:rowOff>165100</xdr:rowOff>
    </xdr:to>
    <xdr:graphicFrame macro="">
      <xdr:nvGraphicFramePr>
        <xdr:cNvPr id="3" name="Diagramm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50800</xdr:colOff>
      <xdr:row>23</xdr:row>
      <xdr:rowOff>50800</xdr:rowOff>
    </xdr:from>
    <xdr:to>
      <xdr:col>24</xdr:col>
      <xdr:colOff>762000</xdr:colOff>
      <xdr:row>32</xdr:row>
      <xdr:rowOff>177800</xdr:rowOff>
    </xdr:to>
    <xdr:graphicFrame macro="">
      <xdr:nvGraphicFramePr>
        <xdr:cNvPr id="4" name="Diagramm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139700</xdr:colOff>
      <xdr:row>2</xdr:row>
      <xdr:rowOff>0</xdr:rowOff>
    </xdr:from>
    <xdr:to>
      <xdr:col>32</xdr:col>
      <xdr:colOff>647700</xdr:colOff>
      <xdr:row>18</xdr:row>
      <xdr:rowOff>88900</xdr:rowOff>
    </xdr:to>
    <xdr:graphicFrame macro="">
      <xdr:nvGraphicFramePr>
        <xdr:cNvPr id="5" name="Diagramm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152400</xdr:colOff>
      <xdr:row>19</xdr:row>
      <xdr:rowOff>25400</xdr:rowOff>
    </xdr:from>
    <xdr:to>
      <xdr:col>32</xdr:col>
      <xdr:colOff>635000</xdr:colOff>
      <xdr:row>35</xdr:row>
      <xdr:rowOff>139700</xdr:rowOff>
    </xdr:to>
    <xdr:graphicFrame macro="">
      <xdr:nvGraphicFramePr>
        <xdr:cNvPr id="6" name="Diagramm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50800</xdr:colOff>
      <xdr:row>33</xdr:row>
      <xdr:rowOff>50800</xdr:rowOff>
    </xdr:from>
    <xdr:to>
      <xdr:col>24</xdr:col>
      <xdr:colOff>749300</xdr:colOff>
      <xdr:row>42</xdr:row>
      <xdr:rowOff>177800</xdr:rowOff>
    </xdr:to>
    <xdr:graphicFrame macro="">
      <xdr:nvGraphicFramePr>
        <xdr:cNvPr id="7" name="Diagramm 3">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393700</xdr:colOff>
      <xdr:row>1</xdr:row>
      <xdr:rowOff>165100</xdr:rowOff>
    </xdr:from>
    <xdr:to>
      <xdr:col>39</xdr:col>
      <xdr:colOff>469900</xdr:colOff>
      <xdr:row>37</xdr:row>
      <xdr:rowOff>12700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rotWithShape="1">
        <a:blip xmlns:r="http://schemas.openxmlformats.org/officeDocument/2006/relationships" r:embed="rId7"/>
        <a:srcRect l="2179" t="555" r="1937" b="1482"/>
        <a:stretch/>
      </xdr:blipFill>
      <xdr:spPr>
        <a:xfrm>
          <a:off x="25768300" y="927100"/>
          <a:ext cx="5029200" cy="6718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21</xdr:col>
      <xdr:colOff>38100</xdr:colOff>
      <xdr:row>2</xdr:row>
      <xdr:rowOff>127000</xdr:rowOff>
    </xdr:from>
    <xdr:to>
      <xdr:col>24</xdr:col>
      <xdr:colOff>749300</xdr:colOff>
      <xdr:row>12</xdr:row>
      <xdr:rowOff>177800</xdr:rowOff>
    </xdr:to>
    <xdr:graphicFrame macro="">
      <xdr:nvGraphicFramePr>
        <xdr:cNvPr id="2" name="Diagramm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50800</xdr:colOff>
      <xdr:row>13</xdr:row>
      <xdr:rowOff>38100</xdr:rowOff>
    </xdr:from>
    <xdr:to>
      <xdr:col>24</xdr:col>
      <xdr:colOff>762000</xdr:colOff>
      <xdr:row>22</xdr:row>
      <xdr:rowOff>165100</xdr:rowOff>
    </xdr:to>
    <xdr:graphicFrame macro="">
      <xdr:nvGraphicFramePr>
        <xdr:cNvPr id="3" name="Diagramm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50800</xdr:colOff>
      <xdr:row>23</xdr:row>
      <xdr:rowOff>50800</xdr:rowOff>
    </xdr:from>
    <xdr:to>
      <xdr:col>24</xdr:col>
      <xdr:colOff>762000</xdr:colOff>
      <xdr:row>32</xdr:row>
      <xdr:rowOff>177800</xdr:rowOff>
    </xdr:to>
    <xdr:graphicFrame macro="">
      <xdr:nvGraphicFramePr>
        <xdr:cNvPr id="4" name="Diagramm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139700</xdr:colOff>
      <xdr:row>2</xdr:row>
      <xdr:rowOff>0</xdr:rowOff>
    </xdr:from>
    <xdr:to>
      <xdr:col>32</xdr:col>
      <xdr:colOff>647700</xdr:colOff>
      <xdr:row>18</xdr:row>
      <xdr:rowOff>88900</xdr:rowOff>
    </xdr:to>
    <xdr:graphicFrame macro="">
      <xdr:nvGraphicFramePr>
        <xdr:cNvPr id="5" name="Diagram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152400</xdr:colOff>
      <xdr:row>19</xdr:row>
      <xdr:rowOff>25400</xdr:rowOff>
    </xdr:from>
    <xdr:to>
      <xdr:col>32</xdr:col>
      <xdr:colOff>647700</xdr:colOff>
      <xdr:row>35</xdr:row>
      <xdr:rowOff>165100</xdr:rowOff>
    </xdr:to>
    <xdr:graphicFrame macro="">
      <xdr:nvGraphicFramePr>
        <xdr:cNvPr id="6" name="Diagram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50800</xdr:colOff>
      <xdr:row>33</xdr:row>
      <xdr:rowOff>63500</xdr:rowOff>
    </xdr:from>
    <xdr:to>
      <xdr:col>24</xdr:col>
      <xdr:colOff>749300</xdr:colOff>
      <xdr:row>42</xdr:row>
      <xdr:rowOff>190500</xdr:rowOff>
    </xdr:to>
    <xdr:graphicFrame macro="">
      <xdr:nvGraphicFramePr>
        <xdr:cNvPr id="7" name="Diagramm 3">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342900</xdr:colOff>
      <xdr:row>1</xdr:row>
      <xdr:rowOff>190500</xdr:rowOff>
    </xdr:from>
    <xdr:to>
      <xdr:col>39</xdr:col>
      <xdr:colOff>419100</xdr:colOff>
      <xdr:row>37</xdr:row>
      <xdr:rowOff>38100</xdr:rowOff>
    </xdr:to>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rotWithShape="1">
        <a:blip xmlns:r="http://schemas.openxmlformats.org/officeDocument/2006/relationships" r:embed="rId7"/>
        <a:srcRect l="2179" t="555" r="1937" b="1482"/>
        <a:stretch/>
      </xdr:blipFill>
      <xdr:spPr>
        <a:xfrm>
          <a:off x="25730200" y="952500"/>
          <a:ext cx="5029200" cy="6718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
  <sheetViews>
    <sheetView showGridLines="0" zoomScale="110" zoomScaleNormal="110" workbookViewId="0">
      <selection activeCell="F32" sqref="F32"/>
    </sheetView>
  </sheetViews>
  <sheetFormatPr defaultColWidth="8.85546875" defaultRowHeight="15"/>
  <cols>
    <col min="1" max="1" width="1.28515625" style="2" customWidth="1"/>
    <col min="2" max="16384" width="8.85546875" style="2"/>
  </cols>
  <sheetData/>
  <sheetProtection selectLockedCells="1" selectUnlockedCells="1"/>
  <phoneticPr fontId="35" type="noConversion"/>
  <pageMargins left="0.7" right="0.7" top="0.75" bottom="0.75" header="0.3" footer="0.3"/>
  <pageSetup scale="96"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55"/>
  <sheetViews>
    <sheetView showGridLines="0" workbookViewId="0">
      <selection activeCell="P17" sqref="P17"/>
    </sheetView>
  </sheetViews>
  <sheetFormatPr defaultColWidth="8.85546875" defaultRowHeight="15.75"/>
  <cols>
    <col min="1" max="1" width="4.7109375" style="36" customWidth="1"/>
    <col min="2" max="10" width="10.85546875" style="11" customWidth="1"/>
    <col min="11" max="11" width="6.140625" style="11" customWidth="1"/>
    <col min="12" max="12" width="1.42578125" style="11" customWidth="1"/>
    <col min="13" max="13" width="2.28515625" style="11" customWidth="1"/>
    <col min="14" max="14" width="4.28515625" style="11" customWidth="1"/>
    <col min="15" max="15" width="12.42578125" style="12" bestFit="1" customWidth="1"/>
    <col min="16" max="16" width="24.42578125" style="158" customWidth="1"/>
    <col min="17" max="17" width="17.140625" style="11" bestFit="1" customWidth="1"/>
    <col min="18" max="18" width="12.7109375" style="11" customWidth="1"/>
    <col min="19" max="19" width="15.140625" style="11" bestFit="1" customWidth="1"/>
    <col min="20" max="16384" width="8.85546875" style="11"/>
  </cols>
  <sheetData>
    <row r="1" spans="1:21">
      <c r="B1" s="198" t="s">
        <v>24</v>
      </c>
      <c r="C1" s="198"/>
      <c r="D1" s="218" t="s">
        <v>164</v>
      </c>
      <c r="E1" s="219"/>
      <c r="F1" s="220"/>
      <c r="O1" s="11"/>
      <c r="P1" s="165"/>
      <c r="Q1" s="168"/>
      <c r="R1" s="168"/>
      <c r="S1" s="143"/>
      <c r="T1" s="143"/>
      <c r="U1" s="143"/>
    </row>
    <row r="2" spans="1:21">
      <c r="B2" s="196" t="s">
        <v>23</v>
      </c>
      <c r="C2" s="197"/>
      <c r="D2" s="218" t="s">
        <v>165</v>
      </c>
      <c r="E2" s="219"/>
      <c r="F2" s="220"/>
      <c r="O2" s="11"/>
      <c r="P2" s="165"/>
      <c r="Q2" s="168"/>
      <c r="R2" s="168"/>
      <c r="S2" s="143"/>
      <c r="T2" s="143"/>
      <c r="U2" s="143"/>
    </row>
    <row r="3" spans="1:21">
      <c r="B3" s="198" t="s">
        <v>30</v>
      </c>
      <c r="C3" s="198"/>
      <c r="D3" s="218" t="s">
        <v>166</v>
      </c>
      <c r="E3" s="219"/>
      <c r="F3" s="220"/>
      <c r="O3" s="11"/>
      <c r="P3" s="165"/>
      <c r="Q3" s="168"/>
      <c r="R3" s="168"/>
      <c r="S3" s="143"/>
      <c r="T3" s="143"/>
      <c r="U3" s="143"/>
    </row>
    <row r="4" spans="1:21">
      <c r="B4" s="198" t="s">
        <v>3</v>
      </c>
      <c r="C4" s="198"/>
      <c r="D4" s="206" t="s">
        <v>167</v>
      </c>
      <c r="E4" s="207"/>
      <c r="F4" s="208"/>
      <c r="M4" s="12"/>
      <c r="N4" s="12"/>
      <c r="O4" s="11"/>
      <c r="P4" s="165"/>
      <c r="Q4" s="168"/>
      <c r="R4" s="168"/>
      <c r="S4" s="143"/>
      <c r="T4" s="143"/>
      <c r="U4" s="143"/>
    </row>
    <row r="5" spans="1:21">
      <c r="B5" s="13" t="s">
        <v>25</v>
      </c>
      <c r="C5" s="13"/>
      <c r="D5" s="218" t="s">
        <v>168</v>
      </c>
      <c r="E5" s="219"/>
      <c r="F5" s="220"/>
      <c r="M5" s="12"/>
      <c r="N5" s="12"/>
      <c r="O5" s="11"/>
      <c r="P5" s="165"/>
      <c r="Q5" s="168"/>
      <c r="R5" s="168"/>
      <c r="S5" s="143"/>
      <c r="T5" s="143"/>
      <c r="U5" s="143"/>
    </row>
    <row r="6" spans="1:21">
      <c r="B6" s="196" t="s">
        <v>22</v>
      </c>
      <c r="C6" s="197"/>
      <c r="D6" s="206">
        <v>45813</v>
      </c>
      <c r="E6" s="207"/>
      <c r="F6" s="208"/>
      <c r="M6" s="12"/>
      <c r="N6" s="12"/>
      <c r="O6" s="11"/>
      <c r="P6" s="165"/>
      <c r="Q6" s="168"/>
      <c r="R6" s="168"/>
      <c r="S6" s="143"/>
      <c r="T6" s="143"/>
      <c r="U6" s="143"/>
    </row>
    <row r="7" spans="1:21" ht="15" customHeight="1">
      <c r="B7" s="200" t="s">
        <v>4</v>
      </c>
      <c r="C7" s="201"/>
      <c r="D7" s="209"/>
      <c r="E7" s="210"/>
      <c r="F7" s="211"/>
      <c r="M7" s="12"/>
      <c r="N7" s="12"/>
      <c r="O7" s="11"/>
      <c r="P7" s="165"/>
      <c r="Q7" s="168"/>
      <c r="R7" s="168"/>
      <c r="S7" s="143"/>
      <c r="T7" s="143"/>
      <c r="U7" s="143"/>
    </row>
    <row r="8" spans="1:21">
      <c r="B8" s="202"/>
      <c r="C8" s="203"/>
      <c r="D8" s="212"/>
      <c r="E8" s="213"/>
      <c r="F8" s="214"/>
      <c r="M8" s="12"/>
      <c r="N8" s="12"/>
      <c r="O8" s="11"/>
      <c r="P8" s="165"/>
      <c r="Q8" s="168"/>
      <c r="R8" s="168"/>
      <c r="S8" s="143"/>
      <c r="T8" s="143"/>
      <c r="U8" s="143"/>
    </row>
    <row r="9" spans="1:21">
      <c r="B9" s="202"/>
      <c r="C9" s="203"/>
      <c r="D9" s="212"/>
      <c r="E9" s="213"/>
      <c r="F9" s="214"/>
      <c r="M9" s="12"/>
      <c r="N9" s="12"/>
      <c r="O9" s="11"/>
      <c r="P9" s="165"/>
      <c r="Q9" s="168"/>
      <c r="R9" s="168"/>
      <c r="S9" s="143"/>
      <c r="T9" s="143"/>
      <c r="U9" s="143"/>
    </row>
    <row r="10" spans="1:21">
      <c r="B10" s="204"/>
      <c r="C10" s="205"/>
      <c r="D10" s="215"/>
      <c r="E10" s="216"/>
      <c r="F10" s="217"/>
      <c r="M10" s="12"/>
      <c r="N10" s="12"/>
      <c r="O10" s="11"/>
      <c r="P10" s="165"/>
      <c r="Q10" s="168"/>
      <c r="R10" s="168"/>
      <c r="S10" s="143"/>
      <c r="T10" s="143"/>
      <c r="U10" s="143"/>
    </row>
    <row r="11" spans="1:21">
      <c r="B11" s="199"/>
      <c r="C11" s="199"/>
      <c r="P11" s="165"/>
      <c r="Q11" s="168"/>
      <c r="R11" s="168"/>
      <c r="S11" s="143"/>
      <c r="T11" s="143"/>
      <c r="U11" s="143"/>
    </row>
    <row r="12" spans="1:21">
      <c r="P12" s="165"/>
      <c r="Q12" s="168"/>
      <c r="R12" s="168"/>
      <c r="S12" s="143"/>
      <c r="T12" s="143"/>
      <c r="U12" s="143"/>
    </row>
    <row r="13" spans="1:21">
      <c r="B13" s="14" t="s">
        <v>0</v>
      </c>
      <c r="P13" s="165"/>
      <c r="Q13" s="168"/>
      <c r="R13" s="168"/>
      <c r="S13" s="143"/>
      <c r="T13" s="143"/>
      <c r="U13" s="143"/>
    </row>
    <row r="14" spans="1:21" s="38" customFormat="1" ht="16.5" thickBot="1">
      <c r="B14" s="39">
        <v>1</v>
      </c>
      <c r="C14" s="39">
        <v>2</v>
      </c>
      <c r="D14" s="39">
        <v>3</v>
      </c>
      <c r="E14" s="39">
        <v>4</v>
      </c>
      <c r="F14" s="39">
        <v>5</v>
      </c>
      <c r="G14" s="39">
        <v>6</v>
      </c>
      <c r="H14" s="39">
        <v>7</v>
      </c>
      <c r="I14" s="39">
        <v>8</v>
      </c>
      <c r="J14" s="39">
        <v>9</v>
      </c>
      <c r="O14" s="40"/>
      <c r="P14" s="160"/>
      <c r="Q14" s="167"/>
      <c r="R14" s="167"/>
      <c r="S14" s="143"/>
      <c r="T14" s="143"/>
      <c r="U14" s="143"/>
    </row>
    <row r="15" spans="1:21" ht="45" customHeight="1" thickTop="1" thickBot="1">
      <c r="A15" s="37">
        <v>1</v>
      </c>
      <c r="B15" s="152" t="s">
        <v>21</v>
      </c>
      <c r="C15" s="153" t="s">
        <v>163</v>
      </c>
      <c r="D15" s="153" t="s">
        <v>112</v>
      </c>
      <c r="E15" s="152" t="s">
        <v>21</v>
      </c>
      <c r="F15" s="153" t="s">
        <v>28</v>
      </c>
      <c r="G15" s="153" t="s">
        <v>228</v>
      </c>
      <c r="H15" s="153" t="s">
        <v>229</v>
      </c>
      <c r="I15" s="153" t="s">
        <v>230</v>
      </c>
      <c r="J15" s="152" t="s">
        <v>21</v>
      </c>
      <c r="K15" s="16">
        <v>9</v>
      </c>
      <c r="O15" s="186"/>
      <c r="P15" s="188"/>
      <c r="Q15" s="189"/>
      <c r="R15" s="144"/>
      <c r="S15" s="144"/>
      <c r="T15" s="144"/>
      <c r="U15" s="144"/>
    </row>
    <row r="16" spans="1:21" ht="45" customHeight="1" thickTop="1" thickBot="1">
      <c r="A16" s="37">
        <v>10</v>
      </c>
      <c r="B16" s="154" t="s">
        <v>231</v>
      </c>
      <c r="C16" s="155" t="s">
        <v>232</v>
      </c>
      <c r="D16" s="155" t="s">
        <v>233</v>
      </c>
      <c r="E16" s="155" t="s">
        <v>234</v>
      </c>
      <c r="F16" s="155" t="s">
        <v>235</v>
      </c>
      <c r="G16" s="155" t="s">
        <v>236</v>
      </c>
      <c r="H16" s="193" t="s">
        <v>237</v>
      </c>
      <c r="I16" s="155" t="s">
        <v>239</v>
      </c>
      <c r="J16" s="152" t="s">
        <v>21</v>
      </c>
      <c r="K16" s="16">
        <v>18</v>
      </c>
      <c r="P16" s="180"/>
      <c r="Q16" s="180"/>
    </row>
    <row r="17" spans="1:18" ht="45" customHeight="1" thickTop="1">
      <c r="A17" s="37">
        <v>19</v>
      </c>
      <c r="B17" s="154" t="s">
        <v>240</v>
      </c>
      <c r="C17" s="154" t="s">
        <v>241</v>
      </c>
      <c r="D17" s="155" t="s">
        <v>242</v>
      </c>
      <c r="E17" s="155" t="s">
        <v>243</v>
      </c>
      <c r="F17" s="155" t="s">
        <v>244</v>
      </c>
      <c r="G17" s="155" t="s">
        <v>245</v>
      </c>
      <c r="H17" s="193" t="s">
        <v>238</v>
      </c>
      <c r="I17" s="153" t="s">
        <v>28</v>
      </c>
      <c r="J17" s="152" t="s">
        <v>21</v>
      </c>
      <c r="K17" s="16">
        <v>27</v>
      </c>
      <c r="P17" s="34"/>
      <c r="Q17" s="187"/>
      <c r="R17" s="168"/>
    </row>
    <row r="18" spans="1:18" ht="45" hidden="1" customHeight="1">
      <c r="A18" s="37">
        <v>28</v>
      </c>
      <c r="B18" s="134"/>
      <c r="C18" s="135"/>
      <c r="D18" s="135"/>
      <c r="E18" s="135"/>
      <c r="F18" s="135"/>
      <c r="G18" s="135"/>
      <c r="H18" s="135"/>
      <c r="I18" s="135"/>
      <c r="J18" s="136"/>
      <c r="K18" s="16">
        <v>36</v>
      </c>
    </row>
    <row r="19" spans="1:18" ht="45" hidden="1" customHeight="1">
      <c r="A19" s="37">
        <v>37</v>
      </c>
      <c r="B19" s="134"/>
      <c r="C19" s="135"/>
      <c r="D19" s="135"/>
      <c r="E19" s="135"/>
      <c r="F19" s="135"/>
      <c r="G19" s="135"/>
      <c r="H19" s="135"/>
      <c r="I19" s="135"/>
      <c r="J19" s="136"/>
      <c r="K19" s="16">
        <v>45</v>
      </c>
    </row>
    <row r="20" spans="1:18" ht="45" hidden="1" customHeight="1" thickBot="1">
      <c r="A20" s="37">
        <v>46</v>
      </c>
      <c r="B20" s="137"/>
      <c r="C20" s="138"/>
      <c r="D20" s="138"/>
      <c r="E20" s="138"/>
      <c r="F20" s="138"/>
      <c r="G20" s="138"/>
      <c r="H20" s="138"/>
      <c r="I20" s="138"/>
      <c r="J20" s="139"/>
      <c r="K20" s="16">
        <v>54</v>
      </c>
    </row>
    <row r="21" spans="1:18">
      <c r="P21" s="157"/>
      <c r="Q21" s="168"/>
      <c r="R21" s="168"/>
    </row>
    <row r="22" spans="1:18">
      <c r="P22" s="157"/>
      <c r="Q22" s="168"/>
      <c r="R22" s="168"/>
    </row>
    <row r="23" spans="1:18">
      <c r="B23" s="14" t="s">
        <v>141</v>
      </c>
      <c r="P23" s="146"/>
      <c r="Q23" s="168"/>
      <c r="R23" s="168"/>
    </row>
    <row r="24" spans="1:18" s="15" customFormat="1" ht="26.25" customHeight="1" thickBot="1">
      <c r="A24" s="38"/>
      <c r="B24" s="39">
        <v>1</v>
      </c>
      <c r="C24" s="39">
        <v>2</v>
      </c>
      <c r="D24" s="39">
        <v>3</v>
      </c>
      <c r="E24" s="39">
        <v>4</v>
      </c>
      <c r="F24" s="39">
        <v>5</v>
      </c>
      <c r="G24" s="39">
        <v>6</v>
      </c>
      <c r="H24" s="39">
        <v>7</v>
      </c>
      <c r="I24" s="39">
        <v>8</v>
      </c>
      <c r="J24" s="39">
        <v>9</v>
      </c>
      <c r="K24" s="38"/>
      <c r="O24" s="12"/>
      <c r="P24" s="159"/>
    </row>
    <row r="25" spans="1:18" ht="45" customHeight="1" thickTop="1">
      <c r="A25" s="37">
        <v>1</v>
      </c>
      <c r="B25" s="161" t="s">
        <v>117</v>
      </c>
      <c r="C25" s="162" t="s">
        <v>142</v>
      </c>
      <c r="D25" s="162" t="s">
        <v>116</v>
      </c>
      <c r="E25" s="162" t="s">
        <v>117</v>
      </c>
      <c r="F25" s="162" t="s">
        <v>114</v>
      </c>
      <c r="G25" s="147" t="s">
        <v>56</v>
      </c>
      <c r="H25" s="147" t="s">
        <v>56</v>
      </c>
      <c r="I25" s="147" t="s">
        <v>56</v>
      </c>
      <c r="J25" s="163" t="s">
        <v>117</v>
      </c>
      <c r="K25" s="16">
        <v>9</v>
      </c>
    </row>
    <row r="26" spans="1:18" ht="45" customHeight="1">
      <c r="A26" s="37">
        <v>10</v>
      </c>
      <c r="B26" s="148" t="s">
        <v>56</v>
      </c>
      <c r="C26" s="149" t="s">
        <v>56</v>
      </c>
      <c r="D26" s="149" t="s">
        <v>56</v>
      </c>
      <c r="E26" s="149" t="s">
        <v>56</v>
      </c>
      <c r="F26" s="149" t="s">
        <v>56</v>
      </c>
      <c r="G26" s="149" t="s">
        <v>56</v>
      </c>
      <c r="H26" s="149" t="s">
        <v>56</v>
      </c>
      <c r="I26" s="149" t="s">
        <v>56</v>
      </c>
      <c r="J26" s="164" t="s">
        <v>117</v>
      </c>
      <c r="K26" s="16">
        <v>18</v>
      </c>
    </row>
    <row r="27" spans="1:18" ht="45" customHeight="1">
      <c r="A27" s="37">
        <v>19</v>
      </c>
      <c r="B27" s="148" t="s">
        <v>56</v>
      </c>
      <c r="C27" s="149" t="s">
        <v>56</v>
      </c>
      <c r="D27" s="149" t="s">
        <v>56</v>
      </c>
      <c r="E27" s="149" t="s">
        <v>56</v>
      </c>
      <c r="F27" s="149" t="s">
        <v>56</v>
      </c>
      <c r="G27" s="149" t="s">
        <v>56</v>
      </c>
      <c r="H27" s="149" t="s">
        <v>56</v>
      </c>
      <c r="I27" s="149" t="s">
        <v>56</v>
      </c>
      <c r="J27" s="164" t="s">
        <v>117</v>
      </c>
      <c r="K27" s="16">
        <v>27</v>
      </c>
    </row>
    <row r="28" spans="1:18" ht="45" hidden="1" customHeight="1">
      <c r="A28" s="37">
        <v>28</v>
      </c>
      <c r="B28" s="134"/>
      <c r="C28" s="135"/>
      <c r="D28" s="135"/>
      <c r="E28" s="135"/>
      <c r="F28" s="135"/>
      <c r="G28" s="135"/>
      <c r="H28" s="135"/>
      <c r="I28" s="135"/>
      <c r="J28" s="136"/>
      <c r="K28" s="16">
        <v>36</v>
      </c>
    </row>
    <row r="29" spans="1:18" ht="45" hidden="1" customHeight="1">
      <c r="A29" s="37">
        <v>37</v>
      </c>
      <c r="B29" s="134"/>
      <c r="C29" s="135"/>
      <c r="D29" s="135"/>
      <c r="E29" s="135"/>
      <c r="F29" s="135"/>
      <c r="G29" s="135"/>
      <c r="H29" s="135"/>
      <c r="I29" s="135"/>
      <c r="J29" s="136"/>
      <c r="K29" s="16">
        <v>45</v>
      </c>
    </row>
    <row r="30" spans="1:18" ht="45" hidden="1" customHeight="1" thickBot="1">
      <c r="A30" s="37">
        <v>46</v>
      </c>
      <c r="B30" s="137"/>
      <c r="C30" s="138"/>
      <c r="D30" s="138"/>
      <c r="E30" s="138"/>
      <c r="F30" s="138"/>
      <c r="G30" s="138"/>
      <c r="H30" s="138"/>
      <c r="I30" s="138"/>
      <c r="J30" s="139"/>
      <c r="K30" s="16">
        <v>54</v>
      </c>
    </row>
    <row r="33" spans="1:17" ht="31.5" customHeight="1">
      <c r="A33" s="11"/>
      <c r="B33" s="14" t="s">
        <v>17</v>
      </c>
      <c r="O33" s="11"/>
    </row>
    <row r="34" spans="1:17" ht="31.5" customHeight="1" thickBot="1">
      <c r="A34" s="11"/>
      <c r="B34" s="15"/>
      <c r="C34" s="17" t="s">
        <v>18</v>
      </c>
      <c r="D34" s="17" t="s">
        <v>19</v>
      </c>
      <c r="E34" s="17" t="s">
        <v>20</v>
      </c>
      <c r="O34" s="11"/>
    </row>
    <row r="35" spans="1:17" ht="48" customHeight="1">
      <c r="A35" s="11"/>
      <c r="B35" s="16" t="s">
        <v>5</v>
      </c>
      <c r="C35" s="170" t="s">
        <v>44</v>
      </c>
      <c r="D35" s="190">
        <v>-19.9286927283644</v>
      </c>
      <c r="E35" s="169">
        <v>-153.71716081946607</v>
      </c>
      <c r="F35" s="175"/>
      <c r="L35" s="142">
        <v>-3.37</v>
      </c>
      <c r="O35" s="145"/>
      <c r="P35" s="97"/>
      <c r="Q35" s="146"/>
    </row>
    <row r="36" spans="1:17" ht="48" customHeight="1">
      <c r="A36" s="11"/>
      <c r="B36" s="16" t="s">
        <v>6</v>
      </c>
      <c r="C36" s="181" t="s">
        <v>111</v>
      </c>
      <c r="D36" s="191">
        <v>-18.839174688440373</v>
      </c>
      <c r="E36" s="183">
        <v>-146.82451877665511</v>
      </c>
      <c r="F36" s="175"/>
      <c r="H36" s="177"/>
      <c r="I36" s="178"/>
      <c r="J36" s="178"/>
      <c r="L36" s="142">
        <v>-20.92</v>
      </c>
      <c r="O36" s="145"/>
      <c r="P36" s="97"/>
      <c r="Q36" s="146"/>
    </row>
    <row r="37" spans="1:17" ht="48" customHeight="1">
      <c r="A37" s="11"/>
      <c r="B37" s="16" t="s">
        <v>7</v>
      </c>
      <c r="C37" s="181" t="s">
        <v>26</v>
      </c>
      <c r="D37" s="191">
        <v>-18.431046648350904</v>
      </c>
      <c r="E37" s="183">
        <v>-140.57778437787431</v>
      </c>
      <c r="F37" s="175"/>
      <c r="H37" s="177"/>
      <c r="I37" s="178"/>
      <c r="J37" s="178"/>
      <c r="L37" s="142">
        <v>-17.350000000000001</v>
      </c>
      <c r="O37" s="145"/>
      <c r="P37" s="97"/>
      <c r="Q37" s="146"/>
    </row>
    <row r="38" spans="1:17" ht="48" customHeight="1">
      <c r="A38" s="11"/>
      <c r="B38" s="16" t="s">
        <v>8</v>
      </c>
      <c r="C38" s="181" t="s">
        <v>95</v>
      </c>
      <c r="D38" s="191">
        <v>-16.420445781749383</v>
      </c>
      <c r="E38" s="183">
        <v>-129.90281875297998</v>
      </c>
      <c r="F38" s="175"/>
      <c r="H38" s="177"/>
      <c r="I38" s="179"/>
      <c r="J38" s="179"/>
      <c r="L38" s="142">
        <v>-7.39</v>
      </c>
      <c r="O38" s="145"/>
      <c r="P38" s="97"/>
      <c r="Q38" s="146"/>
    </row>
    <row r="39" spans="1:17" ht="48" customHeight="1">
      <c r="A39" s="11"/>
      <c r="B39" s="16" t="s">
        <v>9</v>
      </c>
      <c r="C39" s="184" t="s">
        <v>112</v>
      </c>
      <c r="D39" s="192">
        <v>-14.53989308412357</v>
      </c>
      <c r="E39" s="185">
        <v>-110.51685806552696</v>
      </c>
      <c r="F39" s="174"/>
      <c r="H39" s="177"/>
      <c r="I39" s="179"/>
      <c r="J39" s="179"/>
      <c r="O39" s="165"/>
      <c r="P39" s="168"/>
      <c r="Q39" s="168"/>
    </row>
    <row r="40" spans="1:17" ht="48" customHeight="1">
      <c r="A40" s="11"/>
      <c r="B40" s="16" t="s">
        <v>10</v>
      </c>
      <c r="C40" s="181" t="s">
        <v>27</v>
      </c>
      <c r="D40" s="191">
        <v>-13.35616858527831</v>
      </c>
      <c r="E40" s="183">
        <v>-97.742750669920994</v>
      </c>
      <c r="F40" s="175"/>
      <c r="H40" s="97"/>
      <c r="I40" s="7"/>
      <c r="J40" s="7"/>
      <c r="O40" s="165"/>
      <c r="P40" s="168"/>
      <c r="Q40" s="168"/>
    </row>
    <row r="41" spans="1:17" ht="48" customHeight="1">
      <c r="A41" s="11"/>
      <c r="B41" s="16" t="s">
        <v>11</v>
      </c>
      <c r="C41" s="184" t="s">
        <v>147</v>
      </c>
      <c r="D41" s="192">
        <v>-7.8760235430458287</v>
      </c>
      <c r="E41" s="185">
        <v>-48.795146433689219</v>
      </c>
      <c r="F41" s="174"/>
      <c r="H41" s="97"/>
      <c r="I41" s="7"/>
      <c r="J41" s="7"/>
      <c r="O41" s="165"/>
      <c r="P41" s="168"/>
      <c r="Q41" s="168"/>
    </row>
    <row r="42" spans="1:17" ht="48" customHeight="1">
      <c r="A42" s="11"/>
      <c r="B42" s="16" t="s">
        <v>12</v>
      </c>
      <c r="C42" s="181" t="s">
        <v>21</v>
      </c>
      <c r="D42" s="191">
        <v>-7.5614879989872819</v>
      </c>
      <c r="E42" s="183">
        <v>-47.446015015841283</v>
      </c>
      <c r="F42" s="175"/>
      <c r="H42" s="97"/>
      <c r="I42" s="7"/>
      <c r="J42" s="7"/>
      <c r="O42" s="165"/>
      <c r="P42" s="168"/>
      <c r="Q42" s="168"/>
    </row>
    <row r="43" spans="1:17" ht="48" customHeight="1">
      <c r="A43" s="11"/>
      <c r="B43" s="16" t="s">
        <v>13</v>
      </c>
      <c r="C43" s="181" t="s">
        <v>119</v>
      </c>
      <c r="D43" s="191">
        <v>-6.9583010000235532</v>
      </c>
      <c r="E43" s="183">
        <v>-42.601130826301471</v>
      </c>
      <c r="F43" s="174"/>
      <c r="H43" s="97"/>
      <c r="I43" s="7"/>
      <c r="J43" s="7"/>
      <c r="O43" s="165"/>
      <c r="P43" s="168"/>
      <c r="Q43" s="168"/>
    </row>
    <row r="44" spans="1:17" ht="48" customHeight="1">
      <c r="A44" s="11"/>
      <c r="B44" s="16" t="s">
        <v>14</v>
      </c>
      <c r="C44" s="181" t="s">
        <v>28</v>
      </c>
      <c r="D44" s="191">
        <v>-3.6108201240639808</v>
      </c>
      <c r="E44" s="183">
        <v>-13.229390089461013</v>
      </c>
      <c r="F44" s="175"/>
      <c r="H44" s="97"/>
      <c r="I44" s="7"/>
      <c r="J44" s="7"/>
      <c r="O44" s="165"/>
      <c r="P44" s="168"/>
      <c r="Q44" s="168"/>
    </row>
    <row r="45" spans="1:17" ht="48" customHeight="1">
      <c r="A45" s="11"/>
      <c r="B45" s="16" t="s">
        <v>15</v>
      </c>
      <c r="C45" s="181" t="s">
        <v>43</v>
      </c>
      <c r="D45" s="191">
        <v>-2.2908301858589355</v>
      </c>
      <c r="E45" s="183">
        <v>-10.452955719200807</v>
      </c>
      <c r="F45" s="175"/>
      <c r="H45" s="97"/>
      <c r="I45" s="7"/>
      <c r="J45" s="7"/>
      <c r="O45" s="165"/>
      <c r="P45" s="168"/>
      <c r="Q45" s="168"/>
    </row>
    <row r="46" spans="1:17" ht="48" customHeight="1">
      <c r="A46" s="11"/>
      <c r="B46" s="16" t="s">
        <v>16</v>
      </c>
      <c r="C46" s="181" t="s">
        <v>151</v>
      </c>
      <c r="D46" s="182">
        <v>3.1753194400160383</v>
      </c>
      <c r="E46" s="183">
        <v>-15.788097941940761</v>
      </c>
      <c r="F46" s="175"/>
      <c r="H46" s="97"/>
      <c r="I46" s="7"/>
      <c r="J46" s="7"/>
      <c r="O46" s="165"/>
      <c r="P46" s="168"/>
      <c r="Q46" s="168"/>
    </row>
    <row r="47" spans="1:17" ht="48" customHeight="1">
      <c r="A47" s="11"/>
      <c r="B47" s="16" t="s">
        <v>148</v>
      </c>
      <c r="C47" s="181" t="s">
        <v>152</v>
      </c>
      <c r="D47" s="182">
        <v>11.137167797600501</v>
      </c>
      <c r="E47" s="183">
        <v>4.0331828288466536</v>
      </c>
      <c r="F47" s="175"/>
      <c r="H47" s="97"/>
      <c r="I47" s="7"/>
      <c r="J47" s="7"/>
      <c r="O47" s="165"/>
      <c r="P47" s="168"/>
      <c r="Q47" s="168"/>
    </row>
    <row r="48" spans="1:17" ht="47.25">
      <c r="A48" s="11"/>
      <c r="B48" s="16" t="s">
        <v>149</v>
      </c>
      <c r="C48" s="181" t="s">
        <v>146</v>
      </c>
      <c r="D48" s="182">
        <v>17.566412965692827</v>
      </c>
      <c r="E48" s="183">
        <v>20.538245749611605</v>
      </c>
      <c r="F48" s="175"/>
      <c r="H48" s="97"/>
      <c r="I48" s="7"/>
      <c r="J48" s="7"/>
      <c r="O48" s="165"/>
      <c r="P48" s="168"/>
      <c r="Q48" s="168"/>
    </row>
    <row r="49" spans="1:18" ht="48" customHeight="1">
      <c r="B49" s="16" t="s">
        <v>150</v>
      </c>
      <c r="C49" s="176" t="s">
        <v>160</v>
      </c>
      <c r="D49" s="172">
        <v>0.3</v>
      </c>
      <c r="E49" s="173">
        <v>1.8</v>
      </c>
      <c r="F49" s="175"/>
      <c r="H49" s="97"/>
      <c r="I49" s="7"/>
      <c r="J49" s="7"/>
      <c r="O49" s="165"/>
      <c r="P49" s="168"/>
      <c r="Q49" s="168"/>
    </row>
    <row r="50" spans="1:18" ht="48" customHeight="1">
      <c r="B50" s="16" t="s">
        <v>153</v>
      </c>
      <c r="C50" s="176" t="s">
        <v>158</v>
      </c>
      <c r="D50" s="172">
        <v>-20.6</v>
      </c>
      <c r="E50" s="173">
        <v>-159</v>
      </c>
      <c r="F50" s="175"/>
      <c r="I50" s="180"/>
      <c r="J50" s="180"/>
      <c r="O50" s="165"/>
      <c r="P50" s="168"/>
      <c r="Q50" s="168"/>
      <c r="R50" s="18"/>
    </row>
    <row r="51" spans="1:18" ht="48" customHeight="1">
      <c r="B51" s="16" t="s">
        <v>154</v>
      </c>
      <c r="C51" s="176" t="s">
        <v>159</v>
      </c>
      <c r="D51" s="172">
        <v>-29.6</v>
      </c>
      <c r="E51" s="173">
        <v>-235</v>
      </c>
      <c r="F51" s="175"/>
      <c r="I51" s="180"/>
      <c r="J51" s="180"/>
      <c r="O51" s="165"/>
      <c r="P51" s="168"/>
      <c r="Q51" s="168"/>
      <c r="R51" s="18"/>
    </row>
    <row r="52" spans="1:18">
      <c r="B52" s="16" t="s">
        <v>155</v>
      </c>
      <c r="C52" s="171"/>
      <c r="D52" s="172"/>
      <c r="E52" s="173"/>
      <c r="F52" s="175"/>
      <c r="O52" s="160"/>
      <c r="P52" s="167"/>
      <c r="Q52" s="167"/>
      <c r="R52" s="18"/>
    </row>
    <row r="53" spans="1:18">
      <c r="B53" s="16" t="s">
        <v>156</v>
      </c>
      <c r="C53" s="171"/>
      <c r="D53" s="172"/>
      <c r="E53" s="173"/>
      <c r="F53" s="175"/>
      <c r="R53" s="18"/>
    </row>
    <row r="54" spans="1:18">
      <c r="A54" s="11"/>
      <c r="B54" s="16" t="s">
        <v>157</v>
      </c>
      <c r="C54" s="171"/>
      <c r="D54" s="172"/>
      <c r="E54" s="173"/>
      <c r="Q54" s="18"/>
    </row>
    <row r="55" spans="1:18">
      <c r="C55" s="12" t="s">
        <v>29</v>
      </c>
      <c r="D55" s="12">
        <v>-6</v>
      </c>
      <c r="E55" s="12">
        <v>-36</v>
      </c>
    </row>
  </sheetData>
  <protectedRanges>
    <protectedRange sqref="B18:J20 D7:F10 B25:J30 C35:E54" name="Range1"/>
    <protectedRange sqref="B15:J17" name="Range1_1"/>
    <protectedRange sqref="D1:F6" name="Range1_2"/>
  </protectedRanges>
  <mergeCells count="14">
    <mergeCell ref="D6:F6"/>
    <mergeCell ref="D7:F10"/>
    <mergeCell ref="D1:F1"/>
    <mergeCell ref="D2:F2"/>
    <mergeCell ref="D3:F3"/>
    <mergeCell ref="D4:F4"/>
    <mergeCell ref="D5:F5"/>
    <mergeCell ref="B2:C2"/>
    <mergeCell ref="B1:C1"/>
    <mergeCell ref="B3:C3"/>
    <mergeCell ref="B4:C4"/>
    <mergeCell ref="B11:C11"/>
    <mergeCell ref="B7:C10"/>
    <mergeCell ref="B6:C6"/>
  </mergeCells>
  <phoneticPr fontId="29" type="noConversion"/>
  <pageMargins left="0.5" right="0.5" top="0.5" bottom="0.5" header="0" footer="0"/>
  <pageSetup orientation="landscape" horizontalDpi="4294967292" verticalDpi="429496729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workbookViewId="0">
      <selection activeCell="C1" sqref="C1"/>
    </sheetView>
  </sheetViews>
  <sheetFormatPr defaultColWidth="11.42578125" defaultRowHeight="15"/>
  <cols>
    <col min="1" max="1" width="12.85546875" style="1" customWidth="1"/>
    <col min="2" max="2" width="16.7109375" customWidth="1"/>
    <col min="3" max="3" width="17.42578125" style="22" customWidth="1"/>
    <col min="4" max="4" width="11.85546875" style="1" customWidth="1"/>
    <col min="5" max="5" width="22.7109375" bestFit="1" customWidth="1"/>
  </cols>
  <sheetData>
    <row r="1" spans="1:4" ht="15.75" thickBot="1">
      <c r="A1" s="43"/>
      <c r="B1" s="44" t="s">
        <v>59</v>
      </c>
      <c r="C1" s="156">
        <v>43475.395833333336</v>
      </c>
    </row>
    <row r="2" spans="1:4" ht="15.75" thickBot="1">
      <c r="A2" s="9" t="s">
        <v>1</v>
      </c>
      <c r="B2" s="10" t="s">
        <v>2</v>
      </c>
      <c r="C2" s="23" t="s">
        <v>31</v>
      </c>
      <c r="D2" s="19" t="s">
        <v>32</v>
      </c>
    </row>
    <row r="3" spans="1:4">
      <c r="A3" s="4">
        <v>1</v>
      </c>
      <c r="B3" s="5" t="str">
        <f>INDEX('Tray Configuration'!$B$15:$J$20, MATCH(A3,'Tray Configuration'!$A$15:$A$20,1), MATCH(A3, 'Tray Configuration'!$B$14:$J$14, 1))</f>
        <v>Blacksburg</v>
      </c>
      <c r="C3" s="41">
        <f>C1+"0:08:50"*10</f>
        <v>43475.457175925927</v>
      </c>
      <c r="D3" s="21">
        <v>10</v>
      </c>
    </row>
    <row r="4" spans="1:4">
      <c r="A4" s="3">
        <v>2</v>
      </c>
      <c r="B4" s="5" t="str">
        <f>INDEX('Tray Configuration'!$B$15:$J$20, MATCH(A4,'Tray Configuration'!$A$15:$A$20,1), MATCH(A4, 'Tray Configuration'!$B$14:$J$14, 1))</f>
        <v>Myrtle</v>
      </c>
      <c r="C4" s="41">
        <f>C3+"0:08:50"*10</f>
        <v>43475.518518518518</v>
      </c>
      <c r="D4" s="20">
        <v>10</v>
      </c>
    </row>
    <row r="5" spans="1:4">
      <c r="A5" s="3">
        <v>3</v>
      </c>
      <c r="B5" s="5" t="str">
        <f>INDEX('Tray Configuration'!$B$15:$J$20, MATCH(A5,'Tray Configuration'!$A$15:$A$20,1), MATCH(A5, 'Tray Configuration'!$B$14:$J$14, 1))</f>
        <v>Homer</v>
      </c>
      <c r="C5" s="41">
        <f t="shared" ref="C5:C6" si="0">C4+"0:08:50"*10</f>
        <v>43475.579861111109</v>
      </c>
      <c r="D5" s="20">
        <v>10</v>
      </c>
    </row>
    <row r="6" spans="1:4">
      <c r="A6" s="3">
        <v>4</v>
      </c>
      <c r="B6" s="5" t="str">
        <f>INDEX('Tray Configuration'!$B$15:$J$20, MATCH(A6,'Tray Configuration'!$A$15:$A$20,1), MATCH(A6, 'Tray Configuration'!$B$14:$J$14, 1))</f>
        <v>Blacksburg</v>
      </c>
      <c r="C6" s="41">
        <f t="shared" si="0"/>
        <v>43475.641203703701</v>
      </c>
      <c r="D6" s="20">
        <v>10</v>
      </c>
    </row>
    <row r="7" spans="1:4">
      <c r="A7" s="3">
        <v>5</v>
      </c>
      <c r="B7" s="5" t="str">
        <f>INDEX('Tray Configuration'!$B$15:$J$20, MATCH(A7,'Tray Configuration'!$A$15:$A$20,1), MATCH(A7, 'Tray Configuration'!$B$14:$J$14, 1))</f>
        <v>Hawaii</v>
      </c>
      <c r="C7" s="41">
        <f>C6+"0:08:50"*4</f>
        <v>43475.66574074074</v>
      </c>
      <c r="D7" s="20">
        <v>4</v>
      </c>
    </row>
    <row r="8" spans="1:4">
      <c r="A8" s="3">
        <v>6</v>
      </c>
      <c r="B8" s="5" t="str">
        <f>INDEX('Tray Configuration'!$B$15:$J$20, MATCH(A8,'Tray Configuration'!$A$15:$A$20,1), MATCH(A8, 'Tray Configuration'!$B$14:$J$14, 1))</f>
        <v>C50 28oct24 1.5m</v>
      </c>
      <c r="C8" s="41">
        <f t="shared" ref="C8:C29" si="1">C7+"0:08:50"*4</f>
        <v>43475.69027777778</v>
      </c>
      <c r="D8" s="20">
        <v>4</v>
      </c>
    </row>
    <row r="9" spans="1:4">
      <c r="A9" s="3">
        <v>7</v>
      </c>
      <c r="B9" s="5" t="str">
        <f>INDEX('Tray Configuration'!$B$15:$J$20, MATCH(A9,'Tray Configuration'!$A$15:$A$20,1), MATCH(A9, 'Tray Configuration'!$B$14:$J$14, 1))</f>
        <v>C50 30sep24 1.5m</v>
      </c>
      <c r="C9" s="41">
        <f t="shared" si="1"/>
        <v>43475.714814814819</v>
      </c>
      <c r="D9" s="20">
        <v>4</v>
      </c>
    </row>
    <row r="10" spans="1:4">
      <c r="A10" s="3">
        <v>8</v>
      </c>
      <c r="B10" s="5" t="str">
        <f>INDEX('Tray Configuration'!$B$15:$J$20, MATCH(A10,'Tray Configuration'!$A$15:$A$20,1), MATCH(A10, 'Tray Configuration'!$B$14:$J$14, 1))</f>
        <v>CC3 11jul24 1.5m</v>
      </c>
      <c r="C10" s="41">
        <f t="shared" si="1"/>
        <v>43475.739351851858</v>
      </c>
      <c r="D10" s="20">
        <v>4</v>
      </c>
    </row>
    <row r="11" spans="1:4">
      <c r="A11" s="6">
        <v>9</v>
      </c>
      <c r="B11" s="5" t="str">
        <f>INDEX('Tray Configuration'!$B$15:$J$20, MATCH(A11,'Tray Configuration'!$A$15:$A$20,1), MATCH(A11-((MATCH(A11,'Tray Configuration'!$A$15:$A$20,1))-1)*9, 'Tray Configuration'!$B$14:$J$14, 1))</f>
        <v>Blacksburg</v>
      </c>
      <c r="C11" s="41">
        <f t="shared" si="1"/>
        <v>43475.763888888898</v>
      </c>
      <c r="D11" s="20">
        <v>4</v>
      </c>
    </row>
    <row r="12" spans="1:4">
      <c r="A12" s="6">
        <v>10</v>
      </c>
      <c r="B12" s="5" t="str">
        <f>INDEX('Tray Configuration'!$B$15:$J$20, MATCH(A12,'Tray Configuration'!$A$15:$A$20,1), MATCH(A12-((MATCH(A12,'Tray Configuration'!$A$15:$A$20,1))-1)*9, 'Tray Configuration'!$B$14:$J$14, 1))</f>
        <v>CS1 17dec24 0.1m</v>
      </c>
      <c r="C12" s="41">
        <f t="shared" si="1"/>
        <v>43475.788425925937</v>
      </c>
      <c r="D12" s="20">
        <v>4</v>
      </c>
    </row>
    <row r="13" spans="1:4">
      <c r="A13" s="6">
        <v>11</v>
      </c>
      <c r="B13" s="5" t="str">
        <f>INDEX('Tray Configuration'!$B$15:$J$20, MATCH(A13,'Tray Configuration'!$A$15:$A$20,1), MATCH(A13-((MATCH(A13,'Tray Configuration'!$A$15:$A$20,1))-1)*9, 'Tray Configuration'!$B$14:$J$14, 1))</f>
        <v>CC2 17dec24 0.1m</v>
      </c>
      <c r="C13" s="41">
        <f t="shared" si="1"/>
        <v>43475.812962962977</v>
      </c>
      <c r="D13" s="20">
        <v>4</v>
      </c>
    </row>
    <row r="14" spans="1:4">
      <c r="A14" s="6">
        <v>12</v>
      </c>
      <c r="B14" s="5" t="str">
        <f>INDEX('Tray Configuration'!$B$15:$J$20, MATCH(A14,'Tray Configuration'!$A$15:$A$20,1), MATCH(A14-((MATCH(A14,'Tray Configuration'!$A$15:$A$20,1))-1)*9, 'Tray Configuration'!$B$14:$J$14, 1))</f>
        <v>C50 17dec24 6m</v>
      </c>
      <c r="C14" s="41">
        <f t="shared" si="1"/>
        <v>43475.837500000016</v>
      </c>
      <c r="D14" s="20">
        <v>4</v>
      </c>
    </row>
    <row r="15" spans="1:4">
      <c r="A15" s="6">
        <v>13</v>
      </c>
      <c r="B15" s="5" t="str">
        <f>INDEX('Tray Configuration'!$B$15:$J$20, MATCH(A15,'Tray Configuration'!$A$15:$A$20,1), MATCH(A15-((MATCH(A15,'Tray Configuration'!$A$15:$A$20,1))-1)*9, 'Tray Configuration'!$B$14:$J$14, 1))</f>
        <v>CC4 17dec24 9m</v>
      </c>
      <c r="C15" s="41">
        <f t="shared" si="1"/>
        <v>43475.862037037055</v>
      </c>
      <c r="D15" s="20">
        <v>4</v>
      </c>
    </row>
    <row r="16" spans="1:4">
      <c r="A16" s="6">
        <v>14</v>
      </c>
      <c r="B16" s="5" t="str">
        <f>INDEX('Tray Configuration'!$B$15:$J$20, MATCH(A16,'Tray Configuration'!$A$15:$A$20,1), MATCH(A16-((MATCH(A16,'Tray Configuration'!$A$15:$A$20,1))-1)*9, 'Tray Configuration'!$B$14:$J$14, 1))</f>
        <v>CC4 17dec24 0.1m</v>
      </c>
      <c r="C16" s="41">
        <f t="shared" si="1"/>
        <v>43475.886574074095</v>
      </c>
      <c r="D16" s="20">
        <v>4</v>
      </c>
    </row>
    <row r="17" spans="1:4">
      <c r="A17" s="6">
        <v>15</v>
      </c>
      <c r="B17" s="5" t="str">
        <f>INDEX('Tray Configuration'!$B$15:$J$20, MATCH(A17,'Tray Configuration'!$A$15:$A$20,1), MATCH(A17-((MATCH(A17,'Tray Configuration'!$A$15:$A$20,1))-1)*9, 'Tray Configuration'!$B$14:$J$14, 1))</f>
        <v>CC4 30sep24 9m</v>
      </c>
      <c r="C17" s="41">
        <f t="shared" si="1"/>
        <v>43475.911111111134</v>
      </c>
      <c r="D17" s="20">
        <v>4</v>
      </c>
    </row>
    <row r="18" spans="1:4">
      <c r="A18" s="6">
        <v>16</v>
      </c>
      <c r="B18" s="5" t="str">
        <f>INDEX('Tray Configuration'!$B$15:$J$20, MATCH(A18,'Tray Configuration'!$A$15:$A$20,1), MATCH(A18-((MATCH(A18,'Tray Configuration'!$A$15:$A$20,1))-1)*9, 'Tray Configuration'!$B$14:$J$14, 1))</f>
        <v>CC2 11jul24 0.1m</v>
      </c>
      <c r="C18" s="41">
        <f t="shared" si="1"/>
        <v>43475.935648148174</v>
      </c>
      <c r="D18" s="20">
        <v>4</v>
      </c>
    </row>
    <row r="19" spans="1:4">
      <c r="A19" s="6">
        <v>17</v>
      </c>
      <c r="B19" s="5" t="str">
        <f>INDEX('Tray Configuration'!$B$15:$J$20, MATCH(A19,'Tray Configuration'!$A$15:$A$20,1), MATCH(A19-((MATCH(A19,'Tray Configuration'!$A$15:$A$20,1))-1)*9, 'Tray Configuration'!$B$14:$J$14, 1))</f>
        <v>CP2 28oct24 0.1m</v>
      </c>
      <c r="C19" s="41">
        <f t="shared" si="1"/>
        <v>43475.960185185213</v>
      </c>
      <c r="D19" s="20">
        <v>4</v>
      </c>
    </row>
    <row r="20" spans="1:4">
      <c r="A20" s="6">
        <v>18</v>
      </c>
      <c r="B20" s="5" t="str">
        <f>INDEX('Tray Configuration'!$B$15:$J$20, MATCH(A20,'Tray Configuration'!$A$15:$A$20,1), MATCH(A20-((MATCH(A20,'Tray Configuration'!$A$15:$A$20,1))-1)*9, 'Tray Configuration'!$B$14:$J$14, 1))</f>
        <v>Blacksburg</v>
      </c>
      <c r="C20" s="41">
        <f t="shared" si="1"/>
        <v>43475.984722222252</v>
      </c>
      <c r="D20" s="20">
        <v>4</v>
      </c>
    </row>
    <row r="21" spans="1:4">
      <c r="A21" s="6">
        <v>19</v>
      </c>
      <c r="B21" s="5" t="str">
        <f>INDEX('Tray Configuration'!$B$15:$J$20, MATCH(A21,'Tray Configuration'!$A$15:$A$20,1), MATCH(A21-((MATCH(A21,'Tray Configuration'!$A$15:$A$20,1))-1)*9, 'Tray Configuration'!$B$14:$J$14, 1))</f>
        <v>CP1 17dec24 0.1m</v>
      </c>
      <c r="C21" s="41">
        <f t="shared" si="1"/>
        <v>43476.009259259292</v>
      </c>
      <c r="D21" s="20">
        <v>4</v>
      </c>
    </row>
    <row r="22" spans="1:4">
      <c r="A22" s="6">
        <v>20</v>
      </c>
      <c r="B22" s="5" t="str">
        <f>INDEX('Tray Configuration'!$B$15:$J$20, MATCH(A22,'Tray Configuration'!$A$15:$A$20,1), MATCH(A22-((MATCH(A22,'Tray Configuration'!$A$15:$A$20,1))-1)*9, 'Tray Configuration'!$B$14:$J$14, 1))</f>
        <v>CS2 17dec24 0.1m</v>
      </c>
      <c r="C22" s="41">
        <f t="shared" si="1"/>
        <v>43476.033796296331</v>
      </c>
      <c r="D22" s="20">
        <v>4</v>
      </c>
    </row>
    <row r="23" spans="1:4">
      <c r="A23" s="6">
        <v>21</v>
      </c>
      <c r="B23" s="5" t="str">
        <f>INDEX('Tray Configuration'!$B$15:$J$20, MATCH(A23,'Tray Configuration'!$A$15:$A$20,1), MATCH(A23-((MATCH(A23,'Tray Configuration'!$A$15:$A$20,1))-1)*9, 'Tray Configuration'!$B$14:$J$14, 1))</f>
        <v>CC3 28oct24 0.1m</v>
      </c>
      <c r="C23" s="41">
        <f t="shared" si="1"/>
        <v>43476.058333333371</v>
      </c>
      <c r="D23" s="20">
        <v>4</v>
      </c>
    </row>
    <row r="24" spans="1:4">
      <c r="A24" s="6">
        <v>22</v>
      </c>
      <c r="B24" s="5" t="str">
        <f>INDEX('Tray Configuration'!$B$15:$J$20, MATCH(A24,'Tray Configuration'!$A$15:$A$20,1), MATCH(A24-((MATCH(A24,'Tray Configuration'!$A$15:$A$20,1))-1)*9, 'Tray Configuration'!$B$14:$J$14, 1))</f>
        <v>C50 17dec24 0.1m</v>
      </c>
      <c r="C24" s="41">
        <f t="shared" si="1"/>
        <v>43476.08287037041</v>
      </c>
      <c r="D24" s="20">
        <v>4</v>
      </c>
    </row>
    <row r="25" spans="1:4">
      <c r="A25" s="6">
        <v>23</v>
      </c>
      <c r="B25" s="5" t="str">
        <f>INDEX('Tray Configuration'!$B$15:$J$20, MATCH(A25,'Tray Configuration'!$A$15:$A$20,1), MATCH(A25-((MATCH(A25,'Tray Configuration'!$A$15:$A$20,1))-1)*9, 'Tray Configuration'!$B$14:$J$14, 1))</f>
        <v>CC4 28oct24 BOT</v>
      </c>
      <c r="C25" s="41">
        <f t="shared" si="1"/>
        <v>43476.10740740745</v>
      </c>
      <c r="D25" s="20">
        <v>4</v>
      </c>
    </row>
    <row r="26" spans="1:4">
      <c r="A26" s="6">
        <v>24</v>
      </c>
      <c r="B26" s="5" t="str">
        <f>INDEX('Tray Configuration'!$B$15:$J$20, MATCH(A26,'Tray Configuration'!$A$15:$A$20,1), MATCH(A26-((MATCH(A26,'Tray Configuration'!$A$15:$A$20,1))-1)*9, 'Tray Configuration'!$B$14:$J$14, 1))</f>
        <v>CC3 28oct24 BOT</v>
      </c>
      <c r="C26" s="41">
        <f t="shared" si="1"/>
        <v>43476.131944444489</v>
      </c>
      <c r="D26" s="20">
        <v>4</v>
      </c>
    </row>
    <row r="27" spans="1:4">
      <c r="A27" s="6">
        <v>25</v>
      </c>
      <c r="B27" s="5" t="str">
        <f>INDEX('Tray Configuration'!$B$15:$J$20, MATCH(A27,'Tray Configuration'!$A$15:$A$20,1), MATCH(A27-((MATCH(A27,'Tray Configuration'!$A$15:$A$20,1))-1)*9, 'Tray Configuration'!$B$14:$J$14, 1))</f>
        <v>CC2 11jul24 0.1m - DUP</v>
      </c>
      <c r="C27" s="41">
        <f t="shared" si="1"/>
        <v>43476.156481481528</v>
      </c>
      <c r="D27" s="20">
        <v>4</v>
      </c>
    </row>
    <row r="28" spans="1:4">
      <c r="A28" s="6">
        <v>26</v>
      </c>
      <c r="B28" s="5" t="str">
        <f>INDEX('Tray Configuration'!$B$15:$J$20, MATCH(A28,'Tray Configuration'!$A$15:$A$20,1), MATCH(A28-((MATCH(A28,'Tray Configuration'!$A$15:$A$20,1))-1)*9, 'Tray Configuration'!$B$14:$J$14, 1))</f>
        <v>Hawaii</v>
      </c>
      <c r="C28" s="41">
        <f t="shared" si="1"/>
        <v>43476.181018518568</v>
      </c>
      <c r="D28" s="20">
        <v>4</v>
      </c>
    </row>
    <row r="29" spans="1:4">
      <c r="A29" s="24">
        <v>27</v>
      </c>
      <c r="B29" s="5" t="str">
        <f>INDEX('Tray Configuration'!$B$15:$J$20, MATCH(A29,'Tray Configuration'!$A$15:$A$20,1), MATCH(A29-((MATCH(A29,'Tray Configuration'!$A$15:$A$20,1))-1)*9, 'Tray Configuration'!$B$14:$J$14, 1))</f>
        <v>Blacksburg</v>
      </c>
      <c r="C29" s="41">
        <f t="shared" si="1"/>
        <v>43476.205555555607</v>
      </c>
      <c r="D29" s="20">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A133"/>
  <sheetViews>
    <sheetView topLeftCell="A7" workbookViewId="0">
      <selection activeCell="A17" sqref="A17"/>
    </sheetView>
  </sheetViews>
  <sheetFormatPr defaultColWidth="11.42578125" defaultRowHeight="15"/>
  <cols>
    <col min="1" max="1" width="5" bestFit="1" customWidth="1"/>
    <col min="2" max="2" width="8" bestFit="1" customWidth="1"/>
    <col min="3" max="3" width="19" bestFit="1" customWidth="1"/>
    <col min="4" max="4" width="12.140625" bestFit="1" customWidth="1"/>
    <col min="5" max="5" width="6" bestFit="1" customWidth="1"/>
    <col min="6" max="6" width="12.85546875" bestFit="1" customWidth="1"/>
    <col min="7" max="7" width="11.85546875" bestFit="1" customWidth="1"/>
    <col min="8" max="8" width="11.42578125" bestFit="1" customWidth="1"/>
    <col min="9" max="9" width="6.7109375" bestFit="1" customWidth="1"/>
    <col min="10" max="10" width="5.7109375" bestFit="1" customWidth="1"/>
    <col min="11" max="12" width="19" bestFit="1" customWidth="1"/>
    <col min="13" max="13" width="15.7109375" bestFit="1" customWidth="1"/>
    <col min="14" max="14" width="11.140625" bestFit="1" customWidth="1"/>
    <col min="15" max="15" width="11.85546875" bestFit="1" customWidth="1"/>
    <col min="17" max="17" width="10" bestFit="1" customWidth="1"/>
    <col min="18" max="18" width="11.140625" bestFit="1" customWidth="1"/>
    <col min="19" max="19" width="10.140625" bestFit="1" customWidth="1"/>
    <col min="20" max="20" width="9.28515625" bestFit="1" customWidth="1"/>
    <col min="21" max="21" width="13.42578125" bestFit="1" customWidth="1"/>
    <col min="22" max="22" width="12" bestFit="1" customWidth="1"/>
    <col min="23" max="23" width="10.7109375" bestFit="1" customWidth="1"/>
    <col min="24" max="24" width="9" bestFit="1" customWidth="1"/>
    <col min="25" max="25" width="7.28515625" bestFit="1" customWidth="1"/>
    <col min="26" max="26" width="5.42578125" bestFit="1" customWidth="1"/>
    <col min="27" max="27" width="8.42578125" bestFit="1" customWidth="1"/>
  </cols>
  <sheetData>
    <row r="1" spans="1:27">
      <c r="A1" t="s">
        <v>169</v>
      </c>
      <c r="B1" t="s">
        <v>170</v>
      </c>
      <c r="C1" t="s">
        <v>171</v>
      </c>
      <c r="D1" t="s">
        <v>172</v>
      </c>
      <c r="E1" t="s">
        <v>173</v>
      </c>
      <c r="F1" t="s">
        <v>174</v>
      </c>
      <c r="G1" t="s">
        <v>175</v>
      </c>
      <c r="H1" t="s">
        <v>176</v>
      </c>
      <c r="I1" t="s">
        <v>177</v>
      </c>
      <c r="J1" t="s">
        <v>178</v>
      </c>
      <c r="K1" t="s">
        <v>179</v>
      </c>
      <c r="L1" t="s">
        <v>180</v>
      </c>
      <c r="M1" t="s">
        <v>181</v>
      </c>
      <c r="N1" t="s">
        <v>182</v>
      </c>
      <c r="O1" t="s">
        <v>183</v>
      </c>
      <c r="P1" t="s">
        <v>184</v>
      </c>
      <c r="Q1" t="s">
        <v>185</v>
      </c>
      <c r="R1" t="s">
        <v>186</v>
      </c>
      <c r="S1" t="s">
        <v>187</v>
      </c>
      <c r="T1" t="s">
        <v>188</v>
      </c>
      <c r="U1" t="s">
        <v>189</v>
      </c>
      <c r="V1" t="s">
        <v>190</v>
      </c>
      <c r="W1" t="s">
        <v>191</v>
      </c>
      <c r="X1" t="s">
        <v>192</v>
      </c>
      <c r="Y1" t="s">
        <v>193</v>
      </c>
      <c r="Z1" t="s">
        <v>194</v>
      </c>
      <c r="AA1" t="s">
        <v>195</v>
      </c>
    </row>
    <row r="2" spans="1:27">
      <c r="A2">
        <v>1</v>
      </c>
      <c r="B2" t="s">
        <v>246</v>
      </c>
      <c r="C2" t="s">
        <v>247</v>
      </c>
      <c r="D2" t="s">
        <v>196</v>
      </c>
      <c r="E2">
        <v>1</v>
      </c>
      <c r="F2">
        <v>-8.8030000000000008</v>
      </c>
      <c r="G2">
        <v>-45.843000000000004</v>
      </c>
      <c r="H2">
        <v>23699</v>
      </c>
      <c r="I2">
        <v>-1</v>
      </c>
      <c r="J2">
        <v>0</v>
      </c>
      <c r="K2" t="s">
        <v>197</v>
      </c>
      <c r="L2" t="s">
        <v>197</v>
      </c>
      <c r="M2" t="s">
        <v>198</v>
      </c>
      <c r="N2">
        <v>155.38364000000001</v>
      </c>
      <c r="O2">
        <v>0.109</v>
      </c>
      <c r="P2">
        <v>0.32600000000000001</v>
      </c>
      <c r="Q2">
        <v>100</v>
      </c>
      <c r="R2">
        <v>8.9999999999999993E-3</v>
      </c>
      <c r="S2">
        <v>-7.0000000000000001E-3</v>
      </c>
      <c r="T2">
        <v>30.13</v>
      </c>
      <c r="U2">
        <v>845</v>
      </c>
      <c r="V2">
        <v>0</v>
      </c>
      <c r="W2">
        <v>30.812999999999999</v>
      </c>
      <c r="X2" t="s">
        <v>199</v>
      </c>
      <c r="Y2">
        <v>1</v>
      </c>
      <c r="Z2">
        <v>66</v>
      </c>
      <c r="AA2" t="s">
        <v>200</v>
      </c>
    </row>
    <row r="3" spans="1:27">
      <c r="A3">
        <v>2</v>
      </c>
      <c r="B3" t="s">
        <v>246</v>
      </c>
      <c r="C3" t="s">
        <v>248</v>
      </c>
      <c r="D3" t="s">
        <v>196</v>
      </c>
      <c r="E3">
        <v>2</v>
      </c>
      <c r="F3">
        <v>-8.9920000000000009</v>
      </c>
      <c r="G3">
        <v>-44.360999999999997</v>
      </c>
      <c r="H3">
        <v>21705</v>
      </c>
      <c r="I3">
        <v>-1</v>
      </c>
      <c r="J3">
        <v>1</v>
      </c>
      <c r="K3" t="s">
        <v>197</v>
      </c>
      <c r="L3" t="s">
        <v>197</v>
      </c>
      <c r="M3" t="s">
        <v>198</v>
      </c>
      <c r="N3">
        <v>155.38972000000001</v>
      </c>
      <c r="O3">
        <v>0.14000000000000001</v>
      </c>
      <c r="P3">
        <v>0.34200000000000003</v>
      </c>
      <c r="Q3">
        <v>93</v>
      </c>
      <c r="R3">
        <v>-7.0000000000000001E-3</v>
      </c>
      <c r="S3">
        <v>-4.2999999999999997E-2</v>
      </c>
      <c r="T3">
        <v>28.1</v>
      </c>
      <c r="U3">
        <v>845</v>
      </c>
      <c r="V3">
        <v>0</v>
      </c>
      <c r="W3">
        <v>30.687999999999999</v>
      </c>
      <c r="X3" t="s">
        <v>199</v>
      </c>
      <c r="Y3">
        <v>1</v>
      </c>
      <c r="Z3">
        <v>66</v>
      </c>
      <c r="AA3" t="s">
        <v>200</v>
      </c>
    </row>
    <row r="4" spans="1:27">
      <c r="A4">
        <v>3</v>
      </c>
      <c r="B4" t="s">
        <v>246</v>
      </c>
      <c r="C4" t="s">
        <v>249</v>
      </c>
      <c r="D4" t="s">
        <v>196</v>
      </c>
      <c r="E4">
        <v>3</v>
      </c>
      <c r="F4">
        <v>-8.9559999999999995</v>
      </c>
      <c r="G4">
        <v>-44.276000000000003</v>
      </c>
      <c r="H4">
        <v>19898</v>
      </c>
      <c r="I4">
        <v>-1</v>
      </c>
      <c r="J4">
        <v>1</v>
      </c>
      <c r="K4" t="s">
        <v>197</v>
      </c>
      <c r="L4" t="s">
        <v>197</v>
      </c>
      <c r="M4" t="s">
        <v>198</v>
      </c>
      <c r="N4">
        <v>155.39579000000001</v>
      </c>
      <c r="O4">
        <v>0.127</v>
      </c>
      <c r="P4">
        <v>0.38500000000000001</v>
      </c>
      <c r="Q4">
        <v>93</v>
      </c>
      <c r="R4">
        <v>-2.9000000000000001E-2</v>
      </c>
      <c r="S4">
        <v>-4.2999999999999997E-2</v>
      </c>
      <c r="T4">
        <v>27.95</v>
      </c>
      <c r="U4">
        <v>845</v>
      </c>
      <c r="V4">
        <v>0</v>
      </c>
      <c r="W4">
        <v>30.812999999999999</v>
      </c>
      <c r="X4" t="s">
        <v>199</v>
      </c>
      <c r="Y4">
        <v>1</v>
      </c>
      <c r="Z4">
        <v>66</v>
      </c>
      <c r="AA4" t="s">
        <v>200</v>
      </c>
    </row>
    <row r="5" spans="1:27">
      <c r="A5">
        <v>4</v>
      </c>
      <c r="B5" t="s">
        <v>246</v>
      </c>
      <c r="C5" t="s">
        <v>250</v>
      </c>
      <c r="D5" t="s">
        <v>196</v>
      </c>
      <c r="E5">
        <v>4</v>
      </c>
      <c r="F5">
        <v>-9.0050000000000008</v>
      </c>
      <c r="G5">
        <v>-44.314</v>
      </c>
      <c r="H5">
        <v>19793</v>
      </c>
      <c r="I5">
        <v>0</v>
      </c>
      <c r="J5">
        <v>1</v>
      </c>
      <c r="K5" t="s">
        <v>197</v>
      </c>
      <c r="L5" t="s">
        <v>197</v>
      </c>
      <c r="M5" t="s">
        <v>198</v>
      </c>
      <c r="N5">
        <v>155.40186</v>
      </c>
      <c r="O5">
        <v>7.9000000000000001E-2</v>
      </c>
      <c r="P5">
        <v>0.40300000000000002</v>
      </c>
      <c r="Q5">
        <v>93</v>
      </c>
      <c r="R5">
        <v>-1.7000000000000001E-2</v>
      </c>
      <c r="S5">
        <v>7.0000000000000007E-2</v>
      </c>
      <c r="T5">
        <v>27.96</v>
      </c>
      <c r="U5">
        <v>845</v>
      </c>
      <c r="V5">
        <v>0</v>
      </c>
      <c r="W5">
        <v>30.812999999999999</v>
      </c>
      <c r="X5" t="s">
        <v>199</v>
      </c>
      <c r="Y5">
        <v>1</v>
      </c>
      <c r="Z5">
        <v>66</v>
      </c>
      <c r="AA5" t="s">
        <v>200</v>
      </c>
    </row>
    <row r="6" spans="1:27">
      <c r="A6">
        <v>5</v>
      </c>
      <c r="B6" t="s">
        <v>246</v>
      </c>
      <c r="C6" t="s">
        <v>251</v>
      </c>
      <c r="D6" t="s">
        <v>196</v>
      </c>
      <c r="E6">
        <v>5</v>
      </c>
      <c r="F6">
        <v>-9</v>
      </c>
      <c r="G6">
        <v>-43.826999999999998</v>
      </c>
      <c r="H6">
        <v>19890</v>
      </c>
      <c r="I6">
        <v>0</v>
      </c>
      <c r="J6">
        <v>1</v>
      </c>
      <c r="K6" t="s">
        <v>197</v>
      </c>
      <c r="L6" t="s">
        <v>197</v>
      </c>
      <c r="M6" t="s">
        <v>198</v>
      </c>
      <c r="N6">
        <v>155.40799999999999</v>
      </c>
      <c r="O6">
        <v>0.13300000000000001</v>
      </c>
      <c r="P6">
        <v>0.44600000000000001</v>
      </c>
      <c r="Q6">
        <v>100</v>
      </c>
      <c r="R6">
        <v>-2.1999999999999999E-2</v>
      </c>
      <c r="S6">
        <v>-1.6E-2</v>
      </c>
      <c r="T6">
        <v>27.75</v>
      </c>
      <c r="U6">
        <v>844</v>
      </c>
      <c r="V6">
        <v>0</v>
      </c>
      <c r="W6">
        <v>30.937999999999999</v>
      </c>
      <c r="X6" t="s">
        <v>199</v>
      </c>
      <c r="Y6">
        <v>1</v>
      </c>
      <c r="Z6">
        <v>66</v>
      </c>
      <c r="AA6" t="s">
        <v>200</v>
      </c>
    </row>
    <row r="7" spans="1:27">
      <c r="A7">
        <v>6</v>
      </c>
      <c r="B7" t="s">
        <v>246</v>
      </c>
      <c r="C7" t="s">
        <v>252</v>
      </c>
      <c r="D7" t="s">
        <v>196</v>
      </c>
      <c r="E7">
        <v>6</v>
      </c>
      <c r="F7">
        <v>-9.0169999999999995</v>
      </c>
      <c r="G7">
        <v>-43.933</v>
      </c>
      <c r="H7">
        <v>19904</v>
      </c>
      <c r="I7">
        <v>0</v>
      </c>
      <c r="J7">
        <v>1</v>
      </c>
      <c r="K7" t="s">
        <v>197</v>
      </c>
      <c r="L7" t="s">
        <v>197</v>
      </c>
      <c r="M7" t="s">
        <v>198</v>
      </c>
      <c r="N7">
        <v>155.41407000000001</v>
      </c>
      <c r="O7">
        <v>0.111</v>
      </c>
      <c r="P7">
        <v>0.28699999999999998</v>
      </c>
      <c r="Q7">
        <v>101</v>
      </c>
      <c r="R7">
        <v>-2.4E-2</v>
      </c>
      <c r="S7">
        <v>-1.4999999999999999E-2</v>
      </c>
      <c r="T7">
        <v>28.04</v>
      </c>
      <c r="U7">
        <v>844</v>
      </c>
      <c r="V7">
        <v>0</v>
      </c>
      <c r="W7">
        <v>31</v>
      </c>
      <c r="X7" t="s">
        <v>199</v>
      </c>
      <c r="Y7">
        <v>1</v>
      </c>
      <c r="Z7">
        <v>66</v>
      </c>
      <c r="AA7" t="s">
        <v>200</v>
      </c>
    </row>
    <row r="8" spans="1:27">
      <c r="A8">
        <v>7</v>
      </c>
      <c r="B8" t="s">
        <v>246</v>
      </c>
      <c r="C8" t="s">
        <v>253</v>
      </c>
      <c r="D8" t="s">
        <v>196</v>
      </c>
      <c r="E8">
        <v>7</v>
      </c>
      <c r="F8">
        <v>-8.94</v>
      </c>
      <c r="G8">
        <v>-43.393999999999998</v>
      </c>
      <c r="H8">
        <v>19850</v>
      </c>
      <c r="I8">
        <v>0</v>
      </c>
      <c r="J8">
        <v>1</v>
      </c>
      <c r="K8" t="s">
        <v>197</v>
      </c>
      <c r="L8" t="s">
        <v>197</v>
      </c>
      <c r="M8" t="s">
        <v>198</v>
      </c>
      <c r="N8">
        <v>155.42021</v>
      </c>
      <c r="O8">
        <v>0.155</v>
      </c>
      <c r="P8">
        <v>0.30599999999999999</v>
      </c>
      <c r="Q8">
        <v>92</v>
      </c>
      <c r="R8">
        <v>-2.7E-2</v>
      </c>
      <c r="S8">
        <v>-3.2000000000000001E-2</v>
      </c>
      <c r="T8">
        <v>27.65</v>
      </c>
      <c r="U8">
        <v>844</v>
      </c>
      <c r="V8">
        <v>0</v>
      </c>
      <c r="W8">
        <v>30.687999999999999</v>
      </c>
      <c r="X8" t="s">
        <v>199</v>
      </c>
      <c r="Y8">
        <v>1</v>
      </c>
      <c r="Z8">
        <v>66</v>
      </c>
      <c r="AA8" t="s">
        <v>200</v>
      </c>
    </row>
    <row r="9" spans="1:27">
      <c r="A9">
        <v>8</v>
      </c>
      <c r="B9" t="s">
        <v>246</v>
      </c>
      <c r="C9" t="s">
        <v>254</v>
      </c>
      <c r="D9" t="s">
        <v>196</v>
      </c>
      <c r="E9">
        <v>8</v>
      </c>
      <c r="F9">
        <v>-8.9930000000000003</v>
      </c>
      <c r="G9">
        <v>-43.997999999999998</v>
      </c>
      <c r="H9">
        <v>19658</v>
      </c>
      <c r="I9">
        <v>0</v>
      </c>
      <c r="J9">
        <v>1</v>
      </c>
      <c r="K9" t="s">
        <v>197</v>
      </c>
      <c r="L9" t="s">
        <v>197</v>
      </c>
      <c r="M9" t="s">
        <v>198</v>
      </c>
      <c r="N9">
        <v>155.42627999999999</v>
      </c>
      <c r="O9">
        <v>0.14499999999999999</v>
      </c>
      <c r="P9">
        <v>0.23300000000000001</v>
      </c>
      <c r="Q9">
        <v>93</v>
      </c>
      <c r="R9">
        <v>-1.0999999999999999E-2</v>
      </c>
      <c r="S9">
        <v>-3.0000000000000001E-3</v>
      </c>
      <c r="T9">
        <v>27.91</v>
      </c>
      <c r="U9">
        <v>844</v>
      </c>
      <c r="V9">
        <v>0</v>
      </c>
      <c r="W9">
        <v>30.812999999999999</v>
      </c>
      <c r="X9" t="s">
        <v>199</v>
      </c>
      <c r="Y9">
        <v>1</v>
      </c>
      <c r="Z9">
        <v>66</v>
      </c>
      <c r="AA9" t="s">
        <v>200</v>
      </c>
    </row>
    <row r="10" spans="1:27">
      <c r="A10">
        <v>9</v>
      </c>
      <c r="B10" t="s">
        <v>246</v>
      </c>
      <c r="C10" t="s">
        <v>255</v>
      </c>
      <c r="D10" t="s">
        <v>196</v>
      </c>
      <c r="E10">
        <v>9</v>
      </c>
      <c r="F10">
        <v>-9.0180000000000007</v>
      </c>
      <c r="G10">
        <v>-43.676000000000002</v>
      </c>
      <c r="H10">
        <v>19849</v>
      </c>
      <c r="I10">
        <v>0</v>
      </c>
      <c r="J10">
        <v>1</v>
      </c>
      <c r="K10" t="s">
        <v>197</v>
      </c>
      <c r="L10" t="s">
        <v>197</v>
      </c>
      <c r="M10" t="s">
        <v>198</v>
      </c>
      <c r="N10">
        <v>155.43234000000001</v>
      </c>
      <c r="O10">
        <v>9.9000000000000005E-2</v>
      </c>
      <c r="P10">
        <v>0.28100000000000003</v>
      </c>
      <c r="Q10">
        <v>95</v>
      </c>
      <c r="R10">
        <v>-1.6E-2</v>
      </c>
      <c r="S10">
        <v>5.0000000000000001E-3</v>
      </c>
      <c r="T10">
        <v>28.75</v>
      </c>
      <c r="U10">
        <v>844</v>
      </c>
      <c r="V10">
        <v>0</v>
      </c>
      <c r="W10">
        <v>31</v>
      </c>
      <c r="X10" t="s">
        <v>199</v>
      </c>
      <c r="Y10">
        <v>1</v>
      </c>
      <c r="Z10">
        <v>66</v>
      </c>
      <c r="AA10" t="s">
        <v>200</v>
      </c>
    </row>
    <row r="11" spans="1:27">
      <c r="A11">
        <v>10</v>
      </c>
      <c r="B11" t="s">
        <v>246</v>
      </c>
      <c r="C11" t="s">
        <v>256</v>
      </c>
      <c r="D11" t="s">
        <v>196</v>
      </c>
      <c r="E11">
        <v>10</v>
      </c>
      <c r="F11">
        <v>-8.9019999999999992</v>
      </c>
      <c r="G11">
        <v>-44.029000000000003</v>
      </c>
      <c r="H11">
        <v>19863</v>
      </c>
      <c r="I11">
        <v>0</v>
      </c>
      <c r="J11">
        <v>1</v>
      </c>
      <c r="K11" t="s">
        <v>197</v>
      </c>
      <c r="L11" t="s">
        <v>197</v>
      </c>
      <c r="M11" t="s">
        <v>198</v>
      </c>
      <c r="N11">
        <v>155.43848</v>
      </c>
      <c r="O11">
        <v>8.4000000000000005E-2</v>
      </c>
      <c r="P11">
        <v>0.24</v>
      </c>
      <c r="Q11">
        <v>99</v>
      </c>
      <c r="R11">
        <v>-1.2E-2</v>
      </c>
      <c r="S11">
        <v>-3.1E-2</v>
      </c>
      <c r="T11">
        <v>27.37</v>
      </c>
      <c r="U11">
        <v>844</v>
      </c>
      <c r="V11">
        <v>0</v>
      </c>
      <c r="W11">
        <v>31.062999999999999</v>
      </c>
      <c r="X11" t="s">
        <v>199</v>
      </c>
      <c r="Y11">
        <v>1</v>
      </c>
      <c r="Z11">
        <v>66</v>
      </c>
      <c r="AA11" t="s">
        <v>200</v>
      </c>
    </row>
    <row r="12" spans="1:27">
      <c r="A12">
        <v>11</v>
      </c>
      <c r="B12" t="s">
        <v>257</v>
      </c>
      <c r="C12" t="s">
        <v>258</v>
      </c>
      <c r="D12" t="s">
        <v>201</v>
      </c>
      <c r="E12">
        <v>1</v>
      </c>
      <c r="F12">
        <v>-3.7610000000000001</v>
      </c>
      <c r="G12">
        <v>-9.1110000000000007</v>
      </c>
      <c r="H12">
        <v>19800</v>
      </c>
      <c r="I12">
        <v>-1</v>
      </c>
      <c r="J12">
        <v>1</v>
      </c>
      <c r="K12" t="s">
        <v>197</v>
      </c>
      <c r="L12" t="s">
        <v>197</v>
      </c>
      <c r="M12" t="s">
        <v>198</v>
      </c>
      <c r="N12">
        <v>155.44456</v>
      </c>
      <c r="O12">
        <v>0.13800000000000001</v>
      </c>
      <c r="P12">
        <v>0.26900000000000002</v>
      </c>
      <c r="Q12">
        <v>100</v>
      </c>
      <c r="R12">
        <v>-2.3E-2</v>
      </c>
      <c r="S12">
        <v>-3.7999999999999999E-2</v>
      </c>
      <c r="T12">
        <v>27.69</v>
      </c>
      <c r="U12">
        <v>844</v>
      </c>
      <c r="V12">
        <v>0</v>
      </c>
      <c r="W12">
        <v>31</v>
      </c>
      <c r="X12" t="s">
        <v>199</v>
      </c>
      <c r="Y12">
        <v>2</v>
      </c>
      <c r="Z12">
        <v>66</v>
      </c>
      <c r="AA12" t="s">
        <v>200</v>
      </c>
    </row>
    <row r="13" spans="1:27">
      <c r="A13">
        <v>12</v>
      </c>
      <c r="B13" t="s">
        <v>257</v>
      </c>
      <c r="C13" t="s">
        <v>259</v>
      </c>
      <c r="D13" t="s">
        <v>201</v>
      </c>
      <c r="E13">
        <v>2</v>
      </c>
      <c r="F13">
        <v>-3.4510000000000001</v>
      </c>
      <c r="G13">
        <v>-5.9139999999999997</v>
      </c>
      <c r="H13">
        <v>19827</v>
      </c>
      <c r="I13">
        <v>-1</v>
      </c>
      <c r="J13">
        <v>1</v>
      </c>
      <c r="K13" t="s">
        <v>197</v>
      </c>
      <c r="L13" t="s">
        <v>197</v>
      </c>
      <c r="M13" t="s">
        <v>198</v>
      </c>
      <c r="N13">
        <v>155.45070000000001</v>
      </c>
      <c r="O13">
        <v>5.5E-2</v>
      </c>
      <c r="P13">
        <v>0.38700000000000001</v>
      </c>
      <c r="Q13">
        <v>92</v>
      </c>
      <c r="R13">
        <v>-7.0000000000000001E-3</v>
      </c>
      <c r="S13">
        <v>-4.3999999999999997E-2</v>
      </c>
      <c r="T13">
        <v>27.64</v>
      </c>
      <c r="U13">
        <v>845</v>
      </c>
      <c r="V13">
        <v>0</v>
      </c>
      <c r="W13">
        <v>30.875</v>
      </c>
      <c r="X13" t="s">
        <v>199</v>
      </c>
      <c r="Y13">
        <v>2</v>
      </c>
      <c r="Z13">
        <v>66</v>
      </c>
      <c r="AA13" t="s">
        <v>200</v>
      </c>
    </row>
    <row r="14" spans="1:27">
      <c r="A14">
        <v>13</v>
      </c>
      <c r="B14" t="s">
        <v>257</v>
      </c>
      <c r="C14" t="s">
        <v>260</v>
      </c>
      <c r="D14" t="s">
        <v>201</v>
      </c>
      <c r="E14">
        <v>3</v>
      </c>
      <c r="F14">
        <v>-3.5449999999999999</v>
      </c>
      <c r="G14">
        <v>-4.7670000000000003</v>
      </c>
      <c r="H14">
        <v>19777</v>
      </c>
      <c r="I14">
        <v>-1</v>
      </c>
      <c r="J14">
        <v>1</v>
      </c>
      <c r="K14" t="s">
        <v>197</v>
      </c>
      <c r="L14" t="s">
        <v>197</v>
      </c>
      <c r="M14" t="s">
        <v>198</v>
      </c>
      <c r="N14">
        <v>155.45677000000001</v>
      </c>
      <c r="O14">
        <v>0.11700000000000001</v>
      </c>
      <c r="P14">
        <v>0.48799999999999999</v>
      </c>
      <c r="Q14">
        <v>94</v>
      </c>
      <c r="R14">
        <v>-0.02</v>
      </c>
      <c r="S14">
        <v>-2.5999999999999999E-2</v>
      </c>
      <c r="T14">
        <v>28.37</v>
      </c>
      <c r="U14">
        <v>844</v>
      </c>
      <c r="V14">
        <v>0</v>
      </c>
      <c r="W14">
        <v>30.687999999999999</v>
      </c>
      <c r="X14" t="s">
        <v>199</v>
      </c>
      <c r="Y14">
        <v>2</v>
      </c>
      <c r="Z14">
        <v>66</v>
      </c>
      <c r="AA14" t="s">
        <v>200</v>
      </c>
    </row>
    <row r="15" spans="1:27">
      <c r="A15">
        <v>14</v>
      </c>
      <c r="B15" t="s">
        <v>257</v>
      </c>
      <c r="C15" t="s">
        <v>261</v>
      </c>
      <c r="D15" t="s">
        <v>201</v>
      </c>
      <c r="E15">
        <v>4</v>
      </c>
      <c r="F15">
        <v>-3.488</v>
      </c>
      <c r="G15">
        <v>-4.4089999999999998</v>
      </c>
      <c r="H15">
        <v>19637</v>
      </c>
      <c r="I15">
        <v>0</v>
      </c>
      <c r="J15">
        <v>1</v>
      </c>
      <c r="K15" t="s">
        <v>197</v>
      </c>
      <c r="L15" t="s">
        <v>197</v>
      </c>
      <c r="M15" t="s">
        <v>198</v>
      </c>
      <c r="N15">
        <v>155.46284</v>
      </c>
      <c r="O15">
        <v>8.8999999999999996E-2</v>
      </c>
      <c r="P15">
        <v>0.29099999999999998</v>
      </c>
      <c r="Q15">
        <v>92</v>
      </c>
      <c r="R15">
        <v>-7.0000000000000001E-3</v>
      </c>
      <c r="S15">
        <v>7.0000000000000001E-3</v>
      </c>
      <c r="T15">
        <v>27.8</v>
      </c>
      <c r="U15">
        <v>844</v>
      </c>
      <c r="V15">
        <v>0</v>
      </c>
      <c r="W15">
        <v>31.125</v>
      </c>
      <c r="X15" t="s">
        <v>199</v>
      </c>
      <c r="Y15">
        <v>2</v>
      </c>
      <c r="Z15">
        <v>66</v>
      </c>
      <c r="AA15" t="s">
        <v>200</v>
      </c>
    </row>
    <row r="16" spans="1:27">
      <c r="A16">
        <v>15</v>
      </c>
      <c r="B16" t="s">
        <v>257</v>
      </c>
      <c r="C16" t="s">
        <v>262</v>
      </c>
      <c r="D16" t="s">
        <v>201</v>
      </c>
      <c r="E16">
        <v>5</v>
      </c>
      <c r="F16">
        <v>-3.3639999999999999</v>
      </c>
      <c r="G16">
        <v>-4.1630000000000003</v>
      </c>
      <c r="H16">
        <v>19745</v>
      </c>
      <c r="I16">
        <v>0</v>
      </c>
      <c r="J16">
        <v>1</v>
      </c>
      <c r="K16" t="s">
        <v>197</v>
      </c>
      <c r="L16" t="s">
        <v>197</v>
      </c>
      <c r="M16" t="s">
        <v>198</v>
      </c>
      <c r="N16">
        <v>155.46889999999999</v>
      </c>
      <c r="O16">
        <v>0.155</v>
      </c>
      <c r="P16">
        <v>0.22900000000000001</v>
      </c>
      <c r="Q16">
        <v>92</v>
      </c>
      <c r="R16">
        <v>-2.1999999999999999E-2</v>
      </c>
      <c r="S16">
        <v>-3.5000000000000003E-2</v>
      </c>
      <c r="T16">
        <v>27.63</v>
      </c>
      <c r="U16">
        <v>844</v>
      </c>
      <c r="V16">
        <v>0</v>
      </c>
      <c r="W16">
        <v>30.625</v>
      </c>
      <c r="X16" t="s">
        <v>199</v>
      </c>
      <c r="Y16">
        <v>2</v>
      </c>
      <c r="Z16">
        <v>66</v>
      </c>
      <c r="AA16" t="s">
        <v>200</v>
      </c>
    </row>
    <row r="17" spans="1:27">
      <c r="A17">
        <v>16</v>
      </c>
      <c r="B17" t="s">
        <v>257</v>
      </c>
      <c r="C17" t="s">
        <v>263</v>
      </c>
      <c r="D17" t="s">
        <v>201</v>
      </c>
      <c r="E17">
        <v>6</v>
      </c>
      <c r="F17">
        <v>-3.3130000000000002</v>
      </c>
      <c r="G17">
        <v>-4.12</v>
      </c>
      <c r="H17">
        <v>19632</v>
      </c>
      <c r="I17">
        <v>0</v>
      </c>
      <c r="J17">
        <v>1</v>
      </c>
      <c r="K17" t="s">
        <v>197</v>
      </c>
      <c r="L17" t="s">
        <v>197</v>
      </c>
      <c r="M17" t="s">
        <v>198</v>
      </c>
      <c r="N17">
        <v>155.47504000000001</v>
      </c>
      <c r="O17">
        <v>9.5000000000000001E-2</v>
      </c>
      <c r="P17">
        <v>0.247</v>
      </c>
      <c r="Q17">
        <v>100</v>
      </c>
      <c r="R17">
        <v>-3.0000000000000001E-3</v>
      </c>
      <c r="S17">
        <v>4.2999999999999997E-2</v>
      </c>
      <c r="T17">
        <v>27.65</v>
      </c>
      <c r="U17">
        <v>844</v>
      </c>
      <c r="V17">
        <v>0</v>
      </c>
      <c r="W17">
        <v>31.062999999999999</v>
      </c>
      <c r="X17" t="s">
        <v>199</v>
      </c>
      <c r="Y17">
        <v>2</v>
      </c>
      <c r="Z17">
        <v>66</v>
      </c>
      <c r="AA17" t="s">
        <v>200</v>
      </c>
    </row>
    <row r="18" spans="1:27">
      <c r="A18">
        <v>17</v>
      </c>
      <c r="B18" t="s">
        <v>257</v>
      </c>
      <c r="C18" t="s">
        <v>264</v>
      </c>
      <c r="D18" t="s">
        <v>201</v>
      </c>
      <c r="E18">
        <v>7</v>
      </c>
      <c r="F18">
        <v>-3.3809999999999998</v>
      </c>
      <c r="G18">
        <v>-4.2809999999999997</v>
      </c>
      <c r="H18">
        <v>19762</v>
      </c>
      <c r="I18">
        <v>0</v>
      </c>
      <c r="J18">
        <v>1</v>
      </c>
      <c r="K18" t="s">
        <v>197</v>
      </c>
      <c r="L18" t="s">
        <v>197</v>
      </c>
      <c r="M18" t="s">
        <v>198</v>
      </c>
      <c r="N18">
        <v>155.48111</v>
      </c>
      <c r="O18">
        <v>0.13100000000000001</v>
      </c>
      <c r="P18">
        <v>0.4</v>
      </c>
      <c r="Q18">
        <v>100</v>
      </c>
      <c r="R18">
        <v>-2.3E-2</v>
      </c>
      <c r="S18">
        <v>-1.2E-2</v>
      </c>
      <c r="T18">
        <v>27.79</v>
      </c>
      <c r="U18">
        <v>844</v>
      </c>
      <c r="V18">
        <v>0</v>
      </c>
      <c r="W18">
        <v>30.812999999999999</v>
      </c>
      <c r="X18" t="s">
        <v>199</v>
      </c>
      <c r="Y18">
        <v>2</v>
      </c>
      <c r="Z18">
        <v>66</v>
      </c>
      <c r="AA18" t="s">
        <v>200</v>
      </c>
    </row>
    <row r="19" spans="1:27">
      <c r="A19">
        <v>18</v>
      </c>
      <c r="B19" t="s">
        <v>257</v>
      </c>
      <c r="C19" t="s">
        <v>265</v>
      </c>
      <c r="D19" t="s">
        <v>201</v>
      </c>
      <c r="E19">
        <v>8</v>
      </c>
      <c r="F19">
        <v>-3.3759999999999999</v>
      </c>
      <c r="G19">
        <v>-4.0960000000000001</v>
      </c>
      <c r="H19">
        <v>19710</v>
      </c>
      <c r="I19">
        <v>0</v>
      </c>
      <c r="J19">
        <v>1</v>
      </c>
      <c r="K19" t="s">
        <v>197</v>
      </c>
      <c r="L19" t="s">
        <v>197</v>
      </c>
      <c r="M19" t="s">
        <v>198</v>
      </c>
      <c r="N19">
        <v>155.48724999999999</v>
      </c>
      <c r="O19">
        <v>0.16700000000000001</v>
      </c>
      <c r="P19">
        <v>0.33200000000000002</v>
      </c>
      <c r="Q19">
        <v>93</v>
      </c>
      <c r="R19">
        <v>-4.3999999999999997E-2</v>
      </c>
      <c r="S19">
        <v>-4.2000000000000003E-2</v>
      </c>
      <c r="T19">
        <v>27.86</v>
      </c>
      <c r="U19">
        <v>844</v>
      </c>
      <c r="V19">
        <v>0</v>
      </c>
      <c r="W19">
        <v>31</v>
      </c>
      <c r="X19" t="s">
        <v>199</v>
      </c>
      <c r="Y19">
        <v>2</v>
      </c>
      <c r="Z19">
        <v>66</v>
      </c>
      <c r="AA19" t="s">
        <v>200</v>
      </c>
    </row>
    <row r="20" spans="1:27">
      <c r="A20">
        <v>19</v>
      </c>
      <c r="B20" t="s">
        <v>257</v>
      </c>
      <c r="C20" t="s">
        <v>266</v>
      </c>
      <c r="D20" t="s">
        <v>201</v>
      </c>
      <c r="E20">
        <v>9</v>
      </c>
      <c r="F20">
        <v>-3.4550000000000001</v>
      </c>
      <c r="G20">
        <v>-4.093</v>
      </c>
      <c r="H20">
        <v>19580</v>
      </c>
      <c r="I20">
        <v>0</v>
      </c>
      <c r="J20">
        <v>1</v>
      </c>
      <c r="K20" t="s">
        <v>197</v>
      </c>
      <c r="L20" t="s">
        <v>197</v>
      </c>
      <c r="M20" t="s">
        <v>198</v>
      </c>
      <c r="N20">
        <v>155.49332000000001</v>
      </c>
      <c r="O20">
        <v>7.0999999999999994E-2</v>
      </c>
      <c r="P20">
        <v>0.23200000000000001</v>
      </c>
      <c r="Q20">
        <v>91</v>
      </c>
      <c r="R20">
        <v>-1E-3</v>
      </c>
      <c r="S20">
        <v>-1.4E-2</v>
      </c>
      <c r="T20">
        <v>27.39</v>
      </c>
      <c r="U20">
        <v>844</v>
      </c>
      <c r="V20">
        <v>0</v>
      </c>
      <c r="W20">
        <v>30.812999999999999</v>
      </c>
      <c r="X20" t="s">
        <v>199</v>
      </c>
      <c r="Y20">
        <v>2</v>
      </c>
      <c r="Z20">
        <v>66</v>
      </c>
      <c r="AA20" t="s">
        <v>200</v>
      </c>
    </row>
    <row r="21" spans="1:27">
      <c r="A21">
        <v>20</v>
      </c>
      <c r="B21" t="s">
        <v>257</v>
      </c>
      <c r="C21" t="s">
        <v>267</v>
      </c>
      <c r="D21" t="s">
        <v>201</v>
      </c>
      <c r="E21">
        <v>10</v>
      </c>
      <c r="F21">
        <v>-3.335</v>
      </c>
      <c r="G21">
        <v>-4.0289999999999999</v>
      </c>
      <c r="H21">
        <v>19518</v>
      </c>
      <c r="I21">
        <v>0</v>
      </c>
      <c r="J21">
        <v>1</v>
      </c>
      <c r="K21" t="s">
        <v>197</v>
      </c>
      <c r="L21" t="s">
        <v>197</v>
      </c>
      <c r="M21" t="s">
        <v>198</v>
      </c>
      <c r="N21">
        <v>155.49939000000001</v>
      </c>
      <c r="O21">
        <v>0.123</v>
      </c>
      <c r="P21">
        <v>0.38200000000000001</v>
      </c>
      <c r="Q21">
        <v>90</v>
      </c>
      <c r="R21">
        <v>-1.4999999999999999E-2</v>
      </c>
      <c r="S21">
        <v>0.09</v>
      </c>
      <c r="T21">
        <v>27.2</v>
      </c>
      <c r="U21">
        <v>844</v>
      </c>
      <c r="V21">
        <v>0</v>
      </c>
      <c r="W21">
        <v>31</v>
      </c>
      <c r="X21" t="s">
        <v>199</v>
      </c>
      <c r="Y21">
        <v>2</v>
      </c>
      <c r="Z21">
        <v>66</v>
      </c>
      <c r="AA21" t="s">
        <v>200</v>
      </c>
    </row>
    <row r="22" spans="1:27">
      <c r="A22">
        <v>21</v>
      </c>
      <c r="B22" t="s">
        <v>268</v>
      </c>
      <c r="C22" t="s">
        <v>269</v>
      </c>
      <c r="D22" t="s">
        <v>202</v>
      </c>
      <c r="E22">
        <v>1</v>
      </c>
      <c r="F22">
        <v>-15.242000000000001</v>
      </c>
      <c r="G22">
        <v>-95.259</v>
      </c>
      <c r="H22">
        <v>19780</v>
      </c>
      <c r="I22">
        <v>-1</v>
      </c>
      <c r="J22">
        <v>1</v>
      </c>
      <c r="K22" t="s">
        <v>197</v>
      </c>
      <c r="L22" t="s">
        <v>197</v>
      </c>
      <c r="M22" t="s">
        <v>198</v>
      </c>
      <c r="N22">
        <v>155.50552999999999</v>
      </c>
      <c r="O22">
        <v>8.5000000000000006E-2</v>
      </c>
      <c r="P22">
        <v>0.56599999999999995</v>
      </c>
      <c r="Q22">
        <v>98</v>
      </c>
      <c r="R22">
        <v>-1.0999999999999999E-2</v>
      </c>
      <c r="S22">
        <v>0.10100000000000001</v>
      </c>
      <c r="T22">
        <v>27.08</v>
      </c>
      <c r="U22">
        <v>844</v>
      </c>
      <c r="V22">
        <v>0</v>
      </c>
      <c r="W22">
        <v>30.75</v>
      </c>
      <c r="X22" t="s">
        <v>199</v>
      </c>
      <c r="Y22">
        <v>3</v>
      </c>
      <c r="Z22">
        <v>66</v>
      </c>
      <c r="AA22" t="s">
        <v>200</v>
      </c>
    </row>
    <row r="23" spans="1:27">
      <c r="A23">
        <v>22</v>
      </c>
      <c r="B23" t="s">
        <v>268</v>
      </c>
      <c r="C23" t="s">
        <v>270</v>
      </c>
      <c r="D23" t="s">
        <v>202</v>
      </c>
      <c r="E23">
        <v>2</v>
      </c>
      <c r="F23">
        <v>-15.925000000000001</v>
      </c>
      <c r="G23">
        <v>-105.092</v>
      </c>
      <c r="H23">
        <v>19756</v>
      </c>
      <c r="I23">
        <v>-1</v>
      </c>
      <c r="J23">
        <v>1</v>
      </c>
      <c r="K23" t="s">
        <v>197</v>
      </c>
      <c r="L23" t="s">
        <v>197</v>
      </c>
      <c r="M23" t="s">
        <v>198</v>
      </c>
      <c r="N23">
        <v>155.51159000000001</v>
      </c>
      <c r="O23">
        <v>0.115</v>
      </c>
      <c r="P23">
        <v>0.63100000000000001</v>
      </c>
      <c r="Q23">
        <v>99</v>
      </c>
      <c r="R23">
        <v>1.9E-2</v>
      </c>
      <c r="S23">
        <v>0.155</v>
      </c>
      <c r="T23">
        <v>27.47</v>
      </c>
      <c r="U23">
        <v>844</v>
      </c>
      <c r="V23">
        <v>0</v>
      </c>
      <c r="W23">
        <v>30.875</v>
      </c>
      <c r="X23" t="s">
        <v>199</v>
      </c>
      <c r="Y23">
        <v>3</v>
      </c>
      <c r="Z23">
        <v>66</v>
      </c>
      <c r="AA23" t="s">
        <v>200</v>
      </c>
    </row>
    <row r="24" spans="1:27">
      <c r="A24">
        <v>23</v>
      </c>
      <c r="B24" t="s">
        <v>268</v>
      </c>
      <c r="C24" t="s">
        <v>271</v>
      </c>
      <c r="D24" t="s">
        <v>202</v>
      </c>
      <c r="E24">
        <v>3</v>
      </c>
      <c r="F24">
        <v>-16.039000000000001</v>
      </c>
      <c r="G24">
        <v>-107.017</v>
      </c>
      <c r="H24">
        <v>19807</v>
      </c>
      <c r="I24">
        <v>-1</v>
      </c>
      <c r="J24">
        <v>1</v>
      </c>
      <c r="K24" t="s">
        <v>197</v>
      </c>
      <c r="L24" t="s">
        <v>197</v>
      </c>
      <c r="M24" t="s">
        <v>198</v>
      </c>
      <c r="N24">
        <v>155.51773</v>
      </c>
      <c r="O24">
        <v>0.12</v>
      </c>
      <c r="P24">
        <v>0.498</v>
      </c>
      <c r="Q24">
        <v>91</v>
      </c>
      <c r="R24">
        <v>0</v>
      </c>
      <c r="S24">
        <v>0.111</v>
      </c>
      <c r="T24">
        <v>27.43</v>
      </c>
      <c r="U24">
        <v>844</v>
      </c>
      <c r="V24">
        <v>0</v>
      </c>
      <c r="W24">
        <v>31.062999999999999</v>
      </c>
      <c r="X24" t="s">
        <v>199</v>
      </c>
      <c r="Y24">
        <v>3</v>
      </c>
      <c r="Z24">
        <v>66</v>
      </c>
      <c r="AA24" t="s">
        <v>200</v>
      </c>
    </row>
    <row r="25" spans="1:27">
      <c r="A25">
        <v>24</v>
      </c>
      <c r="B25" t="s">
        <v>268</v>
      </c>
      <c r="C25" t="s">
        <v>272</v>
      </c>
      <c r="D25" t="s">
        <v>202</v>
      </c>
      <c r="E25">
        <v>4</v>
      </c>
      <c r="F25">
        <v>-16.065000000000001</v>
      </c>
      <c r="G25">
        <v>-107.93899999999999</v>
      </c>
      <c r="H25">
        <v>19808</v>
      </c>
      <c r="I25">
        <v>0</v>
      </c>
      <c r="J25">
        <v>1</v>
      </c>
      <c r="K25" t="s">
        <v>197</v>
      </c>
      <c r="L25" t="s">
        <v>197</v>
      </c>
      <c r="M25" t="s">
        <v>198</v>
      </c>
      <c r="N25">
        <v>155.52379999999999</v>
      </c>
      <c r="O25">
        <v>0.159</v>
      </c>
      <c r="P25">
        <v>0.39100000000000001</v>
      </c>
      <c r="Q25">
        <v>93</v>
      </c>
      <c r="R25">
        <v>1.6E-2</v>
      </c>
      <c r="S25">
        <v>9.0999999999999998E-2</v>
      </c>
      <c r="T25">
        <v>28.14</v>
      </c>
      <c r="U25">
        <v>844</v>
      </c>
      <c r="V25">
        <v>0</v>
      </c>
      <c r="W25">
        <v>30.812999999999999</v>
      </c>
      <c r="X25" t="s">
        <v>199</v>
      </c>
      <c r="Y25">
        <v>3</v>
      </c>
      <c r="Z25">
        <v>66</v>
      </c>
      <c r="AA25" t="s">
        <v>200</v>
      </c>
    </row>
    <row r="26" spans="1:27">
      <c r="A26">
        <v>25</v>
      </c>
      <c r="B26" t="s">
        <v>268</v>
      </c>
      <c r="C26" t="s">
        <v>273</v>
      </c>
      <c r="D26" t="s">
        <v>202</v>
      </c>
      <c r="E26">
        <v>5</v>
      </c>
      <c r="F26">
        <v>-16.05</v>
      </c>
      <c r="G26">
        <v>-108.05800000000001</v>
      </c>
      <c r="H26">
        <v>19887</v>
      </c>
      <c r="I26">
        <v>0</v>
      </c>
      <c r="J26">
        <v>1</v>
      </c>
      <c r="K26" t="s">
        <v>197</v>
      </c>
      <c r="L26" t="s">
        <v>197</v>
      </c>
      <c r="M26" t="s">
        <v>198</v>
      </c>
      <c r="N26">
        <v>155.52986000000001</v>
      </c>
      <c r="O26">
        <v>9.1999999999999998E-2</v>
      </c>
      <c r="P26">
        <v>0.40400000000000003</v>
      </c>
      <c r="Q26">
        <v>91</v>
      </c>
      <c r="R26">
        <v>-1.6E-2</v>
      </c>
      <c r="S26">
        <v>4.5999999999999999E-2</v>
      </c>
      <c r="T26">
        <v>27.39</v>
      </c>
      <c r="U26">
        <v>844</v>
      </c>
      <c r="V26">
        <v>0</v>
      </c>
      <c r="W26">
        <v>30.75</v>
      </c>
      <c r="X26" t="s">
        <v>199</v>
      </c>
      <c r="Y26">
        <v>3</v>
      </c>
      <c r="Z26">
        <v>66</v>
      </c>
      <c r="AA26" t="s">
        <v>200</v>
      </c>
    </row>
    <row r="27" spans="1:27">
      <c r="A27">
        <v>26</v>
      </c>
      <c r="B27" t="s">
        <v>268</v>
      </c>
      <c r="C27" t="s">
        <v>274</v>
      </c>
      <c r="D27" t="s">
        <v>202</v>
      </c>
      <c r="E27">
        <v>6</v>
      </c>
      <c r="F27">
        <v>-16.122</v>
      </c>
      <c r="G27">
        <v>-108.404</v>
      </c>
      <c r="H27">
        <v>19784</v>
      </c>
      <c r="I27">
        <v>0</v>
      </c>
      <c r="J27">
        <v>1</v>
      </c>
      <c r="K27" t="s">
        <v>197</v>
      </c>
      <c r="L27" t="s">
        <v>197</v>
      </c>
      <c r="M27" t="s">
        <v>198</v>
      </c>
      <c r="N27">
        <v>155.53607</v>
      </c>
      <c r="O27">
        <v>0.113</v>
      </c>
      <c r="P27">
        <v>0.36099999999999999</v>
      </c>
      <c r="Q27">
        <v>90</v>
      </c>
      <c r="R27">
        <v>-4.0000000000000001E-3</v>
      </c>
      <c r="S27">
        <v>9.1999999999999998E-2</v>
      </c>
      <c r="T27">
        <v>27.08</v>
      </c>
      <c r="U27">
        <v>844</v>
      </c>
      <c r="V27">
        <v>0</v>
      </c>
      <c r="W27">
        <v>30.75</v>
      </c>
      <c r="X27" t="s">
        <v>199</v>
      </c>
      <c r="Y27">
        <v>3</v>
      </c>
      <c r="Z27">
        <v>66</v>
      </c>
      <c r="AA27" t="s">
        <v>200</v>
      </c>
    </row>
    <row r="28" spans="1:27">
      <c r="A28">
        <v>27</v>
      </c>
      <c r="B28" t="s">
        <v>268</v>
      </c>
      <c r="C28" t="s">
        <v>275</v>
      </c>
      <c r="D28" t="s">
        <v>202</v>
      </c>
      <c r="E28">
        <v>7</v>
      </c>
      <c r="F28">
        <v>-16.181999999999999</v>
      </c>
      <c r="G28">
        <v>-108.426</v>
      </c>
      <c r="H28">
        <v>19880</v>
      </c>
      <c r="I28">
        <v>0</v>
      </c>
      <c r="J28">
        <v>1</v>
      </c>
      <c r="K28" t="s">
        <v>197</v>
      </c>
      <c r="L28" t="s">
        <v>197</v>
      </c>
      <c r="M28" t="s">
        <v>198</v>
      </c>
      <c r="N28">
        <v>155.54213999999999</v>
      </c>
      <c r="O28">
        <v>0.16800000000000001</v>
      </c>
      <c r="P28">
        <v>0.45400000000000001</v>
      </c>
      <c r="Q28">
        <v>91</v>
      </c>
      <c r="R28">
        <v>-8.9999999999999993E-3</v>
      </c>
      <c r="S28">
        <v>9.9000000000000005E-2</v>
      </c>
      <c r="T28">
        <v>27.35</v>
      </c>
      <c r="U28">
        <v>844</v>
      </c>
      <c r="V28">
        <v>0</v>
      </c>
      <c r="W28">
        <v>30.875</v>
      </c>
      <c r="X28" t="s">
        <v>199</v>
      </c>
      <c r="Y28">
        <v>3</v>
      </c>
      <c r="Z28">
        <v>66</v>
      </c>
      <c r="AA28" t="s">
        <v>200</v>
      </c>
    </row>
    <row r="29" spans="1:27">
      <c r="A29">
        <v>28</v>
      </c>
      <c r="B29" t="s">
        <v>268</v>
      </c>
      <c r="C29" t="s">
        <v>276</v>
      </c>
      <c r="D29" t="s">
        <v>202</v>
      </c>
      <c r="E29">
        <v>8</v>
      </c>
      <c r="F29">
        <v>-16.187999999999999</v>
      </c>
      <c r="G29">
        <v>-108.751</v>
      </c>
      <c r="H29">
        <v>19796</v>
      </c>
      <c r="I29">
        <v>0</v>
      </c>
      <c r="J29">
        <v>1</v>
      </c>
      <c r="K29" t="s">
        <v>197</v>
      </c>
      <c r="L29" t="s">
        <v>197</v>
      </c>
      <c r="M29" t="s">
        <v>198</v>
      </c>
      <c r="N29">
        <v>155.54821000000001</v>
      </c>
      <c r="O29">
        <v>0.11600000000000001</v>
      </c>
      <c r="P29">
        <v>0.55000000000000004</v>
      </c>
      <c r="Q29">
        <v>93</v>
      </c>
      <c r="R29">
        <v>0.01</v>
      </c>
      <c r="S29">
        <v>0.126</v>
      </c>
      <c r="T29">
        <v>27.95</v>
      </c>
      <c r="U29">
        <v>844</v>
      </c>
      <c r="V29">
        <v>0</v>
      </c>
      <c r="W29">
        <v>31</v>
      </c>
      <c r="X29" t="s">
        <v>199</v>
      </c>
      <c r="Y29">
        <v>3</v>
      </c>
      <c r="Z29">
        <v>66</v>
      </c>
      <c r="AA29" t="s">
        <v>200</v>
      </c>
    </row>
    <row r="30" spans="1:27">
      <c r="A30">
        <v>29</v>
      </c>
      <c r="B30" t="s">
        <v>268</v>
      </c>
      <c r="C30" t="s">
        <v>277</v>
      </c>
      <c r="D30" t="s">
        <v>202</v>
      </c>
      <c r="E30">
        <v>9</v>
      </c>
      <c r="F30">
        <v>-16.167999999999999</v>
      </c>
      <c r="G30">
        <v>-108.941</v>
      </c>
      <c r="H30">
        <v>19786</v>
      </c>
      <c r="I30">
        <v>0</v>
      </c>
      <c r="J30">
        <v>1</v>
      </c>
      <c r="K30" t="s">
        <v>197</v>
      </c>
      <c r="L30" t="s">
        <v>197</v>
      </c>
      <c r="M30" t="s">
        <v>198</v>
      </c>
      <c r="N30">
        <v>155.55428000000001</v>
      </c>
      <c r="O30">
        <v>9.4E-2</v>
      </c>
      <c r="P30">
        <v>0.253</v>
      </c>
      <c r="Q30">
        <v>91</v>
      </c>
      <c r="R30">
        <v>-3.0000000000000001E-3</v>
      </c>
      <c r="S30">
        <v>1.4999999999999999E-2</v>
      </c>
      <c r="T30">
        <v>27.48</v>
      </c>
      <c r="U30">
        <v>844</v>
      </c>
      <c r="V30">
        <v>0</v>
      </c>
      <c r="W30">
        <v>30.5</v>
      </c>
      <c r="X30" t="s">
        <v>199</v>
      </c>
      <c r="Y30">
        <v>3</v>
      </c>
      <c r="Z30">
        <v>66</v>
      </c>
      <c r="AA30" t="s">
        <v>200</v>
      </c>
    </row>
    <row r="31" spans="1:27">
      <c r="A31">
        <v>30</v>
      </c>
      <c r="B31" t="s">
        <v>268</v>
      </c>
      <c r="C31" t="s">
        <v>278</v>
      </c>
      <c r="D31" t="s">
        <v>202</v>
      </c>
      <c r="E31">
        <v>10</v>
      </c>
      <c r="F31">
        <v>-16.265000000000001</v>
      </c>
      <c r="G31">
        <v>-108.88200000000001</v>
      </c>
      <c r="H31">
        <v>19820</v>
      </c>
      <c r="I31">
        <v>0</v>
      </c>
      <c r="J31">
        <v>1</v>
      </c>
      <c r="K31" t="s">
        <v>197</v>
      </c>
      <c r="L31" t="s">
        <v>197</v>
      </c>
      <c r="M31" t="s">
        <v>198</v>
      </c>
      <c r="N31">
        <v>155.56041999999999</v>
      </c>
      <c r="O31">
        <v>0.13600000000000001</v>
      </c>
      <c r="P31">
        <v>0.51</v>
      </c>
      <c r="Q31">
        <v>102</v>
      </c>
      <c r="R31">
        <v>-0.03</v>
      </c>
      <c r="S31">
        <v>0.09</v>
      </c>
      <c r="T31">
        <v>28.21</v>
      </c>
      <c r="U31">
        <v>844</v>
      </c>
      <c r="V31">
        <v>0</v>
      </c>
      <c r="W31">
        <v>30.875</v>
      </c>
      <c r="X31" t="s">
        <v>199</v>
      </c>
      <c r="Y31">
        <v>3</v>
      </c>
      <c r="Z31">
        <v>66</v>
      </c>
      <c r="AA31" t="s">
        <v>200</v>
      </c>
    </row>
    <row r="32" spans="1:27">
      <c r="A32">
        <v>31</v>
      </c>
      <c r="B32" t="s">
        <v>279</v>
      </c>
      <c r="C32" t="s">
        <v>280</v>
      </c>
      <c r="D32" t="s">
        <v>203</v>
      </c>
      <c r="E32">
        <v>1</v>
      </c>
      <c r="F32">
        <v>-9.49</v>
      </c>
      <c r="G32">
        <v>-51.762</v>
      </c>
      <c r="H32">
        <v>19841</v>
      </c>
      <c r="I32">
        <v>-1</v>
      </c>
      <c r="J32">
        <v>1</v>
      </c>
      <c r="K32" t="s">
        <v>197</v>
      </c>
      <c r="L32" t="s">
        <v>197</v>
      </c>
      <c r="M32" t="s">
        <v>198</v>
      </c>
      <c r="N32">
        <v>155.56656000000001</v>
      </c>
      <c r="O32">
        <v>9.8000000000000004E-2</v>
      </c>
      <c r="P32">
        <v>0.32700000000000001</v>
      </c>
      <c r="Q32">
        <v>93</v>
      </c>
      <c r="R32">
        <v>1.2E-2</v>
      </c>
      <c r="S32">
        <v>-6.8000000000000005E-2</v>
      </c>
      <c r="T32">
        <v>28.1</v>
      </c>
      <c r="U32">
        <v>844</v>
      </c>
      <c r="V32">
        <v>0</v>
      </c>
      <c r="W32">
        <v>30.812999999999999</v>
      </c>
      <c r="X32" t="s">
        <v>199</v>
      </c>
      <c r="Y32">
        <v>4</v>
      </c>
      <c r="Z32">
        <v>66</v>
      </c>
      <c r="AA32" t="s">
        <v>200</v>
      </c>
    </row>
    <row r="33" spans="1:27">
      <c r="A33">
        <v>32</v>
      </c>
      <c r="B33" t="s">
        <v>279</v>
      </c>
      <c r="C33" t="s">
        <v>281</v>
      </c>
      <c r="D33" t="s">
        <v>203</v>
      </c>
      <c r="E33">
        <v>2</v>
      </c>
      <c r="F33">
        <v>-9.0820000000000007</v>
      </c>
      <c r="G33">
        <v>-45.923999999999999</v>
      </c>
      <c r="H33">
        <v>19719</v>
      </c>
      <c r="I33">
        <v>-1</v>
      </c>
      <c r="J33">
        <v>1</v>
      </c>
      <c r="K33" t="s">
        <v>197</v>
      </c>
      <c r="L33" t="s">
        <v>197</v>
      </c>
      <c r="M33" t="s">
        <v>198</v>
      </c>
      <c r="N33">
        <v>155.57263</v>
      </c>
      <c r="O33">
        <v>0.14799999999999999</v>
      </c>
      <c r="P33">
        <v>0.32</v>
      </c>
      <c r="Q33">
        <v>91</v>
      </c>
      <c r="R33">
        <v>-3.3000000000000002E-2</v>
      </c>
      <c r="S33">
        <v>5.1999999999999998E-2</v>
      </c>
      <c r="T33">
        <v>27.38</v>
      </c>
      <c r="U33">
        <v>844</v>
      </c>
      <c r="V33">
        <v>0</v>
      </c>
      <c r="W33">
        <v>30.937999999999999</v>
      </c>
      <c r="X33" t="s">
        <v>199</v>
      </c>
      <c r="Y33">
        <v>4</v>
      </c>
      <c r="Z33">
        <v>66</v>
      </c>
      <c r="AA33" t="s">
        <v>200</v>
      </c>
    </row>
    <row r="34" spans="1:27">
      <c r="A34">
        <v>33</v>
      </c>
      <c r="B34" t="s">
        <v>279</v>
      </c>
      <c r="C34" t="s">
        <v>282</v>
      </c>
      <c r="D34" t="s">
        <v>203</v>
      </c>
      <c r="E34">
        <v>3</v>
      </c>
      <c r="F34">
        <v>-9.0839999999999996</v>
      </c>
      <c r="G34">
        <v>-44.616</v>
      </c>
      <c r="H34">
        <v>19893</v>
      </c>
      <c r="I34">
        <v>-1</v>
      </c>
      <c r="J34">
        <v>1</v>
      </c>
      <c r="K34" t="s">
        <v>197</v>
      </c>
      <c r="L34" t="s">
        <v>197</v>
      </c>
      <c r="M34" t="s">
        <v>198</v>
      </c>
      <c r="N34">
        <v>155.57876999999999</v>
      </c>
      <c r="O34">
        <v>0.13800000000000001</v>
      </c>
      <c r="P34">
        <v>0.23300000000000001</v>
      </c>
      <c r="Q34">
        <v>102</v>
      </c>
      <c r="R34">
        <v>-1.7000000000000001E-2</v>
      </c>
      <c r="S34">
        <v>-4.2999999999999997E-2</v>
      </c>
      <c r="T34">
        <v>28.18</v>
      </c>
      <c r="U34">
        <v>844</v>
      </c>
      <c r="V34">
        <v>0</v>
      </c>
      <c r="W34">
        <v>30.937999999999999</v>
      </c>
      <c r="X34" t="s">
        <v>199</v>
      </c>
      <c r="Y34">
        <v>4</v>
      </c>
      <c r="Z34">
        <v>66</v>
      </c>
      <c r="AA34" t="s">
        <v>200</v>
      </c>
    </row>
    <row r="35" spans="1:27">
      <c r="A35">
        <v>34</v>
      </c>
      <c r="B35" t="s">
        <v>279</v>
      </c>
      <c r="C35" t="s">
        <v>283</v>
      </c>
      <c r="D35" t="s">
        <v>203</v>
      </c>
      <c r="E35">
        <v>4</v>
      </c>
      <c r="F35">
        <v>-8.968</v>
      </c>
      <c r="G35">
        <v>-44.29</v>
      </c>
      <c r="H35">
        <v>19902</v>
      </c>
      <c r="I35">
        <v>0</v>
      </c>
      <c r="J35">
        <v>1</v>
      </c>
      <c r="K35" t="s">
        <v>197</v>
      </c>
      <c r="L35" t="s">
        <v>197</v>
      </c>
      <c r="M35" t="s">
        <v>198</v>
      </c>
      <c r="N35">
        <v>155.58484000000001</v>
      </c>
      <c r="O35">
        <v>8.4000000000000005E-2</v>
      </c>
      <c r="P35">
        <v>0.28000000000000003</v>
      </c>
      <c r="Q35">
        <v>99</v>
      </c>
      <c r="R35">
        <v>-0.01</v>
      </c>
      <c r="S35">
        <v>-1.0999999999999999E-2</v>
      </c>
      <c r="T35">
        <v>27.55</v>
      </c>
      <c r="U35">
        <v>844</v>
      </c>
      <c r="V35">
        <v>0</v>
      </c>
      <c r="W35">
        <v>31</v>
      </c>
      <c r="X35" t="s">
        <v>199</v>
      </c>
      <c r="Y35">
        <v>4</v>
      </c>
      <c r="Z35">
        <v>66</v>
      </c>
      <c r="AA35" t="s">
        <v>200</v>
      </c>
    </row>
    <row r="36" spans="1:27">
      <c r="A36">
        <v>35</v>
      </c>
      <c r="B36" t="s">
        <v>279</v>
      </c>
      <c r="C36" t="s">
        <v>284</v>
      </c>
      <c r="D36" t="s">
        <v>203</v>
      </c>
      <c r="E36">
        <v>5</v>
      </c>
      <c r="F36">
        <v>-9.0449999999999999</v>
      </c>
      <c r="G36">
        <v>-43.863</v>
      </c>
      <c r="H36">
        <v>19734</v>
      </c>
      <c r="I36">
        <v>0</v>
      </c>
      <c r="J36">
        <v>1</v>
      </c>
      <c r="K36" t="s">
        <v>197</v>
      </c>
      <c r="L36" t="s">
        <v>197</v>
      </c>
      <c r="M36" t="s">
        <v>198</v>
      </c>
      <c r="N36">
        <v>155.59098</v>
      </c>
      <c r="O36">
        <v>0.106</v>
      </c>
      <c r="P36">
        <v>0.33300000000000002</v>
      </c>
      <c r="Q36">
        <v>93</v>
      </c>
      <c r="R36">
        <v>-4.0000000000000001E-3</v>
      </c>
      <c r="S36">
        <v>0.02</v>
      </c>
      <c r="T36">
        <v>28.12</v>
      </c>
      <c r="U36">
        <v>844</v>
      </c>
      <c r="V36">
        <v>0</v>
      </c>
      <c r="W36">
        <v>31.25</v>
      </c>
      <c r="X36" t="s">
        <v>199</v>
      </c>
      <c r="Y36">
        <v>4</v>
      </c>
      <c r="Z36">
        <v>66</v>
      </c>
      <c r="AA36" t="s">
        <v>200</v>
      </c>
    </row>
    <row r="37" spans="1:27">
      <c r="A37">
        <v>36</v>
      </c>
      <c r="B37" t="s">
        <v>279</v>
      </c>
      <c r="C37" t="s">
        <v>285</v>
      </c>
      <c r="D37" t="s">
        <v>203</v>
      </c>
      <c r="E37">
        <v>6</v>
      </c>
      <c r="F37">
        <v>-8.9540000000000006</v>
      </c>
      <c r="G37">
        <v>-43.726999999999997</v>
      </c>
      <c r="H37">
        <v>19833</v>
      </c>
      <c r="I37">
        <v>0</v>
      </c>
      <c r="J37">
        <v>1</v>
      </c>
      <c r="K37" t="s">
        <v>197</v>
      </c>
      <c r="L37" t="s">
        <v>197</v>
      </c>
      <c r="M37" t="s">
        <v>198</v>
      </c>
      <c r="N37">
        <v>155.59705</v>
      </c>
      <c r="O37">
        <v>0.121</v>
      </c>
      <c r="P37">
        <v>0.38400000000000001</v>
      </c>
      <c r="Q37">
        <v>94</v>
      </c>
      <c r="R37">
        <v>-2.1999999999999999E-2</v>
      </c>
      <c r="S37">
        <v>6.9000000000000006E-2</v>
      </c>
      <c r="T37">
        <v>28.22</v>
      </c>
      <c r="U37">
        <v>844</v>
      </c>
      <c r="V37">
        <v>0</v>
      </c>
      <c r="W37">
        <v>30.312999999999999</v>
      </c>
      <c r="X37" t="s">
        <v>199</v>
      </c>
      <c r="Y37">
        <v>4</v>
      </c>
      <c r="Z37">
        <v>66</v>
      </c>
      <c r="AA37" t="s">
        <v>200</v>
      </c>
    </row>
    <row r="38" spans="1:27">
      <c r="A38">
        <v>37</v>
      </c>
      <c r="B38" t="s">
        <v>279</v>
      </c>
      <c r="C38" t="s">
        <v>286</v>
      </c>
      <c r="D38" t="s">
        <v>203</v>
      </c>
      <c r="E38">
        <v>7</v>
      </c>
      <c r="F38">
        <v>-8.9909999999999997</v>
      </c>
      <c r="G38">
        <v>-43.7</v>
      </c>
      <c r="H38">
        <v>19773</v>
      </c>
      <c r="I38">
        <v>0</v>
      </c>
      <c r="J38">
        <v>1</v>
      </c>
      <c r="K38" t="s">
        <v>197</v>
      </c>
      <c r="L38" t="s">
        <v>197</v>
      </c>
      <c r="M38" t="s">
        <v>198</v>
      </c>
      <c r="N38">
        <v>155.60319000000001</v>
      </c>
      <c r="O38">
        <v>0.121</v>
      </c>
      <c r="P38">
        <v>0.255</v>
      </c>
      <c r="Q38">
        <v>99</v>
      </c>
      <c r="R38">
        <v>-1.2E-2</v>
      </c>
      <c r="S38">
        <v>1.9E-2</v>
      </c>
      <c r="T38">
        <v>27.36</v>
      </c>
      <c r="U38">
        <v>844</v>
      </c>
      <c r="V38">
        <v>0</v>
      </c>
      <c r="W38">
        <v>30.562999999999999</v>
      </c>
      <c r="X38" t="s">
        <v>199</v>
      </c>
      <c r="Y38">
        <v>4</v>
      </c>
      <c r="Z38">
        <v>66</v>
      </c>
      <c r="AA38" t="s">
        <v>200</v>
      </c>
    </row>
    <row r="39" spans="1:27">
      <c r="A39">
        <v>38</v>
      </c>
      <c r="B39" t="s">
        <v>279</v>
      </c>
      <c r="C39" t="s">
        <v>287</v>
      </c>
      <c r="D39" t="s">
        <v>203</v>
      </c>
      <c r="E39">
        <v>8</v>
      </c>
      <c r="F39">
        <v>-8.984</v>
      </c>
      <c r="G39">
        <v>-44.084000000000003</v>
      </c>
      <c r="H39">
        <v>19783</v>
      </c>
      <c r="I39">
        <v>0</v>
      </c>
      <c r="J39">
        <v>1</v>
      </c>
      <c r="K39" t="s">
        <v>197</v>
      </c>
      <c r="L39" t="s">
        <v>197</v>
      </c>
      <c r="M39" t="s">
        <v>198</v>
      </c>
      <c r="N39">
        <v>155.60933</v>
      </c>
      <c r="O39">
        <v>0.114</v>
      </c>
      <c r="P39">
        <v>0.29299999999999998</v>
      </c>
      <c r="Q39">
        <v>93</v>
      </c>
      <c r="R39">
        <v>2E-3</v>
      </c>
      <c r="S39">
        <v>2.5000000000000001E-2</v>
      </c>
      <c r="T39">
        <v>27.88</v>
      </c>
      <c r="U39">
        <v>844</v>
      </c>
      <c r="V39">
        <v>0</v>
      </c>
      <c r="W39">
        <v>30.75</v>
      </c>
      <c r="X39" t="s">
        <v>199</v>
      </c>
      <c r="Y39">
        <v>4</v>
      </c>
      <c r="Z39">
        <v>66</v>
      </c>
      <c r="AA39" t="s">
        <v>200</v>
      </c>
    </row>
    <row r="40" spans="1:27">
      <c r="A40">
        <v>39</v>
      </c>
      <c r="B40" t="s">
        <v>279</v>
      </c>
      <c r="C40" t="s">
        <v>288</v>
      </c>
      <c r="D40" t="s">
        <v>203</v>
      </c>
      <c r="E40">
        <v>9</v>
      </c>
      <c r="F40">
        <v>-8.9809999999999999</v>
      </c>
      <c r="G40">
        <v>-43.898000000000003</v>
      </c>
      <c r="H40">
        <v>19748</v>
      </c>
      <c r="I40">
        <v>0</v>
      </c>
      <c r="J40">
        <v>1</v>
      </c>
      <c r="K40" t="s">
        <v>197</v>
      </c>
      <c r="L40" t="s">
        <v>197</v>
      </c>
      <c r="M40" t="s">
        <v>198</v>
      </c>
      <c r="N40">
        <v>155.61539999999999</v>
      </c>
      <c r="O40">
        <v>0.123</v>
      </c>
      <c r="P40">
        <v>0.33800000000000002</v>
      </c>
      <c r="Q40">
        <v>91</v>
      </c>
      <c r="R40">
        <v>-1.2E-2</v>
      </c>
      <c r="S40">
        <v>-3.4000000000000002E-2</v>
      </c>
      <c r="T40">
        <v>27.4</v>
      </c>
      <c r="U40">
        <v>844</v>
      </c>
      <c r="V40">
        <v>0</v>
      </c>
      <c r="W40">
        <v>31</v>
      </c>
      <c r="X40" t="s">
        <v>199</v>
      </c>
      <c r="Y40">
        <v>4</v>
      </c>
      <c r="Z40">
        <v>66</v>
      </c>
      <c r="AA40" t="s">
        <v>200</v>
      </c>
    </row>
    <row r="41" spans="1:27">
      <c r="A41">
        <v>40</v>
      </c>
      <c r="B41" t="s">
        <v>279</v>
      </c>
      <c r="C41" t="s">
        <v>289</v>
      </c>
      <c r="D41" t="s">
        <v>203</v>
      </c>
      <c r="E41">
        <v>10</v>
      </c>
      <c r="F41">
        <v>-8.9580000000000002</v>
      </c>
      <c r="G41">
        <v>-43.768999999999998</v>
      </c>
      <c r="H41">
        <v>19754</v>
      </c>
      <c r="I41">
        <v>0</v>
      </c>
      <c r="J41">
        <v>1</v>
      </c>
      <c r="K41" t="s">
        <v>197</v>
      </c>
      <c r="L41" t="s">
        <v>197</v>
      </c>
      <c r="M41" t="s">
        <v>198</v>
      </c>
      <c r="N41">
        <v>155.62146999999999</v>
      </c>
      <c r="O41">
        <v>0.12</v>
      </c>
      <c r="P41">
        <v>0.35199999999999998</v>
      </c>
      <c r="Q41">
        <v>92</v>
      </c>
      <c r="R41">
        <v>-1.6E-2</v>
      </c>
      <c r="S41">
        <v>-3.0000000000000001E-3</v>
      </c>
      <c r="T41">
        <v>27.76</v>
      </c>
      <c r="U41">
        <v>844</v>
      </c>
      <c r="V41">
        <v>0</v>
      </c>
      <c r="W41">
        <v>30.937999999999999</v>
      </c>
      <c r="X41" t="s">
        <v>199</v>
      </c>
      <c r="Y41">
        <v>4</v>
      </c>
      <c r="Z41">
        <v>66</v>
      </c>
      <c r="AA41" t="s">
        <v>200</v>
      </c>
    </row>
    <row r="42" spans="1:27">
      <c r="A42">
        <v>41</v>
      </c>
      <c r="B42" t="s">
        <v>290</v>
      </c>
      <c r="C42" t="s">
        <v>291</v>
      </c>
      <c r="D42" t="s">
        <v>204</v>
      </c>
      <c r="E42">
        <v>1</v>
      </c>
      <c r="F42">
        <v>-5.19</v>
      </c>
      <c r="G42">
        <v>-11.789</v>
      </c>
      <c r="H42">
        <v>19861</v>
      </c>
      <c r="I42">
        <v>-1</v>
      </c>
      <c r="J42">
        <v>1</v>
      </c>
      <c r="K42" t="s">
        <v>197</v>
      </c>
      <c r="L42" t="s">
        <v>197</v>
      </c>
      <c r="M42" t="s">
        <v>198</v>
      </c>
      <c r="N42">
        <v>155.62766999999999</v>
      </c>
      <c r="O42">
        <v>0.106</v>
      </c>
      <c r="P42">
        <v>0.42</v>
      </c>
      <c r="Q42">
        <v>95</v>
      </c>
      <c r="R42">
        <v>-1E-3</v>
      </c>
      <c r="S42">
        <v>1.2E-2</v>
      </c>
      <c r="T42">
        <v>28.52</v>
      </c>
      <c r="U42">
        <v>844</v>
      </c>
      <c r="V42">
        <v>0</v>
      </c>
      <c r="W42">
        <v>30.875</v>
      </c>
      <c r="X42" t="s">
        <v>199</v>
      </c>
      <c r="Y42">
        <v>5</v>
      </c>
      <c r="Z42">
        <v>67</v>
      </c>
      <c r="AA42" t="s">
        <v>200</v>
      </c>
    </row>
    <row r="43" spans="1:27">
      <c r="A43">
        <v>42</v>
      </c>
      <c r="B43" t="s">
        <v>290</v>
      </c>
      <c r="C43" t="s">
        <v>292</v>
      </c>
      <c r="D43" t="s">
        <v>204</v>
      </c>
      <c r="E43">
        <v>2</v>
      </c>
      <c r="F43">
        <v>-4.9039999999999999</v>
      </c>
      <c r="G43">
        <v>-8.3659999999999997</v>
      </c>
      <c r="H43">
        <v>19904</v>
      </c>
      <c r="I43">
        <v>-1</v>
      </c>
      <c r="J43">
        <v>1</v>
      </c>
      <c r="K43" t="s">
        <v>197</v>
      </c>
      <c r="L43" t="s">
        <v>197</v>
      </c>
      <c r="M43" t="s">
        <v>198</v>
      </c>
      <c r="N43">
        <v>155.63373999999999</v>
      </c>
      <c r="O43">
        <v>7.1999999999999995E-2</v>
      </c>
      <c r="P43">
        <v>0.27900000000000003</v>
      </c>
      <c r="Q43">
        <v>90</v>
      </c>
      <c r="R43">
        <v>-6.0000000000000001E-3</v>
      </c>
      <c r="S43">
        <v>-3.5000000000000003E-2</v>
      </c>
      <c r="T43">
        <v>27.22</v>
      </c>
      <c r="U43">
        <v>844</v>
      </c>
      <c r="V43">
        <v>0</v>
      </c>
      <c r="W43">
        <v>31</v>
      </c>
      <c r="X43" t="s">
        <v>199</v>
      </c>
      <c r="Y43">
        <v>5</v>
      </c>
      <c r="Z43">
        <v>67</v>
      </c>
      <c r="AA43" t="s">
        <v>200</v>
      </c>
    </row>
    <row r="44" spans="1:27">
      <c r="A44">
        <v>43</v>
      </c>
      <c r="B44" t="s">
        <v>290</v>
      </c>
      <c r="C44" t="s">
        <v>293</v>
      </c>
      <c r="D44" t="s">
        <v>204</v>
      </c>
      <c r="E44">
        <v>3</v>
      </c>
      <c r="F44">
        <v>-4.899</v>
      </c>
      <c r="G44">
        <v>-7.992</v>
      </c>
      <c r="H44">
        <v>19819</v>
      </c>
      <c r="I44">
        <v>-1</v>
      </c>
      <c r="J44">
        <v>1</v>
      </c>
      <c r="K44" t="s">
        <v>197</v>
      </c>
      <c r="L44" t="s">
        <v>197</v>
      </c>
      <c r="M44" t="s">
        <v>198</v>
      </c>
      <c r="N44">
        <v>155.63981000000001</v>
      </c>
      <c r="O44">
        <v>0.155</v>
      </c>
      <c r="P44">
        <v>0.29499999999999998</v>
      </c>
      <c r="Q44">
        <v>90</v>
      </c>
      <c r="R44">
        <v>7.0000000000000001E-3</v>
      </c>
      <c r="S44">
        <v>1.6E-2</v>
      </c>
      <c r="T44">
        <v>27.01</v>
      </c>
      <c r="U44">
        <v>844</v>
      </c>
      <c r="V44">
        <v>0</v>
      </c>
      <c r="W44">
        <v>30.562999999999999</v>
      </c>
      <c r="X44" t="s">
        <v>199</v>
      </c>
      <c r="Y44">
        <v>5</v>
      </c>
      <c r="Z44">
        <v>67</v>
      </c>
      <c r="AA44" t="s">
        <v>200</v>
      </c>
    </row>
    <row r="45" spans="1:27">
      <c r="A45">
        <v>44</v>
      </c>
      <c r="B45" t="s">
        <v>290</v>
      </c>
      <c r="C45" t="s">
        <v>294</v>
      </c>
      <c r="D45" t="s">
        <v>204</v>
      </c>
      <c r="E45">
        <v>4</v>
      </c>
      <c r="F45">
        <v>-4.9039999999999999</v>
      </c>
      <c r="G45">
        <v>-7.7590000000000003</v>
      </c>
      <c r="H45">
        <v>19754</v>
      </c>
      <c r="I45">
        <v>0</v>
      </c>
      <c r="J45">
        <v>1</v>
      </c>
      <c r="K45" t="s">
        <v>197</v>
      </c>
      <c r="L45" t="s">
        <v>197</v>
      </c>
      <c r="M45" t="s">
        <v>198</v>
      </c>
      <c r="N45">
        <v>155.64603</v>
      </c>
      <c r="O45">
        <v>7.6999999999999999E-2</v>
      </c>
      <c r="P45">
        <v>0.19500000000000001</v>
      </c>
      <c r="Q45">
        <v>96</v>
      </c>
      <c r="R45">
        <v>0</v>
      </c>
      <c r="S45">
        <v>2.4E-2</v>
      </c>
      <c r="T45">
        <v>29</v>
      </c>
      <c r="U45">
        <v>844</v>
      </c>
      <c r="V45">
        <v>0</v>
      </c>
      <c r="W45">
        <v>31.062999999999999</v>
      </c>
      <c r="X45" t="s">
        <v>199</v>
      </c>
      <c r="Y45">
        <v>5</v>
      </c>
      <c r="Z45">
        <v>67</v>
      </c>
      <c r="AA45" t="s">
        <v>200</v>
      </c>
    </row>
    <row r="46" spans="1:27">
      <c r="A46">
        <v>45</v>
      </c>
      <c r="B46" t="s">
        <v>295</v>
      </c>
      <c r="C46" t="s">
        <v>296</v>
      </c>
      <c r="D46" t="s">
        <v>205</v>
      </c>
      <c r="E46">
        <v>1</v>
      </c>
      <c r="F46">
        <v>-5.4779999999999998</v>
      </c>
      <c r="G46">
        <v>-19.234000000000002</v>
      </c>
      <c r="H46">
        <v>19856</v>
      </c>
      <c r="I46">
        <v>-1</v>
      </c>
      <c r="J46">
        <v>1</v>
      </c>
      <c r="K46" t="s">
        <v>197</v>
      </c>
      <c r="L46" t="s">
        <v>197</v>
      </c>
      <c r="M46" t="s">
        <v>198</v>
      </c>
      <c r="N46">
        <v>155.65208999999999</v>
      </c>
      <c r="O46">
        <v>5.8999999999999997E-2</v>
      </c>
      <c r="P46">
        <v>0.24299999999999999</v>
      </c>
      <c r="Q46">
        <v>90</v>
      </c>
      <c r="R46">
        <v>-5.0000000000000001E-3</v>
      </c>
      <c r="S46">
        <v>2.7E-2</v>
      </c>
      <c r="T46">
        <v>27.19</v>
      </c>
      <c r="U46">
        <v>844</v>
      </c>
      <c r="V46">
        <v>0</v>
      </c>
      <c r="W46">
        <v>31.5</v>
      </c>
      <c r="X46" t="s">
        <v>199</v>
      </c>
      <c r="Y46">
        <v>6</v>
      </c>
      <c r="Z46">
        <v>67</v>
      </c>
      <c r="AA46" t="s">
        <v>200</v>
      </c>
    </row>
    <row r="47" spans="1:27">
      <c r="A47">
        <v>46</v>
      </c>
      <c r="B47" t="s">
        <v>295</v>
      </c>
      <c r="C47" t="s">
        <v>297</v>
      </c>
      <c r="D47" t="s">
        <v>205</v>
      </c>
      <c r="E47">
        <v>2</v>
      </c>
      <c r="F47">
        <v>-5.4050000000000002</v>
      </c>
      <c r="G47">
        <v>-20.629000000000001</v>
      </c>
      <c r="H47">
        <v>19869</v>
      </c>
      <c r="I47">
        <v>-1</v>
      </c>
      <c r="J47">
        <v>1</v>
      </c>
      <c r="K47" t="s">
        <v>197</v>
      </c>
      <c r="L47" t="s">
        <v>197</v>
      </c>
      <c r="M47" t="s">
        <v>198</v>
      </c>
      <c r="N47">
        <v>155.65817000000001</v>
      </c>
      <c r="O47">
        <v>0.113</v>
      </c>
      <c r="P47">
        <v>0.26300000000000001</v>
      </c>
      <c r="Q47">
        <v>90</v>
      </c>
      <c r="R47">
        <v>-2.1000000000000001E-2</v>
      </c>
      <c r="S47">
        <v>0.01</v>
      </c>
      <c r="T47">
        <v>27.22</v>
      </c>
      <c r="U47">
        <v>844</v>
      </c>
      <c r="V47">
        <v>0</v>
      </c>
      <c r="W47">
        <v>31.187999999999999</v>
      </c>
      <c r="X47" t="s">
        <v>199</v>
      </c>
      <c r="Y47">
        <v>6</v>
      </c>
      <c r="Z47">
        <v>67</v>
      </c>
      <c r="AA47" t="s">
        <v>200</v>
      </c>
    </row>
    <row r="48" spans="1:27">
      <c r="A48">
        <v>47</v>
      </c>
      <c r="B48" t="s">
        <v>295</v>
      </c>
      <c r="C48" t="s">
        <v>298</v>
      </c>
      <c r="D48" t="s">
        <v>205</v>
      </c>
      <c r="E48">
        <v>3</v>
      </c>
      <c r="F48">
        <v>-5.4889999999999999</v>
      </c>
      <c r="G48">
        <v>-20.759</v>
      </c>
      <c r="H48">
        <v>19699</v>
      </c>
      <c r="I48">
        <v>-1</v>
      </c>
      <c r="J48">
        <v>1</v>
      </c>
      <c r="K48" t="s">
        <v>197</v>
      </c>
      <c r="L48" t="s">
        <v>197</v>
      </c>
      <c r="M48" t="s">
        <v>198</v>
      </c>
      <c r="N48">
        <v>155.66431</v>
      </c>
      <c r="O48">
        <v>0.104</v>
      </c>
      <c r="P48">
        <v>0.34699999999999998</v>
      </c>
      <c r="Q48">
        <v>100</v>
      </c>
      <c r="R48">
        <v>-0.02</v>
      </c>
      <c r="S48">
        <v>5.1999999999999998E-2</v>
      </c>
      <c r="T48">
        <v>27.82</v>
      </c>
      <c r="U48">
        <v>844</v>
      </c>
      <c r="V48">
        <v>0</v>
      </c>
      <c r="W48">
        <v>31.375</v>
      </c>
      <c r="X48" t="s">
        <v>199</v>
      </c>
      <c r="Y48">
        <v>6</v>
      </c>
      <c r="Z48">
        <v>67</v>
      </c>
      <c r="AA48" t="s">
        <v>200</v>
      </c>
    </row>
    <row r="49" spans="1:27">
      <c r="A49">
        <v>48</v>
      </c>
      <c r="B49" t="s">
        <v>295</v>
      </c>
      <c r="C49" t="s">
        <v>299</v>
      </c>
      <c r="D49" t="s">
        <v>205</v>
      </c>
      <c r="E49">
        <v>4</v>
      </c>
      <c r="F49">
        <v>-5.508</v>
      </c>
      <c r="G49">
        <v>-20.341000000000001</v>
      </c>
      <c r="H49">
        <v>19937</v>
      </c>
      <c r="I49">
        <v>0</v>
      </c>
      <c r="J49">
        <v>1</v>
      </c>
      <c r="K49" t="s">
        <v>197</v>
      </c>
      <c r="L49" t="s">
        <v>197</v>
      </c>
      <c r="M49" t="s">
        <v>198</v>
      </c>
      <c r="N49">
        <v>155.67044999999999</v>
      </c>
      <c r="O49">
        <v>0.16</v>
      </c>
      <c r="P49">
        <v>0.34</v>
      </c>
      <c r="Q49">
        <v>94</v>
      </c>
      <c r="R49">
        <v>-2.5000000000000001E-2</v>
      </c>
      <c r="S49">
        <v>1.4999999999999999E-2</v>
      </c>
      <c r="T49">
        <v>28.27</v>
      </c>
      <c r="U49">
        <v>844</v>
      </c>
      <c r="V49">
        <v>0</v>
      </c>
      <c r="W49">
        <v>30.937999999999999</v>
      </c>
      <c r="X49" t="s">
        <v>199</v>
      </c>
      <c r="Y49">
        <v>6</v>
      </c>
      <c r="Z49">
        <v>67</v>
      </c>
      <c r="AA49" t="s">
        <v>200</v>
      </c>
    </row>
    <row r="50" spans="1:27">
      <c r="A50">
        <v>49</v>
      </c>
      <c r="B50" t="s">
        <v>300</v>
      </c>
      <c r="C50" t="s">
        <v>301</v>
      </c>
      <c r="D50" t="s">
        <v>206</v>
      </c>
      <c r="E50">
        <v>1</v>
      </c>
      <c r="F50">
        <v>-5.0629999999999997</v>
      </c>
      <c r="G50">
        <v>-19.41</v>
      </c>
      <c r="H50">
        <v>19849</v>
      </c>
      <c r="I50">
        <v>-1</v>
      </c>
      <c r="J50">
        <v>1</v>
      </c>
      <c r="K50" t="s">
        <v>197</v>
      </c>
      <c r="L50" t="s">
        <v>197</v>
      </c>
      <c r="M50" t="s">
        <v>198</v>
      </c>
      <c r="N50">
        <v>155.67652000000001</v>
      </c>
      <c r="O50">
        <v>8.4000000000000005E-2</v>
      </c>
      <c r="P50">
        <v>0.46500000000000002</v>
      </c>
      <c r="Q50">
        <v>92</v>
      </c>
      <c r="R50">
        <v>-0.01</v>
      </c>
      <c r="S50">
        <v>7.0000000000000007E-2</v>
      </c>
      <c r="T50">
        <v>27.83</v>
      </c>
      <c r="U50">
        <v>844</v>
      </c>
      <c r="V50">
        <v>0</v>
      </c>
      <c r="W50">
        <v>30.625</v>
      </c>
      <c r="X50" t="s">
        <v>199</v>
      </c>
      <c r="Y50">
        <v>7</v>
      </c>
      <c r="Z50">
        <v>67</v>
      </c>
      <c r="AA50" t="s">
        <v>200</v>
      </c>
    </row>
    <row r="51" spans="1:27">
      <c r="A51">
        <v>50</v>
      </c>
      <c r="B51" t="s">
        <v>300</v>
      </c>
      <c r="C51" t="s">
        <v>302</v>
      </c>
      <c r="D51" t="s">
        <v>206</v>
      </c>
      <c r="E51">
        <v>2</v>
      </c>
      <c r="F51">
        <v>-5.0410000000000004</v>
      </c>
      <c r="G51">
        <v>-19.369</v>
      </c>
      <c r="H51">
        <v>19959</v>
      </c>
      <c r="I51">
        <v>-1</v>
      </c>
      <c r="J51">
        <v>1</v>
      </c>
      <c r="K51" t="s">
        <v>197</v>
      </c>
      <c r="L51" t="s">
        <v>197</v>
      </c>
      <c r="M51" t="s">
        <v>198</v>
      </c>
      <c r="N51">
        <v>155.68266</v>
      </c>
      <c r="O51">
        <v>0.104</v>
      </c>
      <c r="P51">
        <v>0.32500000000000001</v>
      </c>
      <c r="Q51">
        <v>98</v>
      </c>
      <c r="R51">
        <v>-1.4E-2</v>
      </c>
      <c r="S51">
        <v>1.2E-2</v>
      </c>
      <c r="T51">
        <v>27.21</v>
      </c>
      <c r="U51">
        <v>844</v>
      </c>
      <c r="V51">
        <v>0</v>
      </c>
      <c r="W51">
        <v>30.937999999999999</v>
      </c>
      <c r="X51" t="s">
        <v>199</v>
      </c>
      <c r="Y51">
        <v>7</v>
      </c>
      <c r="Z51">
        <v>67</v>
      </c>
      <c r="AA51" t="s">
        <v>200</v>
      </c>
    </row>
    <row r="52" spans="1:27">
      <c r="A52">
        <v>51</v>
      </c>
      <c r="B52" t="s">
        <v>300</v>
      </c>
      <c r="C52" t="s">
        <v>303</v>
      </c>
      <c r="D52" t="s">
        <v>206</v>
      </c>
      <c r="E52">
        <v>3</v>
      </c>
      <c r="F52">
        <v>-5.109</v>
      </c>
      <c r="G52">
        <v>-19.417999999999999</v>
      </c>
      <c r="H52">
        <v>19951</v>
      </c>
      <c r="I52">
        <v>-1</v>
      </c>
      <c r="J52">
        <v>1</v>
      </c>
      <c r="K52" t="s">
        <v>197</v>
      </c>
      <c r="L52" t="s">
        <v>197</v>
      </c>
      <c r="M52" t="s">
        <v>198</v>
      </c>
      <c r="N52">
        <v>155.68879999999999</v>
      </c>
      <c r="O52">
        <v>0.14299999999999999</v>
      </c>
      <c r="P52">
        <v>0.28799999999999998</v>
      </c>
      <c r="Q52">
        <v>93</v>
      </c>
      <c r="R52">
        <v>-2.9000000000000001E-2</v>
      </c>
      <c r="S52">
        <v>8.9999999999999993E-3</v>
      </c>
      <c r="T52">
        <v>27.92</v>
      </c>
      <c r="U52">
        <v>844</v>
      </c>
      <c r="V52">
        <v>0</v>
      </c>
      <c r="W52">
        <v>31.062999999999999</v>
      </c>
      <c r="X52" t="s">
        <v>199</v>
      </c>
      <c r="Y52">
        <v>7</v>
      </c>
      <c r="Z52">
        <v>67</v>
      </c>
      <c r="AA52" t="s">
        <v>200</v>
      </c>
    </row>
    <row r="53" spans="1:27">
      <c r="A53">
        <v>52</v>
      </c>
      <c r="B53" t="s">
        <v>300</v>
      </c>
      <c r="C53" t="s">
        <v>304</v>
      </c>
      <c r="D53" t="s">
        <v>206</v>
      </c>
      <c r="E53">
        <v>4</v>
      </c>
      <c r="F53">
        <v>-5.0270000000000001</v>
      </c>
      <c r="G53">
        <v>-19.498999999999999</v>
      </c>
      <c r="H53">
        <v>19676</v>
      </c>
      <c r="I53">
        <v>0</v>
      </c>
      <c r="J53">
        <v>1</v>
      </c>
      <c r="K53" t="s">
        <v>197</v>
      </c>
      <c r="L53" t="s">
        <v>197</v>
      </c>
      <c r="M53" t="s">
        <v>198</v>
      </c>
      <c r="N53">
        <v>155.69487000000001</v>
      </c>
      <c r="O53">
        <v>0.121</v>
      </c>
      <c r="P53">
        <v>0.40600000000000003</v>
      </c>
      <c r="Q53">
        <v>93</v>
      </c>
      <c r="R53">
        <v>-1.2999999999999999E-2</v>
      </c>
      <c r="S53">
        <v>-8.9999999999999993E-3</v>
      </c>
      <c r="T53">
        <v>27.88</v>
      </c>
      <c r="U53">
        <v>844</v>
      </c>
      <c r="V53">
        <v>0</v>
      </c>
      <c r="W53">
        <v>30.875</v>
      </c>
      <c r="X53" t="s">
        <v>199</v>
      </c>
      <c r="Y53">
        <v>7</v>
      </c>
      <c r="Z53">
        <v>67</v>
      </c>
      <c r="AA53" t="s">
        <v>200</v>
      </c>
    </row>
    <row r="54" spans="1:27">
      <c r="A54">
        <v>53</v>
      </c>
      <c r="B54" t="s">
        <v>305</v>
      </c>
      <c r="C54" t="s">
        <v>306</v>
      </c>
      <c r="D54" t="s">
        <v>207</v>
      </c>
      <c r="E54">
        <v>1</v>
      </c>
      <c r="F54">
        <v>-5.52</v>
      </c>
      <c r="G54">
        <v>-21.289000000000001</v>
      </c>
      <c r="H54">
        <v>19993</v>
      </c>
      <c r="I54">
        <v>-1</v>
      </c>
      <c r="J54">
        <v>1</v>
      </c>
      <c r="K54" t="s">
        <v>197</v>
      </c>
      <c r="L54" t="s">
        <v>197</v>
      </c>
      <c r="M54" t="s">
        <v>198</v>
      </c>
      <c r="N54">
        <v>155.70101</v>
      </c>
      <c r="O54">
        <v>0.19800000000000001</v>
      </c>
      <c r="P54">
        <v>0.37</v>
      </c>
      <c r="Q54">
        <v>101</v>
      </c>
      <c r="R54">
        <v>-3.4000000000000002E-2</v>
      </c>
      <c r="S54">
        <v>-3.6999999999999998E-2</v>
      </c>
      <c r="T54">
        <v>28.09</v>
      </c>
      <c r="U54">
        <v>844</v>
      </c>
      <c r="V54">
        <v>0</v>
      </c>
      <c r="W54">
        <v>31.125</v>
      </c>
      <c r="X54" t="s">
        <v>199</v>
      </c>
      <c r="Y54">
        <v>8</v>
      </c>
      <c r="Z54">
        <v>67</v>
      </c>
      <c r="AA54" t="s">
        <v>200</v>
      </c>
    </row>
    <row r="55" spans="1:27">
      <c r="A55">
        <v>54</v>
      </c>
      <c r="B55" t="s">
        <v>305</v>
      </c>
      <c r="C55" t="s">
        <v>307</v>
      </c>
      <c r="D55" t="s">
        <v>207</v>
      </c>
      <c r="E55">
        <v>2</v>
      </c>
      <c r="F55">
        <v>-5.5620000000000003</v>
      </c>
      <c r="G55">
        <v>-21.666</v>
      </c>
      <c r="H55">
        <v>19862</v>
      </c>
      <c r="I55">
        <v>-1</v>
      </c>
      <c r="J55">
        <v>1</v>
      </c>
      <c r="K55" t="s">
        <v>197</v>
      </c>
      <c r="L55" t="s">
        <v>197</v>
      </c>
      <c r="M55" t="s">
        <v>198</v>
      </c>
      <c r="N55">
        <v>155.70715000000001</v>
      </c>
      <c r="O55">
        <v>0.112</v>
      </c>
      <c r="P55">
        <v>0.36199999999999999</v>
      </c>
      <c r="Q55">
        <v>96</v>
      </c>
      <c r="R55">
        <v>8.0000000000000002E-3</v>
      </c>
      <c r="S55">
        <v>6.9000000000000006E-2</v>
      </c>
      <c r="T55">
        <v>28.78</v>
      </c>
      <c r="U55">
        <v>844</v>
      </c>
      <c r="V55">
        <v>0</v>
      </c>
      <c r="W55">
        <v>30.75</v>
      </c>
      <c r="X55" t="s">
        <v>199</v>
      </c>
      <c r="Y55">
        <v>8</v>
      </c>
      <c r="Z55">
        <v>67</v>
      </c>
      <c r="AA55" t="s">
        <v>200</v>
      </c>
    </row>
    <row r="56" spans="1:27">
      <c r="A56">
        <v>55</v>
      </c>
      <c r="B56" t="s">
        <v>305</v>
      </c>
      <c r="C56" t="s">
        <v>308</v>
      </c>
      <c r="D56" t="s">
        <v>207</v>
      </c>
      <c r="E56">
        <v>3</v>
      </c>
      <c r="F56">
        <v>-5.5819999999999999</v>
      </c>
      <c r="G56">
        <v>-21.571999999999999</v>
      </c>
      <c r="H56">
        <v>19900</v>
      </c>
      <c r="I56">
        <v>-1</v>
      </c>
      <c r="J56">
        <v>1</v>
      </c>
      <c r="K56" t="s">
        <v>197</v>
      </c>
      <c r="L56" t="s">
        <v>197</v>
      </c>
      <c r="M56" t="s">
        <v>198</v>
      </c>
      <c r="N56">
        <v>155.71322000000001</v>
      </c>
      <c r="O56">
        <v>0.109</v>
      </c>
      <c r="P56">
        <v>0.443</v>
      </c>
      <c r="Q56">
        <v>93</v>
      </c>
      <c r="R56">
        <v>-1.4E-2</v>
      </c>
      <c r="S56">
        <v>0.08</v>
      </c>
      <c r="T56">
        <v>27.94</v>
      </c>
      <c r="U56">
        <v>844</v>
      </c>
      <c r="V56">
        <v>0</v>
      </c>
      <c r="W56">
        <v>31.062999999999999</v>
      </c>
      <c r="X56" t="s">
        <v>199</v>
      </c>
      <c r="Y56">
        <v>8</v>
      </c>
      <c r="Z56">
        <v>67</v>
      </c>
      <c r="AA56" t="s">
        <v>200</v>
      </c>
    </row>
    <row r="57" spans="1:27">
      <c r="A57">
        <v>56</v>
      </c>
      <c r="B57" t="s">
        <v>305</v>
      </c>
      <c r="C57" t="s">
        <v>309</v>
      </c>
      <c r="D57" t="s">
        <v>207</v>
      </c>
      <c r="E57">
        <v>4</v>
      </c>
      <c r="F57">
        <v>-5.4939999999999998</v>
      </c>
      <c r="G57">
        <v>-21.873999999999999</v>
      </c>
      <c r="H57">
        <v>19864</v>
      </c>
      <c r="I57">
        <v>0</v>
      </c>
      <c r="J57">
        <v>1</v>
      </c>
      <c r="K57" t="s">
        <v>197</v>
      </c>
      <c r="L57" t="s">
        <v>197</v>
      </c>
      <c r="M57" t="s">
        <v>198</v>
      </c>
      <c r="N57">
        <v>155.71935999999999</v>
      </c>
      <c r="O57">
        <v>0.16600000000000001</v>
      </c>
      <c r="P57">
        <v>0.433</v>
      </c>
      <c r="Q57">
        <v>100</v>
      </c>
      <c r="R57">
        <v>-5.0000000000000001E-3</v>
      </c>
      <c r="S57">
        <v>9.8000000000000004E-2</v>
      </c>
      <c r="T57">
        <v>27.66</v>
      </c>
      <c r="U57">
        <v>844</v>
      </c>
      <c r="V57">
        <v>0</v>
      </c>
      <c r="W57">
        <v>30.875</v>
      </c>
      <c r="X57" t="s">
        <v>199</v>
      </c>
      <c r="Y57">
        <v>8</v>
      </c>
      <c r="Z57">
        <v>67</v>
      </c>
      <c r="AA57" t="s">
        <v>200</v>
      </c>
    </row>
    <row r="58" spans="1:27">
      <c r="A58">
        <v>57</v>
      </c>
      <c r="B58" t="s">
        <v>310</v>
      </c>
      <c r="C58" t="s">
        <v>311</v>
      </c>
      <c r="D58" t="s">
        <v>208</v>
      </c>
      <c r="E58">
        <v>1</v>
      </c>
      <c r="F58">
        <v>-8.7469999999999999</v>
      </c>
      <c r="G58">
        <v>-40.168999999999997</v>
      </c>
      <c r="H58">
        <v>19846</v>
      </c>
      <c r="I58">
        <v>-1</v>
      </c>
      <c r="J58">
        <v>1</v>
      </c>
      <c r="K58" t="s">
        <v>197</v>
      </c>
      <c r="L58" t="s">
        <v>197</v>
      </c>
      <c r="M58" t="s">
        <v>198</v>
      </c>
      <c r="N58">
        <v>155.72550000000001</v>
      </c>
      <c r="O58">
        <v>0.123</v>
      </c>
      <c r="P58">
        <v>0.32200000000000001</v>
      </c>
      <c r="Q58">
        <v>94</v>
      </c>
      <c r="R58">
        <v>-1.9E-2</v>
      </c>
      <c r="S58">
        <v>2.1999999999999999E-2</v>
      </c>
      <c r="T58">
        <v>28.43</v>
      </c>
      <c r="U58">
        <v>844</v>
      </c>
      <c r="V58">
        <v>0</v>
      </c>
      <c r="W58">
        <v>31</v>
      </c>
      <c r="X58" t="s">
        <v>199</v>
      </c>
      <c r="Y58">
        <v>9</v>
      </c>
      <c r="Z58">
        <v>67</v>
      </c>
      <c r="AA58" t="s">
        <v>200</v>
      </c>
    </row>
    <row r="59" spans="1:27">
      <c r="A59">
        <v>58</v>
      </c>
      <c r="B59" t="s">
        <v>310</v>
      </c>
      <c r="C59" t="s">
        <v>312</v>
      </c>
      <c r="D59" t="s">
        <v>208</v>
      </c>
      <c r="E59">
        <v>2</v>
      </c>
      <c r="F59">
        <v>-8.8699999999999992</v>
      </c>
      <c r="G59">
        <v>-42.844000000000001</v>
      </c>
      <c r="H59">
        <v>19830</v>
      </c>
      <c r="I59">
        <v>-1</v>
      </c>
      <c r="J59">
        <v>1</v>
      </c>
      <c r="K59" t="s">
        <v>197</v>
      </c>
      <c r="L59" t="s">
        <v>197</v>
      </c>
      <c r="M59" t="s">
        <v>198</v>
      </c>
      <c r="N59">
        <v>155.73157</v>
      </c>
      <c r="O59">
        <v>0.14099999999999999</v>
      </c>
      <c r="P59">
        <v>0.40500000000000003</v>
      </c>
      <c r="Q59">
        <v>94</v>
      </c>
      <c r="R59">
        <v>2E-3</v>
      </c>
      <c r="S59">
        <v>7.8E-2</v>
      </c>
      <c r="T59">
        <v>28.29</v>
      </c>
      <c r="U59">
        <v>844</v>
      </c>
      <c r="V59">
        <v>0</v>
      </c>
      <c r="W59">
        <v>31</v>
      </c>
      <c r="X59" t="s">
        <v>199</v>
      </c>
      <c r="Y59">
        <v>9</v>
      </c>
      <c r="Z59">
        <v>67</v>
      </c>
      <c r="AA59" t="s">
        <v>200</v>
      </c>
    </row>
    <row r="60" spans="1:27">
      <c r="A60">
        <v>59</v>
      </c>
      <c r="B60" t="s">
        <v>310</v>
      </c>
      <c r="C60" t="s">
        <v>313</v>
      </c>
      <c r="D60" t="s">
        <v>208</v>
      </c>
      <c r="E60">
        <v>3</v>
      </c>
      <c r="F60">
        <v>-8.9990000000000006</v>
      </c>
      <c r="G60">
        <v>-42.625</v>
      </c>
      <c r="H60">
        <v>19823</v>
      </c>
      <c r="I60">
        <v>-1</v>
      </c>
      <c r="J60">
        <v>1</v>
      </c>
      <c r="K60" t="s">
        <v>197</v>
      </c>
      <c r="L60" t="s">
        <v>197</v>
      </c>
      <c r="M60" t="s">
        <v>198</v>
      </c>
      <c r="N60">
        <v>155.73770999999999</v>
      </c>
      <c r="O60">
        <v>0.155</v>
      </c>
      <c r="P60">
        <v>0.44400000000000001</v>
      </c>
      <c r="Q60">
        <v>103</v>
      </c>
      <c r="R60">
        <v>-1.7999999999999999E-2</v>
      </c>
      <c r="S60">
        <v>6.5000000000000002E-2</v>
      </c>
      <c r="T60">
        <v>28.68</v>
      </c>
      <c r="U60">
        <v>844</v>
      </c>
      <c r="V60">
        <v>0</v>
      </c>
      <c r="W60">
        <v>31.125</v>
      </c>
      <c r="X60" t="s">
        <v>199</v>
      </c>
      <c r="Y60">
        <v>9</v>
      </c>
      <c r="Z60">
        <v>67</v>
      </c>
      <c r="AA60" t="s">
        <v>200</v>
      </c>
    </row>
    <row r="61" spans="1:27">
      <c r="A61">
        <v>60</v>
      </c>
      <c r="B61" t="s">
        <v>310</v>
      </c>
      <c r="C61" t="s">
        <v>314</v>
      </c>
      <c r="D61" t="s">
        <v>208</v>
      </c>
      <c r="E61">
        <v>4</v>
      </c>
      <c r="F61">
        <v>-8.9079999999999995</v>
      </c>
      <c r="G61">
        <v>-43.040999999999997</v>
      </c>
      <c r="H61">
        <v>19792</v>
      </c>
      <c r="I61">
        <v>0</v>
      </c>
      <c r="J61">
        <v>1</v>
      </c>
      <c r="K61" t="s">
        <v>197</v>
      </c>
      <c r="L61" t="s">
        <v>197</v>
      </c>
      <c r="M61" t="s">
        <v>198</v>
      </c>
      <c r="N61">
        <v>155.74384000000001</v>
      </c>
      <c r="O61">
        <v>0.14599999999999999</v>
      </c>
      <c r="P61">
        <v>0.375</v>
      </c>
      <c r="Q61">
        <v>91</v>
      </c>
      <c r="R61">
        <v>-1.2999999999999999E-2</v>
      </c>
      <c r="S61">
        <v>4.9000000000000002E-2</v>
      </c>
      <c r="T61">
        <v>27.43</v>
      </c>
      <c r="U61">
        <v>844</v>
      </c>
      <c r="V61">
        <v>0</v>
      </c>
      <c r="W61">
        <v>31</v>
      </c>
      <c r="X61" t="s">
        <v>199</v>
      </c>
      <c r="Y61">
        <v>9</v>
      </c>
      <c r="Z61">
        <v>67</v>
      </c>
      <c r="AA61" t="s">
        <v>200</v>
      </c>
    </row>
    <row r="62" spans="1:27">
      <c r="A62">
        <v>61</v>
      </c>
      <c r="B62" t="s">
        <v>315</v>
      </c>
      <c r="C62" t="s">
        <v>316</v>
      </c>
      <c r="D62" t="s">
        <v>209</v>
      </c>
      <c r="E62">
        <v>1</v>
      </c>
      <c r="F62">
        <v>-7.9779999999999998</v>
      </c>
      <c r="G62">
        <v>-33.069000000000003</v>
      </c>
      <c r="H62">
        <v>19808</v>
      </c>
      <c r="I62">
        <v>-1</v>
      </c>
      <c r="J62">
        <v>1</v>
      </c>
      <c r="K62" t="s">
        <v>197</v>
      </c>
      <c r="L62" t="s">
        <v>197</v>
      </c>
      <c r="M62" t="s">
        <v>198</v>
      </c>
      <c r="N62">
        <v>155.74991</v>
      </c>
      <c r="O62">
        <v>9.1999999999999998E-2</v>
      </c>
      <c r="P62">
        <v>0.30599999999999999</v>
      </c>
      <c r="Q62">
        <v>92</v>
      </c>
      <c r="R62">
        <v>-1.2E-2</v>
      </c>
      <c r="S62">
        <v>3.4000000000000002E-2</v>
      </c>
      <c r="T62">
        <v>27.85</v>
      </c>
      <c r="U62">
        <v>844</v>
      </c>
      <c r="V62">
        <v>0</v>
      </c>
      <c r="W62">
        <v>30.937999999999999</v>
      </c>
      <c r="X62" t="s">
        <v>199</v>
      </c>
      <c r="Y62">
        <v>10</v>
      </c>
      <c r="Z62">
        <v>67</v>
      </c>
      <c r="AA62" t="s">
        <v>200</v>
      </c>
    </row>
    <row r="63" spans="1:27">
      <c r="A63">
        <v>62</v>
      </c>
      <c r="B63" t="s">
        <v>315</v>
      </c>
      <c r="C63" t="s">
        <v>317</v>
      </c>
      <c r="D63" t="s">
        <v>209</v>
      </c>
      <c r="E63">
        <v>2</v>
      </c>
      <c r="F63">
        <v>-7.9210000000000003</v>
      </c>
      <c r="G63">
        <v>-32.042000000000002</v>
      </c>
      <c r="H63">
        <v>19683</v>
      </c>
      <c r="I63">
        <v>-1</v>
      </c>
      <c r="J63">
        <v>1</v>
      </c>
      <c r="K63" t="s">
        <v>197</v>
      </c>
      <c r="L63" t="s">
        <v>197</v>
      </c>
      <c r="M63" t="s">
        <v>198</v>
      </c>
      <c r="N63">
        <v>155.75604999999999</v>
      </c>
      <c r="O63">
        <v>0.154</v>
      </c>
      <c r="P63">
        <v>0.316</v>
      </c>
      <c r="Q63">
        <v>103</v>
      </c>
      <c r="R63">
        <v>-1.9E-2</v>
      </c>
      <c r="S63">
        <v>7.0000000000000007E-2</v>
      </c>
      <c r="T63">
        <v>28.51</v>
      </c>
      <c r="U63">
        <v>844</v>
      </c>
      <c r="V63">
        <v>0</v>
      </c>
      <c r="W63">
        <v>30.687999999999999</v>
      </c>
      <c r="X63" t="s">
        <v>199</v>
      </c>
      <c r="Y63">
        <v>10</v>
      </c>
      <c r="Z63">
        <v>67</v>
      </c>
      <c r="AA63" t="s">
        <v>200</v>
      </c>
    </row>
    <row r="64" spans="1:27">
      <c r="A64">
        <v>63</v>
      </c>
      <c r="B64" t="s">
        <v>315</v>
      </c>
      <c r="C64" t="s">
        <v>318</v>
      </c>
      <c r="D64" t="s">
        <v>209</v>
      </c>
      <c r="E64">
        <v>3</v>
      </c>
      <c r="F64">
        <v>-7.92</v>
      </c>
      <c r="G64">
        <v>-31.588000000000001</v>
      </c>
      <c r="H64">
        <v>19857</v>
      </c>
      <c r="I64">
        <v>-1</v>
      </c>
      <c r="J64">
        <v>1</v>
      </c>
      <c r="K64" t="s">
        <v>197</v>
      </c>
      <c r="L64" t="s">
        <v>197</v>
      </c>
      <c r="M64" t="s">
        <v>198</v>
      </c>
      <c r="N64">
        <v>155.76219</v>
      </c>
      <c r="O64">
        <v>9.5000000000000001E-2</v>
      </c>
      <c r="P64">
        <v>0.28699999999999998</v>
      </c>
      <c r="Q64">
        <v>91</v>
      </c>
      <c r="R64">
        <v>8.9999999999999993E-3</v>
      </c>
      <c r="S64">
        <v>3.0000000000000001E-3</v>
      </c>
      <c r="T64">
        <v>27.53</v>
      </c>
      <c r="U64">
        <v>844</v>
      </c>
      <c r="V64">
        <v>0</v>
      </c>
      <c r="W64">
        <v>30.937999999999999</v>
      </c>
      <c r="X64" t="s">
        <v>199</v>
      </c>
      <c r="Y64">
        <v>10</v>
      </c>
      <c r="Z64">
        <v>67</v>
      </c>
      <c r="AA64" t="s">
        <v>200</v>
      </c>
    </row>
    <row r="65" spans="1:27">
      <c r="A65">
        <v>64</v>
      </c>
      <c r="B65" t="s">
        <v>315</v>
      </c>
      <c r="C65" t="s">
        <v>319</v>
      </c>
      <c r="D65" t="s">
        <v>209</v>
      </c>
      <c r="E65">
        <v>4</v>
      </c>
      <c r="F65">
        <v>-7.8780000000000001</v>
      </c>
      <c r="G65">
        <v>-31.614000000000001</v>
      </c>
      <c r="H65">
        <v>19773</v>
      </c>
      <c r="I65">
        <v>0</v>
      </c>
      <c r="J65">
        <v>1</v>
      </c>
      <c r="K65" t="s">
        <v>197</v>
      </c>
      <c r="L65" t="s">
        <v>197</v>
      </c>
      <c r="M65" t="s">
        <v>198</v>
      </c>
      <c r="N65">
        <v>155.76826</v>
      </c>
      <c r="O65">
        <v>0.121</v>
      </c>
      <c r="P65">
        <v>0.41299999999999998</v>
      </c>
      <c r="Q65">
        <v>94</v>
      </c>
      <c r="R65">
        <v>-2.1000000000000001E-2</v>
      </c>
      <c r="S65">
        <v>3.5000000000000003E-2</v>
      </c>
      <c r="T65">
        <v>28.17</v>
      </c>
      <c r="U65">
        <v>844</v>
      </c>
      <c r="V65">
        <v>0</v>
      </c>
      <c r="W65">
        <v>30.937999999999999</v>
      </c>
      <c r="X65" t="s">
        <v>199</v>
      </c>
      <c r="Y65">
        <v>10</v>
      </c>
      <c r="Z65">
        <v>67</v>
      </c>
      <c r="AA65" t="s">
        <v>200</v>
      </c>
    </row>
    <row r="66" spans="1:27">
      <c r="A66">
        <v>65</v>
      </c>
      <c r="B66" t="s">
        <v>320</v>
      </c>
      <c r="C66" t="s">
        <v>321</v>
      </c>
      <c r="D66" t="s">
        <v>210</v>
      </c>
      <c r="E66">
        <v>1</v>
      </c>
      <c r="F66">
        <v>-7.7709999999999999</v>
      </c>
      <c r="G66">
        <v>-31.370999999999999</v>
      </c>
      <c r="H66">
        <v>19742</v>
      </c>
      <c r="I66">
        <v>-1</v>
      </c>
      <c r="J66">
        <v>1</v>
      </c>
      <c r="K66" t="s">
        <v>197</v>
      </c>
      <c r="L66" t="s">
        <v>197</v>
      </c>
      <c r="M66" t="s">
        <v>198</v>
      </c>
      <c r="N66">
        <v>155.77447000000001</v>
      </c>
      <c r="O66">
        <v>0.161</v>
      </c>
      <c r="P66">
        <v>0.32400000000000001</v>
      </c>
      <c r="Q66">
        <v>93</v>
      </c>
      <c r="R66">
        <v>-2.4E-2</v>
      </c>
      <c r="S66">
        <v>4.7E-2</v>
      </c>
      <c r="T66">
        <v>27.93</v>
      </c>
      <c r="U66">
        <v>844</v>
      </c>
      <c r="V66">
        <v>0</v>
      </c>
      <c r="W66">
        <v>30.937999999999999</v>
      </c>
      <c r="X66" t="s">
        <v>199</v>
      </c>
      <c r="Y66">
        <v>11</v>
      </c>
      <c r="Z66">
        <v>67</v>
      </c>
      <c r="AA66" t="s">
        <v>200</v>
      </c>
    </row>
    <row r="67" spans="1:27">
      <c r="A67">
        <v>66</v>
      </c>
      <c r="B67" t="s">
        <v>320</v>
      </c>
      <c r="C67" t="s">
        <v>322</v>
      </c>
      <c r="D67" t="s">
        <v>210</v>
      </c>
      <c r="E67">
        <v>2</v>
      </c>
      <c r="F67">
        <v>-7.806</v>
      </c>
      <c r="G67">
        <v>-31.117999999999999</v>
      </c>
      <c r="H67">
        <v>19856</v>
      </c>
      <c r="I67">
        <v>-1</v>
      </c>
      <c r="J67">
        <v>1</v>
      </c>
      <c r="K67" t="s">
        <v>197</v>
      </c>
      <c r="L67" t="s">
        <v>197</v>
      </c>
      <c r="M67" t="s">
        <v>198</v>
      </c>
      <c r="N67">
        <v>155.78054</v>
      </c>
      <c r="O67">
        <v>8.4000000000000005E-2</v>
      </c>
      <c r="P67">
        <v>0.314</v>
      </c>
      <c r="Q67">
        <v>93</v>
      </c>
      <c r="R67">
        <v>-8.0000000000000002E-3</v>
      </c>
      <c r="S67">
        <v>4.4999999999999998E-2</v>
      </c>
      <c r="T67">
        <v>27.98</v>
      </c>
      <c r="U67">
        <v>844</v>
      </c>
      <c r="V67">
        <v>0</v>
      </c>
      <c r="W67">
        <v>32.063000000000002</v>
      </c>
      <c r="X67" t="s">
        <v>199</v>
      </c>
      <c r="Y67">
        <v>11</v>
      </c>
      <c r="Z67">
        <v>67</v>
      </c>
      <c r="AA67" t="s">
        <v>200</v>
      </c>
    </row>
    <row r="68" spans="1:27">
      <c r="A68">
        <v>67</v>
      </c>
      <c r="B68" t="s">
        <v>320</v>
      </c>
      <c r="C68" t="s">
        <v>323</v>
      </c>
      <c r="D68" t="s">
        <v>210</v>
      </c>
      <c r="E68">
        <v>3</v>
      </c>
      <c r="F68">
        <v>-7.7119999999999997</v>
      </c>
      <c r="G68">
        <v>-30.863</v>
      </c>
      <c r="H68">
        <v>19972</v>
      </c>
      <c r="I68">
        <v>-1</v>
      </c>
      <c r="J68">
        <v>1</v>
      </c>
      <c r="K68" t="s">
        <v>197</v>
      </c>
      <c r="L68" t="s">
        <v>197</v>
      </c>
      <c r="M68" t="s">
        <v>198</v>
      </c>
      <c r="N68">
        <v>155.78666999999999</v>
      </c>
      <c r="O68">
        <v>0.11799999999999999</v>
      </c>
      <c r="P68">
        <v>0.311</v>
      </c>
      <c r="Q68">
        <v>103</v>
      </c>
      <c r="R68">
        <v>-1.9E-2</v>
      </c>
      <c r="S68">
        <v>-0.04</v>
      </c>
      <c r="T68">
        <v>28.67</v>
      </c>
      <c r="U68">
        <v>844</v>
      </c>
      <c r="V68">
        <v>0</v>
      </c>
      <c r="W68">
        <v>30.812999999999999</v>
      </c>
      <c r="X68" t="s">
        <v>199</v>
      </c>
      <c r="Y68">
        <v>11</v>
      </c>
      <c r="Z68">
        <v>67</v>
      </c>
      <c r="AA68" t="s">
        <v>200</v>
      </c>
    </row>
    <row r="69" spans="1:27">
      <c r="A69">
        <v>68</v>
      </c>
      <c r="B69" t="s">
        <v>320</v>
      </c>
      <c r="C69" t="s">
        <v>324</v>
      </c>
      <c r="D69" t="s">
        <v>210</v>
      </c>
      <c r="E69">
        <v>4</v>
      </c>
      <c r="F69">
        <v>-7.9269999999999996</v>
      </c>
      <c r="G69">
        <v>-31.306000000000001</v>
      </c>
      <c r="H69">
        <v>19781</v>
      </c>
      <c r="I69">
        <v>0</v>
      </c>
      <c r="J69">
        <v>1</v>
      </c>
      <c r="K69" t="s">
        <v>197</v>
      </c>
      <c r="L69" t="s">
        <v>197</v>
      </c>
      <c r="M69" t="s">
        <v>198</v>
      </c>
      <c r="N69">
        <v>155.79282000000001</v>
      </c>
      <c r="O69">
        <v>8.5000000000000006E-2</v>
      </c>
      <c r="P69">
        <v>0.374</v>
      </c>
      <c r="Q69">
        <v>91</v>
      </c>
      <c r="R69">
        <v>-1.7999999999999999E-2</v>
      </c>
      <c r="S69">
        <v>1.7000000000000001E-2</v>
      </c>
      <c r="T69">
        <v>27.34</v>
      </c>
      <c r="U69">
        <v>844</v>
      </c>
      <c r="V69">
        <v>0</v>
      </c>
      <c r="W69">
        <v>30.687999999999999</v>
      </c>
      <c r="X69" t="s">
        <v>199</v>
      </c>
      <c r="Y69">
        <v>11</v>
      </c>
      <c r="Z69">
        <v>67</v>
      </c>
      <c r="AA69" t="s">
        <v>200</v>
      </c>
    </row>
    <row r="70" spans="1:27">
      <c r="A70">
        <v>69</v>
      </c>
      <c r="B70" t="s">
        <v>325</v>
      </c>
      <c r="C70" t="s">
        <v>326</v>
      </c>
      <c r="D70" t="s">
        <v>211</v>
      </c>
      <c r="E70">
        <v>1</v>
      </c>
      <c r="F70">
        <v>-5.665</v>
      </c>
      <c r="G70">
        <v>-22.684000000000001</v>
      </c>
      <c r="H70">
        <v>19782</v>
      </c>
      <c r="I70">
        <v>-1</v>
      </c>
      <c r="J70">
        <v>1</v>
      </c>
      <c r="K70" t="s">
        <v>197</v>
      </c>
      <c r="L70" t="s">
        <v>197</v>
      </c>
      <c r="M70" t="s">
        <v>198</v>
      </c>
      <c r="N70">
        <v>155.79895999999999</v>
      </c>
      <c r="O70">
        <v>9.6000000000000002E-2</v>
      </c>
      <c r="P70">
        <v>0.39700000000000002</v>
      </c>
      <c r="Q70">
        <v>100</v>
      </c>
      <c r="R70">
        <v>-1.2E-2</v>
      </c>
      <c r="S70">
        <v>3.6999999999999998E-2</v>
      </c>
      <c r="T70">
        <v>27.77</v>
      </c>
      <c r="U70">
        <v>844</v>
      </c>
      <c r="V70">
        <v>0</v>
      </c>
      <c r="W70">
        <v>30.937999999999999</v>
      </c>
      <c r="X70" t="s">
        <v>199</v>
      </c>
      <c r="Y70">
        <v>12</v>
      </c>
      <c r="Z70">
        <v>67</v>
      </c>
      <c r="AA70" t="s">
        <v>200</v>
      </c>
    </row>
    <row r="71" spans="1:27">
      <c r="A71">
        <v>70</v>
      </c>
      <c r="B71" t="s">
        <v>325</v>
      </c>
      <c r="C71" t="s">
        <v>327</v>
      </c>
      <c r="D71" t="s">
        <v>211</v>
      </c>
      <c r="E71">
        <v>2</v>
      </c>
      <c r="F71">
        <v>-5.5049999999999999</v>
      </c>
      <c r="G71">
        <v>-21.757999999999999</v>
      </c>
      <c r="H71">
        <v>19820</v>
      </c>
      <c r="I71">
        <v>-1</v>
      </c>
      <c r="J71">
        <v>1</v>
      </c>
      <c r="K71" t="s">
        <v>197</v>
      </c>
      <c r="L71" t="s">
        <v>197</v>
      </c>
      <c r="M71" t="s">
        <v>198</v>
      </c>
      <c r="N71">
        <v>155.80510000000001</v>
      </c>
      <c r="O71">
        <v>0.12</v>
      </c>
      <c r="P71">
        <v>0.33400000000000002</v>
      </c>
      <c r="Q71">
        <v>94</v>
      </c>
      <c r="R71">
        <v>-2.1000000000000001E-2</v>
      </c>
      <c r="S71">
        <v>-3.0000000000000001E-3</v>
      </c>
      <c r="T71">
        <v>28.31</v>
      </c>
      <c r="U71">
        <v>844</v>
      </c>
      <c r="V71">
        <v>0</v>
      </c>
      <c r="W71">
        <v>30.875</v>
      </c>
      <c r="X71" t="s">
        <v>199</v>
      </c>
      <c r="Y71">
        <v>12</v>
      </c>
      <c r="Z71">
        <v>67</v>
      </c>
      <c r="AA71" t="s">
        <v>200</v>
      </c>
    </row>
    <row r="72" spans="1:27">
      <c r="A72">
        <v>71</v>
      </c>
      <c r="B72" t="s">
        <v>325</v>
      </c>
      <c r="C72" t="s">
        <v>328</v>
      </c>
      <c r="D72" t="s">
        <v>211</v>
      </c>
      <c r="E72">
        <v>3</v>
      </c>
      <c r="F72">
        <v>-5.5060000000000002</v>
      </c>
      <c r="G72">
        <v>-21.693000000000001</v>
      </c>
      <c r="H72">
        <v>19887</v>
      </c>
      <c r="I72">
        <v>-1</v>
      </c>
      <c r="J72">
        <v>1</v>
      </c>
      <c r="K72" t="s">
        <v>197</v>
      </c>
      <c r="L72" t="s">
        <v>197</v>
      </c>
      <c r="M72" t="s">
        <v>198</v>
      </c>
      <c r="N72">
        <v>155.81117</v>
      </c>
      <c r="O72">
        <v>0.13400000000000001</v>
      </c>
      <c r="P72">
        <v>0.314</v>
      </c>
      <c r="Q72">
        <v>92</v>
      </c>
      <c r="R72">
        <v>2E-3</v>
      </c>
      <c r="S72">
        <v>-0.02</v>
      </c>
      <c r="T72">
        <v>27.79</v>
      </c>
      <c r="U72">
        <v>844</v>
      </c>
      <c r="V72">
        <v>0</v>
      </c>
      <c r="W72">
        <v>31.25</v>
      </c>
      <c r="X72" t="s">
        <v>199</v>
      </c>
      <c r="Y72">
        <v>12</v>
      </c>
      <c r="Z72">
        <v>67</v>
      </c>
      <c r="AA72" t="s">
        <v>200</v>
      </c>
    </row>
    <row r="73" spans="1:27">
      <c r="A73">
        <v>72</v>
      </c>
      <c r="B73" t="s">
        <v>325</v>
      </c>
      <c r="C73" t="s">
        <v>329</v>
      </c>
      <c r="D73" t="s">
        <v>211</v>
      </c>
      <c r="E73">
        <v>4</v>
      </c>
      <c r="F73">
        <v>-5.6189999999999998</v>
      </c>
      <c r="G73">
        <v>-21.425000000000001</v>
      </c>
      <c r="H73">
        <v>19736</v>
      </c>
      <c r="I73">
        <v>0</v>
      </c>
      <c r="J73">
        <v>1</v>
      </c>
      <c r="K73" t="s">
        <v>197</v>
      </c>
      <c r="L73" t="s">
        <v>197</v>
      </c>
      <c r="M73" t="s">
        <v>198</v>
      </c>
      <c r="N73">
        <v>155.81730999999999</v>
      </c>
      <c r="O73">
        <v>0.105</v>
      </c>
      <c r="P73">
        <v>0.41499999999999998</v>
      </c>
      <c r="Q73">
        <v>101</v>
      </c>
      <c r="R73">
        <v>-1.2999999999999999E-2</v>
      </c>
      <c r="S73">
        <v>-2.9000000000000001E-2</v>
      </c>
      <c r="T73">
        <v>28.04</v>
      </c>
      <c r="U73">
        <v>844</v>
      </c>
      <c r="V73">
        <v>0</v>
      </c>
      <c r="W73">
        <v>30.812999999999999</v>
      </c>
      <c r="X73" t="s">
        <v>199</v>
      </c>
      <c r="Y73">
        <v>12</v>
      </c>
      <c r="Z73">
        <v>67</v>
      </c>
      <c r="AA73" t="s">
        <v>200</v>
      </c>
    </row>
    <row r="74" spans="1:27">
      <c r="A74">
        <v>73</v>
      </c>
      <c r="B74" t="s">
        <v>330</v>
      </c>
      <c r="C74" t="s">
        <v>331</v>
      </c>
      <c r="D74" t="s">
        <v>212</v>
      </c>
      <c r="E74">
        <v>1</v>
      </c>
      <c r="F74">
        <v>-5.47</v>
      </c>
      <c r="G74">
        <v>-21.198</v>
      </c>
      <c r="H74">
        <v>19784</v>
      </c>
      <c r="I74">
        <v>-1</v>
      </c>
      <c r="J74">
        <v>1</v>
      </c>
      <c r="K74" t="s">
        <v>197</v>
      </c>
      <c r="L74" t="s">
        <v>197</v>
      </c>
      <c r="M74" t="s">
        <v>198</v>
      </c>
      <c r="N74">
        <v>155.82345000000001</v>
      </c>
      <c r="O74">
        <v>0.13300000000000001</v>
      </c>
      <c r="P74">
        <v>0.27100000000000002</v>
      </c>
      <c r="Q74">
        <v>93</v>
      </c>
      <c r="R74">
        <v>-1.2999999999999999E-2</v>
      </c>
      <c r="S74">
        <v>2.4E-2</v>
      </c>
      <c r="T74">
        <v>27.94</v>
      </c>
      <c r="U74">
        <v>844</v>
      </c>
      <c r="V74">
        <v>0</v>
      </c>
      <c r="W74">
        <v>30.812999999999999</v>
      </c>
      <c r="X74" t="s">
        <v>199</v>
      </c>
      <c r="Y74">
        <v>13</v>
      </c>
      <c r="Z74">
        <v>67</v>
      </c>
      <c r="AA74" t="s">
        <v>200</v>
      </c>
    </row>
    <row r="75" spans="1:27">
      <c r="A75">
        <v>74</v>
      </c>
      <c r="B75" t="s">
        <v>330</v>
      </c>
      <c r="C75" t="s">
        <v>332</v>
      </c>
      <c r="D75" t="s">
        <v>212</v>
      </c>
      <c r="E75">
        <v>2</v>
      </c>
      <c r="F75">
        <v>-5.4169999999999998</v>
      </c>
      <c r="G75">
        <v>-21.047999999999998</v>
      </c>
      <c r="H75">
        <v>19889</v>
      </c>
      <c r="I75">
        <v>-1</v>
      </c>
      <c r="J75">
        <v>1</v>
      </c>
      <c r="K75" t="s">
        <v>197</v>
      </c>
      <c r="L75" t="s">
        <v>197</v>
      </c>
      <c r="M75" t="s">
        <v>198</v>
      </c>
      <c r="N75">
        <v>155.82952</v>
      </c>
      <c r="O75">
        <v>0.123</v>
      </c>
      <c r="P75">
        <v>0.31</v>
      </c>
      <c r="Q75">
        <v>93</v>
      </c>
      <c r="R75">
        <v>-1.2E-2</v>
      </c>
      <c r="S75">
        <v>5.6000000000000001E-2</v>
      </c>
      <c r="T75">
        <v>27.88</v>
      </c>
      <c r="U75">
        <v>844</v>
      </c>
      <c r="V75">
        <v>0</v>
      </c>
      <c r="W75">
        <v>31.375</v>
      </c>
      <c r="X75" t="s">
        <v>199</v>
      </c>
      <c r="Y75">
        <v>13</v>
      </c>
      <c r="Z75">
        <v>67</v>
      </c>
      <c r="AA75" t="s">
        <v>200</v>
      </c>
    </row>
    <row r="76" spans="1:27">
      <c r="A76">
        <v>75</v>
      </c>
      <c r="B76" t="s">
        <v>330</v>
      </c>
      <c r="C76" t="s">
        <v>333</v>
      </c>
      <c r="D76" t="s">
        <v>212</v>
      </c>
      <c r="E76">
        <v>3</v>
      </c>
      <c r="F76">
        <v>-5.5250000000000004</v>
      </c>
      <c r="G76">
        <v>-21.292000000000002</v>
      </c>
      <c r="H76">
        <v>19726</v>
      </c>
      <c r="I76">
        <v>-1</v>
      </c>
      <c r="J76">
        <v>1</v>
      </c>
      <c r="K76" t="s">
        <v>197</v>
      </c>
      <c r="L76" t="s">
        <v>197</v>
      </c>
      <c r="M76" t="s">
        <v>198</v>
      </c>
      <c r="N76">
        <v>155.83572000000001</v>
      </c>
      <c r="O76">
        <v>0.158</v>
      </c>
      <c r="P76">
        <v>0.32100000000000001</v>
      </c>
      <c r="Q76">
        <v>94</v>
      </c>
      <c r="R76">
        <v>-2.5000000000000001E-2</v>
      </c>
      <c r="S76">
        <v>-1.4E-2</v>
      </c>
      <c r="T76">
        <v>28.42</v>
      </c>
      <c r="U76">
        <v>844</v>
      </c>
      <c r="V76">
        <v>0</v>
      </c>
      <c r="W76">
        <v>31.125</v>
      </c>
      <c r="X76" t="s">
        <v>199</v>
      </c>
      <c r="Y76">
        <v>13</v>
      </c>
      <c r="Z76">
        <v>67</v>
      </c>
      <c r="AA76" t="s">
        <v>200</v>
      </c>
    </row>
    <row r="77" spans="1:27">
      <c r="A77">
        <v>76</v>
      </c>
      <c r="B77" t="s">
        <v>330</v>
      </c>
      <c r="C77" t="s">
        <v>334</v>
      </c>
      <c r="D77" t="s">
        <v>212</v>
      </c>
      <c r="E77">
        <v>4</v>
      </c>
      <c r="F77">
        <v>-5.468</v>
      </c>
      <c r="G77">
        <v>-21.209</v>
      </c>
      <c r="H77">
        <v>19813</v>
      </c>
      <c r="I77">
        <v>0</v>
      </c>
      <c r="J77">
        <v>1</v>
      </c>
      <c r="K77" t="s">
        <v>197</v>
      </c>
      <c r="L77" t="s">
        <v>197</v>
      </c>
      <c r="M77" t="s">
        <v>198</v>
      </c>
      <c r="N77">
        <v>155.84179</v>
      </c>
      <c r="O77">
        <v>0.16900000000000001</v>
      </c>
      <c r="P77">
        <v>0.28799999999999998</v>
      </c>
      <c r="Q77">
        <v>93</v>
      </c>
      <c r="R77">
        <v>-1.2999999999999999E-2</v>
      </c>
      <c r="S77">
        <v>0.04</v>
      </c>
      <c r="T77">
        <v>28.07</v>
      </c>
      <c r="U77">
        <v>844</v>
      </c>
      <c r="V77">
        <v>0</v>
      </c>
      <c r="W77">
        <v>30.875</v>
      </c>
      <c r="X77" t="s">
        <v>199</v>
      </c>
      <c r="Y77">
        <v>13</v>
      </c>
      <c r="Z77">
        <v>67</v>
      </c>
      <c r="AA77" t="s">
        <v>200</v>
      </c>
    </row>
    <row r="78" spans="1:27">
      <c r="A78">
        <v>77</v>
      </c>
      <c r="B78" t="s">
        <v>335</v>
      </c>
      <c r="C78" t="s">
        <v>336</v>
      </c>
      <c r="D78" t="s">
        <v>213</v>
      </c>
      <c r="E78">
        <v>1</v>
      </c>
      <c r="F78">
        <v>-5.4009999999999998</v>
      </c>
      <c r="G78">
        <v>-21.12</v>
      </c>
      <c r="H78">
        <v>19942</v>
      </c>
      <c r="I78">
        <v>-1</v>
      </c>
      <c r="J78">
        <v>1</v>
      </c>
      <c r="K78" t="s">
        <v>197</v>
      </c>
      <c r="L78" t="s">
        <v>197</v>
      </c>
      <c r="M78" t="s">
        <v>198</v>
      </c>
      <c r="N78">
        <v>155.84800000000001</v>
      </c>
      <c r="O78">
        <v>0.107</v>
      </c>
      <c r="P78">
        <v>0.28100000000000003</v>
      </c>
      <c r="Q78">
        <v>97</v>
      </c>
      <c r="R78">
        <v>4.0000000000000001E-3</v>
      </c>
      <c r="S78">
        <v>4.2000000000000003E-2</v>
      </c>
      <c r="T78">
        <v>29.12</v>
      </c>
      <c r="U78">
        <v>844</v>
      </c>
      <c r="V78">
        <v>0</v>
      </c>
      <c r="W78">
        <v>30.5</v>
      </c>
      <c r="X78" t="s">
        <v>199</v>
      </c>
      <c r="Y78">
        <v>14</v>
      </c>
      <c r="Z78">
        <v>67</v>
      </c>
      <c r="AA78" t="s">
        <v>200</v>
      </c>
    </row>
    <row r="79" spans="1:27">
      <c r="A79">
        <v>78</v>
      </c>
      <c r="B79" t="s">
        <v>335</v>
      </c>
      <c r="C79" t="s">
        <v>337</v>
      </c>
      <c r="D79" t="s">
        <v>213</v>
      </c>
      <c r="E79">
        <v>2</v>
      </c>
      <c r="F79">
        <v>-5.47</v>
      </c>
      <c r="G79">
        <v>-21.254000000000001</v>
      </c>
      <c r="H79">
        <v>19851</v>
      </c>
      <c r="I79">
        <v>-1</v>
      </c>
      <c r="J79">
        <v>1</v>
      </c>
      <c r="K79" t="s">
        <v>197</v>
      </c>
      <c r="L79" t="s">
        <v>197</v>
      </c>
      <c r="M79" t="s">
        <v>198</v>
      </c>
      <c r="N79">
        <v>155.85408000000001</v>
      </c>
      <c r="O79">
        <v>0.13100000000000001</v>
      </c>
      <c r="P79">
        <v>0.25700000000000001</v>
      </c>
      <c r="Q79">
        <v>94</v>
      </c>
      <c r="R79">
        <v>-2.1999999999999999E-2</v>
      </c>
      <c r="S79">
        <v>3.6999999999999998E-2</v>
      </c>
      <c r="T79">
        <v>28.19</v>
      </c>
      <c r="U79">
        <v>844</v>
      </c>
      <c r="V79">
        <v>0</v>
      </c>
      <c r="W79">
        <v>30.25</v>
      </c>
      <c r="X79" t="s">
        <v>199</v>
      </c>
      <c r="Y79">
        <v>14</v>
      </c>
      <c r="Z79">
        <v>67</v>
      </c>
      <c r="AA79" t="s">
        <v>200</v>
      </c>
    </row>
    <row r="80" spans="1:27">
      <c r="A80">
        <v>79</v>
      </c>
      <c r="B80" t="s">
        <v>335</v>
      </c>
      <c r="C80" t="s">
        <v>338</v>
      </c>
      <c r="D80" t="s">
        <v>213</v>
      </c>
      <c r="E80">
        <v>3</v>
      </c>
      <c r="F80">
        <v>-5.3230000000000004</v>
      </c>
      <c r="G80">
        <v>-21.367999999999999</v>
      </c>
      <c r="H80">
        <v>19764</v>
      </c>
      <c r="I80">
        <v>-1</v>
      </c>
      <c r="J80">
        <v>1</v>
      </c>
      <c r="K80" t="s">
        <v>197</v>
      </c>
      <c r="L80" t="s">
        <v>197</v>
      </c>
      <c r="M80" t="s">
        <v>198</v>
      </c>
      <c r="N80">
        <v>155.86022</v>
      </c>
      <c r="O80">
        <v>0.09</v>
      </c>
      <c r="P80">
        <v>0.42899999999999999</v>
      </c>
      <c r="Q80">
        <v>101</v>
      </c>
      <c r="R80">
        <v>-8.9999999999999993E-3</v>
      </c>
      <c r="S80">
        <v>7.8E-2</v>
      </c>
      <c r="T80">
        <v>28.12</v>
      </c>
      <c r="U80">
        <v>844</v>
      </c>
      <c r="V80">
        <v>0</v>
      </c>
      <c r="W80">
        <v>30.75</v>
      </c>
      <c r="X80" t="s">
        <v>199</v>
      </c>
      <c r="Y80">
        <v>14</v>
      </c>
      <c r="Z80">
        <v>67</v>
      </c>
      <c r="AA80" t="s">
        <v>200</v>
      </c>
    </row>
    <row r="81" spans="1:27">
      <c r="A81">
        <v>80</v>
      </c>
      <c r="B81" t="s">
        <v>335</v>
      </c>
      <c r="C81" t="s">
        <v>339</v>
      </c>
      <c r="D81" t="s">
        <v>213</v>
      </c>
      <c r="E81">
        <v>4</v>
      </c>
      <c r="F81">
        <v>-5.42</v>
      </c>
      <c r="G81">
        <v>-21.062000000000001</v>
      </c>
      <c r="H81">
        <v>19810</v>
      </c>
      <c r="I81">
        <v>0</v>
      </c>
      <c r="J81">
        <v>1</v>
      </c>
      <c r="K81" t="s">
        <v>197</v>
      </c>
      <c r="L81" t="s">
        <v>197</v>
      </c>
      <c r="M81" t="s">
        <v>198</v>
      </c>
      <c r="N81">
        <v>155.86635999999999</v>
      </c>
      <c r="O81">
        <v>0.109</v>
      </c>
      <c r="P81">
        <v>0.41299999999999998</v>
      </c>
      <c r="Q81">
        <v>90</v>
      </c>
      <c r="R81">
        <v>-5.0000000000000001E-3</v>
      </c>
      <c r="S81">
        <v>-8.7999999999999995E-2</v>
      </c>
      <c r="T81">
        <v>27.12</v>
      </c>
      <c r="U81">
        <v>844</v>
      </c>
      <c r="V81">
        <v>0</v>
      </c>
      <c r="W81">
        <v>30.812999999999999</v>
      </c>
      <c r="X81" t="s">
        <v>199</v>
      </c>
      <c r="Y81">
        <v>14</v>
      </c>
      <c r="Z81">
        <v>67</v>
      </c>
      <c r="AA81" t="s">
        <v>200</v>
      </c>
    </row>
    <row r="82" spans="1:27">
      <c r="A82">
        <v>81</v>
      </c>
      <c r="B82" t="s">
        <v>340</v>
      </c>
      <c r="C82" t="s">
        <v>341</v>
      </c>
      <c r="D82" t="s">
        <v>214</v>
      </c>
      <c r="E82">
        <v>1</v>
      </c>
      <c r="F82">
        <v>-5.9889999999999999</v>
      </c>
      <c r="G82">
        <v>-24.077000000000002</v>
      </c>
      <c r="H82">
        <v>19790</v>
      </c>
      <c r="I82">
        <v>-1</v>
      </c>
      <c r="J82">
        <v>1</v>
      </c>
      <c r="K82" t="s">
        <v>197</v>
      </c>
      <c r="L82" t="s">
        <v>197</v>
      </c>
      <c r="M82" t="s">
        <v>198</v>
      </c>
      <c r="N82">
        <v>155.8725</v>
      </c>
      <c r="O82">
        <v>0.10299999999999999</v>
      </c>
      <c r="P82">
        <v>0.40500000000000003</v>
      </c>
      <c r="Q82">
        <v>99</v>
      </c>
      <c r="R82">
        <v>-1.4999999999999999E-2</v>
      </c>
      <c r="S82">
        <v>-8.6999999999999994E-2</v>
      </c>
      <c r="T82">
        <v>27.39</v>
      </c>
      <c r="U82">
        <v>844</v>
      </c>
      <c r="V82">
        <v>0</v>
      </c>
      <c r="W82">
        <v>31.125</v>
      </c>
      <c r="X82" t="s">
        <v>199</v>
      </c>
      <c r="Y82">
        <v>15</v>
      </c>
      <c r="Z82">
        <v>67</v>
      </c>
      <c r="AA82" t="s">
        <v>200</v>
      </c>
    </row>
    <row r="83" spans="1:27">
      <c r="A83">
        <v>82</v>
      </c>
      <c r="B83" t="s">
        <v>340</v>
      </c>
      <c r="C83" t="s">
        <v>342</v>
      </c>
      <c r="D83" t="s">
        <v>214</v>
      </c>
      <c r="E83">
        <v>2</v>
      </c>
      <c r="F83">
        <v>-6.06</v>
      </c>
      <c r="G83">
        <v>-24.495999999999999</v>
      </c>
      <c r="H83">
        <v>19785</v>
      </c>
      <c r="I83">
        <v>-1</v>
      </c>
      <c r="J83">
        <v>1</v>
      </c>
      <c r="K83" t="s">
        <v>197</v>
      </c>
      <c r="L83" t="s">
        <v>197</v>
      </c>
      <c r="M83" t="s">
        <v>198</v>
      </c>
      <c r="N83">
        <v>155.87863999999999</v>
      </c>
      <c r="O83">
        <v>0.14699999999999999</v>
      </c>
      <c r="P83">
        <v>0.28699999999999998</v>
      </c>
      <c r="Q83">
        <v>93</v>
      </c>
      <c r="R83">
        <v>-2.5999999999999999E-2</v>
      </c>
      <c r="S83">
        <v>1.4E-2</v>
      </c>
      <c r="T83">
        <v>27.92</v>
      </c>
      <c r="U83">
        <v>844</v>
      </c>
      <c r="V83">
        <v>0</v>
      </c>
      <c r="W83">
        <v>30.562999999999999</v>
      </c>
      <c r="X83" t="s">
        <v>199</v>
      </c>
      <c r="Y83">
        <v>15</v>
      </c>
      <c r="Z83">
        <v>67</v>
      </c>
      <c r="AA83" t="s">
        <v>200</v>
      </c>
    </row>
    <row r="84" spans="1:27">
      <c r="A84">
        <v>83</v>
      </c>
      <c r="B84" t="s">
        <v>340</v>
      </c>
      <c r="C84" t="s">
        <v>343</v>
      </c>
      <c r="D84" t="s">
        <v>214</v>
      </c>
      <c r="E84">
        <v>3</v>
      </c>
      <c r="F84">
        <v>-6.0570000000000004</v>
      </c>
      <c r="G84">
        <v>-24.437999999999999</v>
      </c>
      <c r="H84">
        <v>19828</v>
      </c>
      <c r="I84">
        <v>-1</v>
      </c>
      <c r="J84">
        <v>1</v>
      </c>
      <c r="K84" t="s">
        <v>197</v>
      </c>
      <c r="L84" t="s">
        <v>197</v>
      </c>
      <c r="M84" t="s">
        <v>198</v>
      </c>
      <c r="N84">
        <v>155.88471000000001</v>
      </c>
      <c r="O84">
        <v>0.123</v>
      </c>
      <c r="P84">
        <v>0.33200000000000002</v>
      </c>
      <c r="Q84">
        <v>93</v>
      </c>
      <c r="R84">
        <v>-1.2E-2</v>
      </c>
      <c r="S84">
        <v>8.7999999999999995E-2</v>
      </c>
      <c r="T84">
        <v>28.1</v>
      </c>
      <c r="U84">
        <v>844</v>
      </c>
      <c r="V84">
        <v>0</v>
      </c>
      <c r="W84">
        <v>30.75</v>
      </c>
      <c r="X84" t="s">
        <v>199</v>
      </c>
      <c r="Y84">
        <v>15</v>
      </c>
      <c r="Z84">
        <v>67</v>
      </c>
      <c r="AA84" t="s">
        <v>200</v>
      </c>
    </row>
    <row r="85" spans="1:27">
      <c r="A85">
        <v>84</v>
      </c>
      <c r="B85" t="s">
        <v>340</v>
      </c>
      <c r="C85" t="s">
        <v>344</v>
      </c>
      <c r="D85" t="s">
        <v>214</v>
      </c>
      <c r="E85">
        <v>4</v>
      </c>
      <c r="F85">
        <v>-6.0780000000000003</v>
      </c>
      <c r="G85">
        <v>-24.12</v>
      </c>
      <c r="H85">
        <v>19860</v>
      </c>
      <c r="I85">
        <v>0</v>
      </c>
      <c r="J85">
        <v>1</v>
      </c>
      <c r="K85" t="s">
        <v>197</v>
      </c>
      <c r="L85" t="s">
        <v>197</v>
      </c>
      <c r="M85" t="s">
        <v>198</v>
      </c>
      <c r="N85">
        <v>155.89086</v>
      </c>
      <c r="O85">
        <v>0.10299999999999999</v>
      </c>
      <c r="P85">
        <v>0.34899999999999998</v>
      </c>
      <c r="Q85">
        <v>100</v>
      </c>
      <c r="R85">
        <v>-5.0000000000000001E-3</v>
      </c>
      <c r="S85">
        <v>2E-3</v>
      </c>
      <c r="T85">
        <v>27.59</v>
      </c>
      <c r="U85">
        <v>844</v>
      </c>
      <c r="V85">
        <v>0</v>
      </c>
      <c r="W85">
        <v>30.562999999999999</v>
      </c>
      <c r="X85" t="s">
        <v>199</v>
      </c>
      <c r="Y85">
        <v>15</v>
      </c>
      <c r="Z85">
        <v>67</v>
      </c>
      <c r="AA85" t="s">
        <v>200</v>
      </c>
    </row>
    <row r="86" spans="1:27">
      <c r="A86">
        <v>85</v>
      </c>
      <c r="B86" t="s">
        <v>345</v>
      </c>
      <c r="C86" t="s">
        <v>346</v>
      </c>
      <c r="D86" t="s">
        <v>215</v>
      </c>
      <c r="E86">
        <v>1</v>
      </c>
      <c r="F86">
        <v>-5.5780000000000003</v>
      </c>
      <c r="G86">
        <v>-22.045999999999999</v>
      </c>
      <c r="H86">
        <v>19831</v>
      </c>
      <c r="I86">
        <v>-1</v>
      </c>
      <c r="J86">
        <v>1</v>
      </c>
      <c r="K86" t="s">
        <v>197</v>
      </c>
      <c r="L86" t="s">
        <v>197</v>
      </c>
      <c r="M86" t="s">
        <v>198</v>
      </c>
      <c r="N86">
        <v>155.89699999999999</v>
      </c>
      <c r="O86">
        <v>6.0999999999999999E-2</v>
      </c>
      <c r="P86">
        <v>0.38300000000000001</v>
      </c>
      <c r="Q86">
        <v>93</v>
      </c>
      <c r="R86">
        <v>6.0000000000000001E-3</v>
      </c>
      <c r="S86">
        <v>3.2000000000000001E-2</v>
      </c>
      <c r="T86">
        <v>27.9</v>
      </c>
      <c r="U86">
        <v>844</v>
      </c>
      <c r="V86">
        <v>0</v>
      </c>
      <c r="W86">
        <v>30.625</v>
      </c>
      <c r="X86" t="s">
        <v>199</v>
      </c>
      <c r="Y86">
        <v>16</v>
      </c>
      <c r="Z86">
        <v>67</v>
      </c>
      <c r="AA86" t="s">
        <v>200</v>
      </c>
    </row>
    <row r="87" spans="1:27">
      <c r="A87">
        <v>86</v>
      </c>
      <c r="B87" t="s">
        <v>345</v>
      </c>
      <c r="C87" t="s">
        <v>347</v>
      </c>
      <c r="D87" t="s">
        <v>215</v>
      </c>
      <c r="E87">
        <v>2</v>
      </c>
      <c r="F87">
        <v>-5.5949999999999998</v>
      </c>
      <c r="G87">
        <v>-21.702999999999999</v>
      </c>
      <c r="H87">
        <v>19910</v>
      </c>
      <c r="I87">
        <v>-1</v>
      </c>
      <c r="J87">
        <v>1</v>
      </c>
      <c r="K87" t="s">
        <v>197</v>
      </c>
      <c r="L87" t="s">
        <v>197</v>
      </c>
      <c r="M87" t="s">
        <v>198</v>
      </c>
      <c r="N87">
        <v>155.90307000000001</v>
      </c>
      <c r="O87">
        <v>0.13900000000000001</v>
      </c>
      <c r="P87">
        <v>0.29899999999999999</v>
      </c>
      <c r="Q87">
        <v>92</v>
      </c>
      <c r="R87">
        <v>-1.9E-2</v>
      </c>
      <c r="S87">
        <v>6.5000000000000002E-2</v>
      </c>
      <c r="T87">
        <v>27.68</v>
      </c>
      <c r="U87">
        <v>844</v>
      </c>
      <c r="V87">
        <v>0</v>
      </c>
      <c r="W87">
        <v>31.187999999999999</v>
      </c>
      <c r="X87" t="s">
        <v>199</v>
      </c>
      <c r="Y87">
        <v>16</v>
      </c>
      <c r="Z87">
        <v>67</v>
      </c>
      <c r="AA87" t="s">
        <v>200</v>
      </c>
    </row>
    <row r="88" spans="1:27">
      <c r="A88">
        <v>87</v>
      </c>
      <c r="B88" t="s">
        <v>345</v>
      </c>
      <c r="C88" t="s">
        <v>348</v>
      </c>
      <c r="D88" t="s">
        <v>215</v>
      </c>
      <c r="E88">
        <v>3</v>
      </c>
      <c r="F88">
        <v>-5.4809999999999999</v>
      </c>
      <c r="G88">
        <v>-21.67</v>
      </c>
      <c r="H88">
        <v>19892</v>
      </c>
      <c r="I88">
        <v>-1</v>
      </c>
      <c r="J88">
        <v>1</v>
      </c>
      <c r="K88" t="s">
        <v>197</v>
      </c>
      <c r="L88" t="s">
        <v>197</v>
      </c>
      <c r="M88" t="s">
        <v>198</v>
      </c>
      <c r="N88">
        <v>155.90928</v>
      </c>
      <c r="O88">
        <v>0.11700000000000001</v>
      </c>
      <c r="P88">
        <v>0.41199999999999998</v>
      </c>
      <c r="Q88">
        <v>95</v>
      </c>
      <c r="R88">
        <v>-1.2999999999999999E-2</v>
      </c>
      <c r="S88">
        <v>9.1999999999999998E-2</v>
      </c>
      <c r="T88">
        <v>28.7</v>
      </c>
      <c r="U88">
        <v>844</v>
      </c>
      <c r="V88">
        <v>0</v>
      </c>
      <c r="W88">
        <v>30.75</v>
      </c>
      <c r="X88" t="s">
        <v>199</v>
      </c>
      <c r="Y88">
        <v>16</v>
      </c>
      <c r="Z88">
        <v>67</v>
      </c>
      <c r="AA88" t="s">
        <v>200</v>
      </c>
    </row>
    <row r="89" spans="1:27">
      <c r="A89">
        <v>88</v>
      </c>
      <c r="B89" t="s">
        <v>345</v>
      </c>
      <c r="C89" t="s">
        <v>349</v>
      </c>
      <c r="D89" t="s">
        <v>215</v>
      </c>
      <c r="E89">
        <v>4</v>
      </c>
      <c r="F89">
        <v>-5.5640000000000001</v>
      </c>
      <c r="G89">
        <v>-21.501000000000001</v>
      </c>
      <c r="H89">
        <v>19848</v>
      </c>
      <c r="I89">
        <v>0</v>
      </c>
      <c r="J89">
        <v>1</v>
      </c>
      <c r="K89" t="s">
        <v>197</v>
      </c>
      <c r="L89" t="s">
        <v>197</v>
      </c>
      <c r="M89" t="s">
        <v>198</v>
      </c>
      <c r="N89">
        <v>155.91534999999999</v>
      </c>
      <c r="O89">
        <v>0.13300000000000001</v>
      </c>
      <c r="P89">
        <v>0.32700000000000001</v>
      </c>
      <c r="Q89">
        <v>94</v>
      </c>
      <c r="R89">
        <v>-2.1999999999999999E-2</v>
      </c>
      <c r="S89">
        <v>-3.1E-2</v>
      </c>
      <c r="T89">
        <v>28.29</v>
      </c>
      <c r="U89">
        <v>844</v>
      </c>
      <c r="V89">
        <v>0</v>
      </c>
      <c r="W89">
        <v>31</v>
      </c>
      <c r="X89" t="s">
        <v>199</v>
      </c>
      <c r="Y89">
        <v>16</v>
      </c>
      <c r="Z89">
        <v>67</v>
      </c>
      <c r="AA89" t="s">
        <v>200</v>
      </c>
    </row>
    <row r="90" spans="1:27">
      <c r="A90">
        <v>89</v>
      </c>
      <c r="B90" t="s">
        <v>350</v>
      </c>
      <c r="C90" t="s">
        <v>351</v>
      </c>
      <c r="D90" t="s">
        <v>216</v>
      </c>
      <c r="E90">
        <v>1</v>
      </c>
      <c r="F90">
        <v>-5.3570000000000002</v>
      </c>
      <c r="G90">
        <v>-20.724</v>
      </c>
      <c r="H90">
        <v>19735</v>
      </c>
      <c r="I90">
        <v>-1</v>
      </c>
      <c r="J90">
        <v>1</v>
      </c>
      <c r="K90" t="s">
        <v>197</v>
      </c>
      <c r="L90" t="s">
        <v>197</v>
      </c>
      <c r="M90" t="s">
        <v>198</v>
      </c>
      <c r="N90">
        <v>155.92149000000001</v>
      </c>
      <c r="O90">
        <v>0.14199999999999999</v>
      </c>
      <c r="P90">
        <v>0.36</v>
      </c>
      <c r="Q90">
        <v>101</v>
      </c>
      <c r="R90">
        <v>1.0999999999999999E-2</v>
      </c>
      <c r="S90">
        <v>4.4999999999999998E-2</v>
      </c>
      <c r="T90">
        <v>27.86</v>
      </c>
      <c r="U90">
        <v>844</v>
      </c>
      <c r="V90">
        <v>0</v>
      </c>
      <c r="W90">
        <v>31.125</v>
      </c>
      <c r="X90" t="s">
        <v>199</v>
      </c>
      <c r="Y90">
        <v>17</v>
      </c>
      <c r="Z90">
        <v>67</v>
      </c>
      <c r="AA90" t="s">
        <v>200</v>
      </c>
    </row>
    <row r="91" spans="1:27">
      <c r="A91">
        <v>90</v>
      </c>
      <c r="B91" t="s">
        <v>350</v>
      </c>
      <c r="C91" t="s">
        <v>352</v>
      </c>
      <c r="D91" t="s">
        <v>216</v>
      </c>
      <c r="E91">
        <v>2</v>
      </c>
      <c r="F91">
        <v>-5.3090000000000002</v>
      </c>
      <c r="G91">
        <v>-20.254999999999999</v>
      </c>
      <c r="H91">
        <v>19843</v>
      </c>
      <c r="I91">
        <v>-1</v>
      </c>
      <c r="J91">
        <v>1</v>
      </c>
      <c r="K91" t="s">
        <v>197</v>
      </c>
      <c r="L91" t="s">
        <v>197</v>
      </c>
      <c r="M91" t="s">
        <v>198</v>
      </c>
      <c r="N91">
        <v>155.92762999999999</v>
      </c>
      <c r="O91">
        <v>0.104</v>
      </c>
      <c r="P91">
        <v>0.29699999999999999</v>
      </c>
      <c r="Q91">
        <v>96</v>
      </c>
      <c r="R91">
        <v>-2.1999999999999999E-2</v>
      </c>
      <c r="S91">
        <v>5.7000000000000002E-2</v>
      </c>
      <c r="T91">
        <v>29.01</v>
      </c>
      <c r="U91">
        <v>844</v>
      </c>
      <c r="V91">
        <v>0</v>
      </c>
      <c r="W91">
        <v>31.187999999999999</v>
      </c>
      <c r="X91" t="s">
        <v>199</v>
      </c>
      <c r="Y91">
        <v>17</v>
      </c>
      <c r="Z91">
        <v>67</v>
      </c>
      <c r="AA91" t="s">
        <v>200</v>
      </c>
    </row>
    <row r="92" spans="1:27">
      <c r="A92">
        <v>91</v>
      </c>
      <c r="B92" t="s">
        <v>350</v>
      </c>
      <c r="C92" t="s">
        <v>353</v>
      </c>
      <c r="D92" t="s">
        <v>216</v>
      </c>
      <c r="E92">
        <v>3</v>
      </c>
      <c r="F92">
        <v>-5.2750000000000004</v>
      </c>
      <c r="G92">
        <v>-20.628</v>
      </c>
      <c r="H92">
        <v>19792</v>
      </c>
      <c r="I92">
        <v>-1</v>
      </c>
      <c r="J92">
        <v>1</v>
      </c>
      <c r="K92" t="s">
        <v>197</v>
      </c>
      <c r="L92" t="s">
        <v>197</v>
      </c>
      <c r="M92" t="s">
        <v>198</v>
      </c>
      <c r="N92">
        <v>155.93377000000001</v>
      </c>
      <c r="O92">
        <v>0.13600000000000001</v>
      </c>
      <c r="P92">
        <v>0.25800000000000001</v>
      </c>
      <c r="Q92">
        <v>97</v>
      </c>
      <c r="R92">
        <v>-8.9999999999999993E-3</v>
      </c>
      <c r="S92">
        <v>-5.1999999999999998E-2</v>
      </c>
      <c r="T92">
        <v>26.98</v>
      </c>
      <c r="U92">
        <v>844</v>
      </c>
      <c r="V92">
        <v>0</v>
      </c>
      <c r="W92">
        <v>30.375</v>
      </c>
      <c r="X92" t="s">
        <v>199</v>
      </c>
      <c r="Y92">
        <v>17</v>
      </c>
      <c r="Z92">
        <v>67</v>
      </c>
      <c r="AA92" t="s">
        <v>200</v>
      </c>
    </row>
    <row r="93" spans="1:27">
      <c r="A93">
        <v>92</v>
      </c>
      <c r="B93" t="s">
        <v>350</v>
      </c>
      <c r="C93" t="s">
        <v>354</v>
      </c>
      <c r="D93" t="s">
        <v>216</v>
      </c>
      <c r="E93">
        <v>4</v>
      </c>
      <c r="F93">
        <v>-5.2969999999999997</v>
      </c>
      <c r="G93">
        <v>-20.181000000000001</v>
      </c>
      <c r="H93">
        <v>19932</v>
      </c>
      <c r="I93">
        <v>0</v>
      </c>
      <c r="J93">
        <v>1</v>
      </c>
      <c r="K93" t="s">
        <v>197</v>
      </c>
      <c r="L93" t="s">
        <v>197</v>
      </c>
      <c r="M93" t="s">
        <v>198</v>
      </c>
      <c r="N93">
        <v>155.93991</v>
      </c>
      <c r="O93">
        <v>0.115</v>
      </c>
      <c r="P93">
        <v>0.313</v>
      </c>
      <c r="Q93">
        <v>90</v>
      </c>
      <c r="R93">
        <v>-3.1E-2</v>
      </c>
      <c r="S93">
        <v>-1.6E-2</v>
      </c>
      <c r="T93">
        <v>27.24</v>
      </c>
      <c r="U93">
        <v>844</v>
      </c>
      <c r="V93">
        <v>0</v>
      </c>
      <c r="W93">
        <v>30.75</v>
      </c>
      <c r="X93" t="s">
        <v>199</v>
      </c>
      <c r="Y93">
        <v>17</v>
      </c>
      <c r="Z93">
        <v>67</v>
      </c>
      <c r="AA93" t="s">
        <v>200</v>
      </c>
    </row>
    <row r="94" spans="1:27">
      <c r="A94">
        <v>93</v>
      </c>
      <c r="B94" t="s">
        <v>355</v>
      </c>
      <c r="C94" t="s">
        <v>356</v>
      </c>
      <c r="D94" t="s">
        <v>217</v>
      </c>
      <c r="E94">
        <v>1</v>
      </c>
      <c r="F94">
        <v>-8.6489999999999991</v>
      </c>
      <c r="G94">
        <v>-40.747</v>
      </c>
      <c r="H94">
        <v>19743</v>
      </c>
      <c r="I94">
        <v>-1</v>
      </c>
      <c r="J94">
        <v>1</v>
      </c>
      <c r="K94" t="s">
        <v>197</v>
      </c>
      <c r="L94" t="s">
        <v>197</v>
      </c>
      <c r="M94" t="s">
        <v>198</v>
      </c>
      <c r="N94">
        <v>155.94612000000001</v>
      </c>
      <c r="O94">
        <v>8.7999999999999995E-2</v>
      </c>
      <c r="P94">
        <v>0.38300000000000001</v>
      </c>
      <c r="Q94">
        <v>92</v>
      </c>
      <c r="R94">
        <v>5.0000000000000001E-3</v>
      </c>
      <c r="S94">
        <v>5.5E-2</v>
      </c>
      <c r="T94">
        <v>27.74</v>
      </c>
      <c r="U94">
        <v>844</v>
      </c>
      <c r="V94">
        <v>0</v>
      </c>
      <c r="W94">
        <v>30.937999999999999</v>
      </c>
      <c r="X94" t="s">
        <v>199</v>
      </c>
      <c r="Y94">
        <v>18</v>
      </c>
      <c r="Z94">
        <v>67</v>
      </c>
      <c r="AA94" t="s">
        <v>200</v>
      </c>
    </row>
    <row r="95" spans="1:27">
      <c r="A95">
        <v>94</v>
      </c>
      <c r="B95" t="s">
        <v>355</v>
      </c>
      <c r="C95" t="s">
        <v>357</v>
      </c>
      <c r="D95" t="s">
        <v>217</v>
      </c>
      <c r="E95">
        <v>2</v>
      </c>
      <c r="F95">
        <v>-8.8219999999999992</v>
      </c>
      <c r="G95">
        <v>-42.457000000000001</v>
      </c>
      <c r="H95">
        <v>20089</v>
      </c>
      <c r="I95">
        <v>-1</v>
      </c>
      <c r="J95">
        <v>1</v>
      </c>
      <c r="K95" t="s">
        <v>197</v>
      </c>
      <c r="L95" t="s">
        <v>197</v>
      </c>
      <c r="M95" t="s">
        <v>198</v>
      </c>
      <c r="N95">
        <v>155.95219</v>
      </c>
      <c r="O95">
        <v>9.0999999999999998E-2</v>
      </c>
      <c r="P95">
        <v>0.36199999999999999</v>
      </c>
      <c r="Q95">
        <v>94</v>
      </c>
      <c r="R95">
        <v>-1.4E-2</v>
      </c>
      <c r="S95">
        <v>4.5999999999999999E-2</v>
      </c>
      <c r="T95">
        <v>28.23</v>
      </c>
      <c r="U95">
        <v>844</v>
      </c>
      <c r="V95">
        <v>0</v>
      </c>
      <c r="W95">
        <v>30.812999999999999</v>
      </c>
      <c r="X95" t="s">
        <v>199</v>
      </c>
      <c r="Y95">
        <v>18</v>
      </c>
      <c r="Z95">
        <v>67</v>
      </c>
      <c r="AA95" t="s">
        <v>200</v>
      </c>
    </row>
    <row r="96" spans="1:27">
      <c r="A96">
        <v>95</v>
      </c>
      <c r="B96" t="s">
        <v>355</v>
      </c>
      <c r="C96" t="s">
        <v>358</v>
      </c>
      <c r="D96" t="s">
        <v>217</v>
      </c>
      <c r="E96">
        <v>3</v>
      </c>
      <c r="F96">
        <v>-8.8740000000000006</v>
      </c>
      <c r="G96">
        <v>-43.124000000000002</v>
      </c>
      <c r="H96">
        <v>19801</v>
      </c>
      <c r="I96">
        <v>-1</v>
      </c>
      <c r="J96">
        <v>1</v>
      </c>
      <c r="K96" t="s">
        <v>197</v>
      </c>
      <c r="L96" t="s">
        <v>197</v>
      </c>
      <c r="M96" t="s">
        <v>198</v>
      </c>
      <c r="N96">
        <v>155.95832999999999</v>
      </c>
      <c r="O96">
        <v>0.115</v>
      </c>
      <c r="P96">
        <v>0.35799999999999998</v>
      </c>
      <c r="Q96">
        <v>101</v>
      </c>
      <c r="R96">
        <v>-1.0999999999999999E-2</v>
      </c>
      <c r="S96">
        <v>7.5999999999999998E-2</v>
      </c>
      <c r="T96">
        <v>27.93</v>
      </c>
      <c r="U96">
        <v>844</v>
      </c>
      <c r="V96">
        <v>0</v>
      </c>
      <c r="W96">
        <v>30.812999999999999</v>
      </c>
      <c r="X96" t="s">
        <v>199</v>
      </c>
      <c r="Y96">
        <v>18</v>
      </c>
      <c r="Z96">
        <v>67</v>
      </c>
      <c r="AA96" t="s">
        <v>200</v>
      </c>
    </row>
    <row r="97" spans="1:27">
      <c r="A97">
        <v>96</v>
      </c>
      <c r="B97" t="s">
        <v>355</v>
      </c>
      <c r="C97" t="s">
        <v>359</v>
      </c>
      <c r="D97" t="s">
        <v>217</v>
      </c>
      <c r="E97">
        <v>4</v>
      </c>
      <c r="F97">
        <v>-8.8559999999999999</v>
      </c>
      <c r="G97">
        <v>-42.996000000000002</v>
      </c>
      <c r="H97">
        <v>19807</v>
      </c>
      <c r="I97">
        <v>0</v>
      </c>
      <c r="J97">
        <v>1</v>
      </c>
      <c r="K97" t="s">
        <v>197</v>
      </c>
      <c r="L97" t="s">
        <v>197</v>
      </c>
      <c r="M97" t="s">
        <v>198</v>
      </c>
      <c r="N97">
        <v>155.96446</v>
      </c>
      <c r="O97">
        <v>0.11700000000000001</v>
      </c>
      <c r="P97">
        <v>0.2</v>
      </c>
      <c r="Q97">
        <v>92</v>
      </c>
      <c r="R97">
        <v>-0.01</v>
      </c>
      <c r="S97">
        <v>3.1E-2</v>
      </c>
      <c r="T97">
        <v>27.66</v>
      </c>
      <c r="U97">
        <v>844</v>
      </c>
      <c r="V97">
        <v>0</v>
      </c>
      <c r="W97">
        <v>30.375</v>
      </c>
      <c r="X97" t="s">
        <v>199</v>
      </c>
      <c r="Y97">
        <v>18</v>
      </c>
      <c r="Z97">
        <v>67</v>
      </c>
      <c r="AA97" t="s">
        <v>200</v>
      </c>
    </row>
    <row r="98" spans="1:27">
      <c r="A98">
        <v>97</v>
      </c>
      <c r="B98" t="s">
        <v>360</v>
      </c>
      <c r="C98" t="s">
        <v>361</v>
      </c>
      <c r="D98" t="s">
        <v>218</v>
      </c>
      <c r="E98">
        <v>1</v>
      </c>
      <c r="F98">
        <v>-7.8920000000000003</v>
      </c>
      <c r="G98">
        <v>-32.569000000000003</v>
      </c>
      <c r="H98">
        <v>19809</v>
      </c>
      <c r="I98">
        <v>-1</v>
      </c>
      <c r="J98">
        <v>1</v>
      </c>
      <c r="K98" t="s">
        <v>197</v>
      </c>
      <c r="L98" t="s">
        <v>197</v>
      </c>
      <c r="M98" t="s">
        <v>198</v>
      </c>
      <c r="N98">
        <v>155.97060999999999</v>
      </c>
      <c r="O98">
        <v>0.112</v>
      </c>
      <c r="P98">
        <v>0.28599999999999998</v>
      </c>
      <c r="Q98">
        <v>98</v>
      </c>
      <c r="R98">
        <v>8.0000000000000002E-3</v>
      </c>
      <c r="S98">
        <v>-5.3999999999999999E-2</v>
      </c>
      <c r="T98">
        <v>27.04</v>
      </c>
      <c r="U98">
        <v>844</v>
      </c>
      <c r="V98">
        <v>0</v>
      </c>
      <c r="W98">
        <v>30.187999999999999</v>
      </c>
      <c r="X98" t="s">
        <v>199</v>
      </c>
      <c r="Y98">
        <v>19</v>
      </c>
      <c r="Z98">
        <v>67</v>
      </c>
      <c r="AA98" t="s">
        <v>200</v>
      </c>
    </row>
    <row r="99" spans="1:27">
      <c r="A99">
        <v>98</v>
      </c>
      <c r="B99" t="s">
        <v>360</v>
      </c>
      <c r="C99" t="s">
        <v>362</v>
      </c>
      <c r="D99" t="s">
        <v>218</v>
      </c>
      <c r="E99">
        <v>2</v>
      </c>
      <c r="F99">
        <v>-7.8339999999999996</v>
      </c>
      <c r="G99">
        <v>-31.594999999999999</v>
      </c>
      <c r="H99">
        <v>20077</v>
      </c>
      <c r="I99">
        <v>-1</v>
      </c>
      <c r="J99">
        <v>1</v>
      </c>
      <c r="K99" t="s">
        <v>197</v>
      </c>
      <c r="L99" t="s">
        <v>197</v>
      </c>
      <c r="M99" t="s">
        <v>198</v>
      </c>
      <c r="N99">
        <v>155.97675000000001</v>
      </c>
      <c r="O99">
        <v>0.192</v>
      </c>
      <c r="P99">
        <v>0.39200000000000002</v>
      </c>
      <c r="Q99">
        <v>90</v>
      </c>
      <c r="R99">
        <v>-3.9E-2</v>
      </c>
      <c r="S99">
        <v>2.4E-2</v>
      </c>
      <c r="T99">
        <v>27.05</v>
      </c>
      <c r="U99">
        <v>844</v>
      </c>
      <c r="V99">
        <v>0</v>
      </c>
      <c r="W99">
        <v>30.5</v>
      </c>
      <c r="X99" t="s">
        <v>199</v>
      </c>
      <c r="Y99">
        <v>19</v>
      </c>
      <c r="Z99">
        <v>67</v>
      </c>
      <c r="AA99" t="s">
        <v>200</v>
      </c>
    </row>
    <row r="100" spans="1:27">
      <c r="A100">
        <v>99</v>
      </c>
      <c r="B100" t="s">
        <v>360</v>
      </c>
      <c r="C100" t="s">
        <v>363</v>
      </c>
      <c r="D100" t="s">
        <v>218</v>
      </c>
      <c r="E100">
        <v>3</v>
      </c>
      <c r="F100">
        <v>-7.8150000000000004</v>
      </c>
      <c r="G100">
        <v>-31.850999999999999</v>
      </c>
      <c r="H100">
        <v>19956</v>
      </c>
      <c r="I100">
        <v>-1</v>
      </c>
      <c r="J100">
        <v>1</v>
      </c>
      <c r="K100" t="s">
        <v>197</v>
      </c>
      <c r="L100" t="s">
        <v>197</v>
      </c>
      <c r="M100" t="s">
        <v>198</v>
      </c>
      <c r="N100">
        <v>155.98289</v>
      </c>
      <c r="O100">
        <v>0.11600000000000001</v>
      </c>
      <c r="P100">
        <v>0.34599999999999997</v>
      </c>
      <c r="Q100">
        <v>98</v>
      </c>
      <c r="R100">
        <v>-4.0000000000000001E-3</v>
      </c>
      <c r="S100">
        <v>-3.4000000000000002E-2</v>
      </c>
      <c r="T100">
        <v>27.05</v>
      </c>
      <c r="U100">
        <v>844</v>
      </c>
      <c r="V100">
        <v>0</v>
      </c>
      <c r="W100">
        <v>30.937999999999999</v>
      </c>
      <c r="X100" t="s">
        <v>199</v>
      </c>
      <c r="Y100">
        <v>19</v>
      </c>
      <c r="Z100">
        <v>67</v>
      </c>
      <c r="AA100" t="s">
        <v>200</v>
      </c>
    </row>
    <row r="101" spans="1:27">
      <c r="A101">
        <v>100</v>
      </c>
      <c r="B101" t="s">
        <v>360</v>
      </c>
      <c r="C101" t="s">
        <v>364</v>
      </c>
      <c r="D101" t="s">
        <v>218</v>
      </c>
      <c r="E101">
        <v>4</v>
      </c>
      <c r="F101">
        <v>-7.7489999999999997</v>
      </c>
      <c r="G101">
        <v>-31.222999999999999</v>
      </c>
      <c r="H101">
        <v>20017</v>
      </c>
      <c r="I101">
        <v>0</v>
      </c>
      <c r="J101">
        <v>1</v>
      </c>
      <c r="K101" t="s">
        <v>197</v>
      </c>
      <c r="L101" t="s">
        <v>197</v>
      </c>
      <c r="M101" t="s">
        <v>198</v>
      </c>
      <c r="N101">
        <v>155.98903000000001</v>
      </c>
      <c r="O101">
        <v>0.122</v>
      </c>
      <c r="P101">
        <v>0.25700000000000001</v>
      </c>
      <c r="Q101">
        <v>92</v>
      </c>
      <c r="R101">
        <v>-2.1999999999999999E-2</v>
      </c>
      <c r="S101">
        <v>-4.8000000000000001E-2</v>
      </c>
      <c r="T101">
        <v>27.84</v>
      </c>
      <c r="U101">
        <v>844</v>
      </c>
      <c r="V101">
        <v>0</v>
      </c>
      <c r="W101">
        <v>30.625</v>
      </c>
      <c r="X101" t="s">
        <v>199</v>
      </c>
      <c r="Y101">
        <v>19</v>
      </c>
      <c r="Z101">
        <v>67</v>
      </c>
      <c r="AA101" t="s">
        <v>200</v>
      </c>
    </row>
    <row r="102" spans="1:27">
      <c r="A102">
        <v>101</v>
      </c>
      <c r="B102" t="s">
        <v>365</v>
      </c>
      <c r="C102" t="s">
        <v>366</v>
      </c>
      <c r="D102" t="s">
        <v>219</v>
      </c>
      <c r="E102">
        <v>1</v>
      </c>
      <c r="F102">
        <v>-7.819</v>
      </c>
      <c r="G102">
        <v>-31.413</v>
      </c>
      <c r="H102">
        <v>19961</v>
      </c>
      <c r="I102">
        <v>-1</v>
      </c>
      <c r="J102">
        <v>1</v>
      </c>
      <c r="K102" t="s">
        <v>197</v>
      </c>
      <c r="L102" t="s">
        <v>197</v>
      </c>
      <c r="M102" t="s">
        <v>198</v>
      </c>
      <c r="N102">
        <v>155.99524</v>
      </c>
      <c r="O102">
        <v>0.16900000000000001</v>
      </c>
      <c r="P102">
        <v>0.27500000000000002</v>
      </c>
      <c r="Q102">
        <v>90</v>
      </c>
      <c r="R102">
        <v>-2.5000000000000001E-2</v>
      </c>
      <c r="S102">
        <v>4.4999999999999998E-2</v>
      </c>
      <c r="T102">
        <v>27.18</v>
      </c>
      <c r="U102">
        <v>844</v>
      </c>
      <c r="V102">
        <v>0</v>
      </c>
      <c r="W102">
        <v>30.875</v>
      </c>
      <c r="X102" t="s">
        <v>199</v>
      </c>
      <c r="Y102">
        <v>20</v>
      </c>
      <c r="Z102">
        <v>67</v>
      </c>
      <c r="AA102" t="s">
        <v>200</v>
      </c>
    </row>
    <row r="103" spans="1:27">
      <c r="A103">
        <v>102</v>
      </c>
      <c r="B103" t="s">
        <v>365</v>
      </c>
      <c r="C103" t="s">
        <v>367</v>
      </c>
      <c r="D103" t="s">
        <v>219</v>
      </c>
      <c r="E103">
        <v>2</v>
      </c>
      <c r="F103">
        <v>-7.8140000000000001</v>
      </c>
      <c r="G103">
        <v>-31.422999999999998</v>
      </c>
      <c r="H103">
        <v>19852</v>
      </c>
      <c r="I103">
        <v>-1</v>
      </c>
      <c r="J103">
        <v>1</v>
      </c>
      <c r="K103" t="s">
        <v>197</v>
      </c>
      <c r="L103" t="s">
        <v>197</v>
      </c>
      <c r="M103" t="s">
        <v>198</v>
      </c>
      <c r="N103">
        <v>156.00129999999999</v>
      </c>
      <c r="O103">
        <v>0.11</v>
      </c>
      <c r="P103">
        <v>0.374</v>
      </c>
      <c r="Q103">
        <v>89</v>
      </c>
      <c r="R103">
        <v>-0.02</v>
      </c>
      <c r="S103">
        <v>0.02</v>
      </c>
      <c r="T103">
        <v>26.82</v>
      </c>
      <c r="U103">
        <v>844</v>
      </c>
      <c r="V103">
        <v>0</v>
      </c>
      <c r="W103">
        <v>30.687999999999999</v>
      </c>
      <c r="X103" t="s">
        <v>199</v>
      </c>
      <c r="Y103">
        <v>20</v>
      </c>
      <c r="Z103">
        <v>67</v>
      </c>
      <c r="AA103" t="s">
        <v>200</v>
      </c>
    </row>
    <row r="104" spans="1:27">
      <c r="A104">
        <v>103</v>
      </c>
      <c r="B104" t="s">
        <v>365</v>
      </c>
      <c r="C104" t="s">
        <v>368</v>
      </c>
      <c r="D104" t="s">
        <v>219</v>
      </c>
      <c r="E104">
        <v>3</v>
      </c>
      <c r="F104">
        <v>-7.8179999999999996</v>
      </c>
      <c r="G104">
        <v>-31.532</v>
      </c>
      <c r="H104">
        <v>19849</v>
      </c>
      <c r="I104">
        <v>-1</v>
      </c>
      <c r="J104">
        <v>1</v>
      </c>
      <c r="K104" t="s">
        <v>197</v>
      </c>
      <c r="L104" t="s">
        <v>197</v>
      </c>
      <c r="M104" t="s">
        <v>198</v>
      </c>
      <c r="N104">
        <v>156.00751</v>
      </c>
      <c r="O104">
        <v>0.11700000000000001</v>
      </c>
      <c r="P104">
        <v>0.29899999999999999</v>
      </c>
      <c r="Q104">
        <v>91</v>
      </c>
      <c r="R104">
        <v>-6.0000000000000001E-3</v>
      </c>
      <c r="S104">
        <v>-0.04</v>
      </c>
      <c r="T104">
        <v>27.26</v>
      </c>
      <c r="U104">
        <v>844</v>
      </c>
      <c r="V104">
        <v>0</v>
      </c>
      <c r="W104">
        <v>30.812999999999999</v>
      </c>
      <c r="X104" t="s">
        <v>199</v>
      </c>
      <c r="Y104">
        <v>20</v>
      </c>
      <c r="Z104">
        <v>67</v>
      </c>
      <c r="AA104" t="s">
        <v>200</v>
      </c>
    </row>
    <row r="105" spans="1:27">
      <c r="A105">
        <v>104</v>
      </c>
      <c r="B105" t="s">
        <v>365</v>
      </c>
      <c r="C105" t="s">
        <v>369</v>
      </c>
      <c r="D105" t="s">
        <v>219</v>
      </c>
      <c r="E105">
        <v>4</v>
      </c>
      <c r="F105">
        <v>-7.8719999999999999</v>
      </c>
      <c r="G105">
        <v>-31.327999999999999</v>
      </c>
      <c r="H105">
        <v>19997</v>
      </c>
      <c r="I105">
        <v>0</v>
      </c>
      <c r="J105">
        <v>1</v>
      </c>
      <c r="K105" t="s">
        <v>197</v>
      </c>
      <c r="L105" t="s">
        <v>197</v>
      </c>
      <c r="M105" t="s">
        <v>198</v>
      </c>
      <c r="N105">
        <v>156.01365000000001</v>
      </c>
      <c r="O105">
        <v>0.157</v>
      </c>
      <c r="P105">
        <v>0.19800000000000001</v>
      </c>
      <c r="Q105">
        <v>101</v>
      </c>
      <c r="R105">
        <v>-5.0000000000000001E-3</v>
      </c>
      <c r="S105">
        <v>7.0000000000000001E-3</v>
      </c>
      <c r="T105">
        <v>28.04</v>
      </c>
      <c r="U105">
        <v>844</v>
      </c>
      <c r="V105">
        <v>0</v>
      </c>
      <c r="W105">
        <v>31</v>
      </c>
      <c r="X105" t="s">
        <v>199</v>
      </c>
      <c r="Y105">
        <v>20</v>
      </c>
      <c r="Z105">
        <v>67</v>
      </c>
      <c r="AA105" t="s">
        <v>200</v>
      </c>
    </row>
    <row r="106" spans="1:27">
      <c r="A106">
        <v>105</v>
      </c>
      <c r="B106" t="s">
        <v>370</v>
      </c>
      <c r="C106" t="s">
        <v>371</v>
      </c>
      <c r="D106" t="s">
        <v>220</v>
      </c>
      <c r="E106">
        <v>1</v>
      </c>
      <c r="F106">
        <v>-5.484</v>
      </c>
      <c r="G106">
        <v>-21.545000000000002</v>
      </c>
      <c r="H106">
        <v>19810</v>
      </c>
      <c r="I106">
        <v>-1</v>
      </c>
      <c r="J106">
        <v>1</v>
      </c>
      <c r="K106" t="s">
        <v>197</v>
      </c>
      <c r="L106" t="s">
        <v>197</v>
      </c>
      <c r="M106" t="s">
        <v>198</v>
      </c>
      <c r="N106">
        <v>156.0198</v>
      </c>
      <c r="O106">
        <v>0.14799999999999999</v>
      </c>
      <c r="P106">
        <v>0.35599999999999998</v>
      </c>
      <c r="Q106">
        <v>91</v>
      </c>
      <c r="R106">
        <v>-2.5000000000000001E-2</v>
      </c>
      <c r="S106">
        <v>0</v>
      </c>
      <c r="T106">
        <v>27.41</v>
      </c>
      <c r="U106">
        <v>844</v>
      </c>
      <c r="V106">
        <v>0</v>
      </c>
      <c r="W106">
        <v>30.812999999999999</v>
      </c>
      <c r="X106" t="s">
        <v>199</v>
      </c>
      <c r="Y106">
        <v>21</v>
      </c>
      <c r="Z106">
        <v>67</v>
      </c>
      <c r="AA106" t="s">
        <v>200</v>
      </c>
    </row>
    <row r="107" spans="1:27">
      <c r="A107">
        <v>106</v>
      </c>
      <c r="B107" t="s">
        <v>370</v>
      </c>
      <c r="C107" t="s">
        <v>372</v>
      </c>
      <c r="D107" t="s">
        <v>220</v>
      </c>
      <c r="E107">
        <v>2</v>
      </c>
      <c r="F107">
        <v>-5.2869999999999999</v>
      </c>
      <c r="G107">
        <v>-20.95</v>
      </c>
      <c r="H107">
        <v>20122</v>
      </c>
      <c r="I107">
        <v>-1</v>
      </c>
      <c r="J107">
        <v>1</v>
      </c>
      <c r="K107" t="s">
        <v>197</v>
      </c>
      <c r="L107" t="s">
        <v>197</v>
      </c>
      <c r="M107" t="s">
        <v>198</v>
      </c>
      <c r="N107">
        <v>156.02593999999999</v>
      </c>
      <c r="O107">
        <v>0.14899999999999999</v>
      </c>
      <c r="P107">
        <v>0.34300000000000003</v>
      </c>
      <c r="Q107">
        <v>97</v>
      </c>
      <c r="R107">
        <v>-2.1000000000000001E-2</v>
      </c>
      <c r="S107">
        <v>-1.9E-2</v>
      </c>
      <c r="T107">
        <v>27.01</v>
      </c>
      <c r="U107">
        <v>844</v>
      </c>
      <c r="V107">
        <v>0</v>
      </c>
      <c r="W107">
        <v>30.937999999999999</v>
      </c>
      <c r="X107" t="s">
        <v>199</v>
      </c>
      <c r="Y107">
        <v>21</v>
      </c>
      <c r="Z107">
        <v>67</v>
      </c>
      <c r="AA107" t="s">
        <v>200</v>
      </c>
    </row>
    <row r="108" spans="1:27">
      <c r="A108">
        <v>107</v>
      </c>
      <c r="B108" t="s">
        <v>370</v>
      </c>
      <c r="C108" t="s">
        <v>373</v>
      </c>
      <c r="D108" t="s">
        <v>220</v>
      </c>
      <c r="E108">
        <v>3</v>
      </c>
      <c r="F108">
        <v>-5.4080000000000004</v>
      </c>
      <c r="G108">
        <v>-20.663</v>
      </c>
      <c r="H108">
        <v>19952</v>
      </c>
      <c r="I108">
        <v>-1</v>
      </c>
      <c r="J108">
        <v>1</v>
      </c>
      <c r="K108" t="s">
        <v>197</v>
      </c>
      <c r="L108" t="s">
        <v>197</v>
      </c>
      <c r="M108" t="s">
        <v>198</v>
      </c>
      <c r="N108">
        <v>156.03208000000001</v>
      </c>
      <c r="O108">
        <v>0.16900000000000001</v>
      </c>
      <c r="P108">
        <v>0.44</v>
      </c>
      <c r="Q108">
        <v>91</v>
      </c>
      <c r="R108">
        <v>-3.5000000000000003E-2</v>
      </c>
      <c r="S108">
        <v>-2.1000000000000001E-2</v>
      </c>
      <c r="T108">
        <v>27.33</v>
      </c>
      <c r="U108">
        <v>844</v>
      </c>
      <c r="V108">
        <v>0</v>
      </c>
      <c r="W108">
        <v>30.937999999999999</v>
      </c>
      <c r="X108" t="s">
        <v>199</v>
      </c>
      <c r="Y108">
        <v>21</v>
      </c>
      <c r="Z108">
        <v>67</v>
      </c>
      <c r="AA108" t="s">
        <v>200</v>
      </c>
    </row>
    <row r="109" spans="1:27">
      <c r="A109">
        <v>108</v>
      </c>
      <c r="B109" t="s">
        <v>370</v>
      </c>
      <c r="C109" t="s">
        <v>374</v>
      </c>
      <c r="D109" t="s">
        <v>220</v>
      </c>
      <c r="E109">
        <v>4</v>
      </c>
      <c r="F109">
        <v>-5.3540000000000001</v>
      </c>
      <c r="G109">
        <v>-20.555</v>
      </c>
      <c r="H109">
        <v>19950</v>
      </c>
      <c r="I109">
        <v>0</v>
      </c>
      <c r="J109">
        <v>1</v>
      </c>
      <c r="K109" t="s">
        <v>197</v>
      </c>
      <c r="L109" t="s">
        <v>197</v>
      </c>
      <c r="M109" t="s">
        <v>198</v>
      </c>
      <c r="N109">
        <v>156.03823</v>
      </c>
      <c r="O109">
        <v>0.16800000000000001</v>
      </c>
      <c r="P109">
        <v>0.215</v>
      </c>
      <c r="Q109">
        <v>98</v>
      </c>
      <c r="R109">
        <v>-3.7999999999999999E-2</v>
      </c>
      <c r="S109">
        <v>-8.0000000000000002E-3</v>
      </c>
      <c r="T109">
        <v>27.27</v>
      </c>
      <c r="U109">
        <v>844</v>
      </c>
      <c r="V109">
        <v>0</v>
      </c>
      <c r="W109">
        <v>30.75</v>
      </c>
      <c r="X109" t="s">
        <v>199</v>
      </c>
      <c r="Y109">
        <v>21</v>
      </c>
      <c r="Z109">
        <v>67</v>
      </c>
      <c r="AA109" t="s">
        <v>200</v>
      </c>
    </row>
    <row r="110" spans="1:27">
      <c r="A110">
        <v>109</v>
      </c>
      <c r="B110" t="s">
        <v>375</v>
      </c>
      <c r="C110" t="s">
        <v>376</v>
      </c>
      <c r="D110" t="s">
        <v>221</v>
      </c>
      <c r="E110">
        <v>1</v>
      </c>
      <c r="F110">
        <v>-5.4530000000000003</v>
      </c>
      <c r="G110">
        <v>-21.280999999999999</v>
      </c>
      <c r="H110">
        <v>20031</v>
      </c>
      <c r="I110">
        <v>-1</v>
      </c>
      <c r="J110">
        <v>1</v>
      </c>
      <c r="K110" t="s">
        <v>197</v>
      </c>
      <c r="L110" t="s">
        <v>197</v>
      </c>
      <c r="M110" t="s">
        <v>198</v>
      </c>
      <c r="N110">
        <v>156.04436999999999</v>
      </c>
      <c r="O110">
        <v>0.11600000000000001</v>
      </c>
      <c r="P110">
        <v>0.25700000000000001</v>
      </c>
      <c r="Q110">
        <v>90</v>
      </c>
      <c r="R110">
        <v>-2.4E-2</v>
      </c>
      <c r="S110">
        <v>-4.3999999999999997E-2</v>
      </c>
      <c r="T110">
        <v>27.24</v>
      </c>
      <c r="U110">
        <v>844</v>
      </c>
      <c r="V110">
        <v>0</v>
      </c>
      <c r="W110">
        <v>31.062999999999999</v>
      </c>
      <c r="X110" t="s">
        <v>199</v>
      </c>
      <c r="Y110">
        <v>22</v>
      </c>
      <c r="Z110">
        <v>67</v>
      </c>
      <c r="AA110" t="s">
        <v>200</v>
      </c>
    </row>
    <row r="111" spans="1:27">
      <c r="A111">
        <v>110</v>
      </c>
      <c r="B111" t="s">
        <v>375</v>
      </c>
      <c r="C111" t="s">
        <v>377</v>
      </c>
      <c r="D111" t="s">
        <v>221</v>
      </c>
      <c r="E111">
        <v>2</v>
      </c>
      <c r="F111">
        <v>-5.5460000000000003</v>
      </c>
      <c r="G111">
        <v>-21.245000000000001</v>
      </c>
      <c r="H111">
        <v>19905</v>
      </c>
      <c r="I111">
        <v>-1</v>
      </c>
      <c r="J111">
        <v>1</v>
      </c>
      <c r="K111" t="s">
        <v>197</v>
      </c>
      <c r="L111" t="s">
        <v>197</v>
      </c>
      <c r="M111" t="s">
        <v>198</v>
      </c>
      <c r="N111">
        <v>156.05058</v>
      </c>
      <c r="O111">
        <v>0.10199999999999999</v>
      </c>
      <c r="P111">
        <v>0.45700000000000002</v>
      </c>
      <c r="Q111">
        <v>98</v>
      </c>
      <c r="R111">
        <v>-6.0000000000000001E-3</v>
      </c>
      <c r="S111">
        <v>9.9000000000000005E-2</v>
      </c>
      <c r="T111">
        <v>29.57</v>
      </c>
      <c r="U111">
        <v>844</v>
      </c>
      <c r="V111">
        <v>0</v>
      </c>
      <c r="W111">
        <v>30.875</v>
      </c>
      <c r="X111" t="s">
        <v>199</v>
      </c>
      <c r="Y111">
        <v>22</v>
      </c>
      <c r="Z111">
        <v>67</v>
      </c>
      <c r="AA111" t="s">
        <v>200</v>
      </c>
    </row>
    <row r="112" spans="1:27">
      <c r="A112">
        <v>111</v>
      </c>
      <c r="B112" t="s">
        <v>375</v>
      </c>
      <c r="C112" t="s">
        <v>378</v>
      </c>
      <c r="D112" t="s">
        <v>221</v>
      </c>
      <c r="E112">
        <v>3</v>
      </c>
      <c r="F112">
        <v>-5.4119999999999999</v>
      </c>
      <c r="G112">
        <v>-21.155000000000001</v>
      </c>
      <c r="H112">
        <v>19924</v>
      </c>
      <c r="I112">
        <v>-1</v>
      </c>
      <c r="J112">
        <v>1</v>
      </c>
      <c r="K112" t="s">
        <v>197</v>
      </c>
      <c r="L112" t="s">
        <v>197</v>
      </c>
      <c r="M112" t="s">
        <v>198</v>
      </c>
      <c r="N112">
        <v>156.05672000000001</v>
      </c>
      <c r="O112">
        <v>0.14499999999999999</v>
      </c>
      <c r="P112">
        <v>0.32200000000000001</v>
      </c>
      <c r="Q112">
        <v>100</v>
      </c>
      <c r="R112">
        <v>-2.4E-2</v>
      </c>
      <c r="S112">
        <v>-4.7E-2</v>
      </c>
      <c r="T112">
        <v>27.65</v>
      </c>
      <c r="U112">
        <v>844</v>
      </c>
      <c r="V112">
        <v>0</v>
      </c>
      <c r="W112">
        <v>30.687999999999999</v>
      </c>
      <c r="X112" t="s">
        <v>199</v>
      </c>
      <c r="Y112">
        <v>22</v>
      </c>
      <c r="Z112">
        <v>67</v>
      </c>
      <c r="AA112" t="s">
        <v>200</v>
      </c>
    </row>
    <row r="113" spans="1:27">
      <c r="A113">
        <v>112</v>
      </c>
      <c r="B113" t="s">
        <v>375</v>
      </c>
      <c r="C113" t="s">
        <v>379</v>
      </c>
      <c r="D113" t="s">
        <v>221</v>
      </c>
      <c r="E113">
        <v>4</v>
      </c>
      <c r="F113">
        <v>-5.4409999999999998</v>
      </c>
      <c r="G113">
        <v>-21.401</v>
      </c>
      <c r="H113">
        <v>19962</v>
      </c>
      <c r="I113">
        <v>0</v>
      </c>
      <c r="J113">
        <v>1</v>
      </c>
      <c r="K113" t="s">
        <v>197</v>
      </c>
      <c r="L113" t="s">
        <v>197</v>
      </c>
      <c r="M113" t="s">
        <v>198</v>
      </c>
      <c r="N113">
        <v>156.06285</v>
      </c>
      <c r="O113">
        <v>0.15</v>
      </c>
      <c r="P113">
        <v>0.217</v>
      </c>
      <c r="Q113">
        <v>91</v>
      </c>
      <c r="R113">
        <v>-2.9000000000000001E-2</v>
      </c>
      <c r="S113">
        <v>2E-3</v>
      </c>
      <c r="T113">
        <v>27.45</v>
      </c>
      <c r="U113">
        <v>844</v>
      </c>
      <c r="V113">
        <v>0</v>
      </c>
      <c r="W113">
        <v>31.187999999999999</v>
      </c>
      <c r="X113" t="s">
        <v>199</v>
      </c>
      <c r="Y113">
        <v>22</v>
      </c>
      <c r="Z113">
        <v>67</v>
      </c>
      <c r="AA113" t="s">
        <v>200</v>
      </c>
    </row>
    <row r="114" spans="1:27">
      <c r="A114">
        <v>113</v>
      </c>
      <c r="B114" t="s">
        <v>380</v>
      </c>
      <c r="C114" t="s">
        <v>381</v>
      </c>
      <c r="D114" t="s">
        <v>222</v>
      </c>
      <c r="E114">
        <v>1</v>
      </c>
      <c r="F114">
        <v>-5.7779999999999996</v>
      </c>
      <c r="G114">
        <v>-21.928000000000001</v>
      </c>
      <c r="H114">
        <v>19863</v>
      </c>
      <c r="I114">
        <v>-1</v>
      </c>
      <c r="J114">
        <v>1</v>
      </c>
      <c r="K114" t="s">
        <v>197</v>
      </c>
      <c r="L114" t="s">
        <v>197</v>
      </c>
      <c r="M114" t="s">
        <v>198</v>
      </c>
      <c r="N114">
        <v>156.06899000000001</v>
      </c>
      <c r="O114">
        <v>0.126</v>
      </c>
      <c r="P114">
        <v>0.28899999999999998</v>
      </c>
      <c r="Q114">
        <v>103</v>
      </c>
      <c r="R114">
        <v>-2.5000000000000001E-2</v>
      </c>
      <c r="S114">
        <v>0.06</v>
      </c>
      <c r="T114">
        <v>28.43</v>
      </c>
      <c r="U114">
        <v>844</v>
      </c>
      <c r="V114">
        <v>0</v>
      </c>
      <c r="W114">
        <v>30.812999999999999</v>
      </c>
      <c r="X114" t="s">
        <v>199</v>
      </c>
      <c r="Y114">
        <v>23</v>
      </c>
      <c r="Z114">
        <v>67</v>
      </c>
      <c r="AA114" t="s">
        <v>200</v>
      </c>
    </row>
    <row r="115" spans="1:27">
      <c r="A115">
        <v>114</v>
      </c>
      <c r="B115" t="s">
        <v>380</v>
      </c>
      <c r="C115" t="s">
        <v>382</v>
      </c>
      <c r="D115" t="s">
        <v>222</v>
      </c>
      <c r="E115">
        <v>2</v>
      </c>
      <c r="F115">
        <v>-5.7050000000000001</v>
      </c>
      <c r="G115">
        <v>-22.178999999999998</v>
      </c>
      <c r="H115">
        <v>19795</v>
      </c>
      <c r="I115">
        <v>-1</v>
      </c>
      <c r="J115">
        <v>1</v>
      </c>
      <c r="K115" t="s">
        <v>197</v>
      </c>
      <c r="L115" t="s">
        <v>197</v>
      </c>
      <c r="M115" t="s">
        <v>198</v>
      </c>
      <c r="N115">
        <v>156.07513</v>
      </c>
      <c r="O115">
        <v>9.5000000000000001E-2</v>
      </c>
      <c r="P115">
        <v>0.247</v>
      </c>
      <c r="Q115">
        <v>90</v>
      </c>
      <c r="R115">
        <v>-1.2999999999999999E-2</v>
      </c>
      <c r="S115">
        <v>-1.4999999999999999E-2</v>
      </c>
      <c r="T115">
        <v>27.15</v>
      </c>
      <c r="U115">
        <v>844</v>
      </c>
      <c r="V115">
        <v>0</v>
      </c>
      <c r="W115">
        <v>30.562999999999999</v>
      </c>
      <c r="X115" t="s">
        <v>199</v>
      </c>
      <c r="Y115">
        <v>23</v>
      </c>
      <c r="Z115">
        <v>67</v>
      </c>
      <c r="AA115" t="s">
        <v>200</v>
      </c>
    </row>
    <row r="116" spans="1:27">
      <c r="A116">
        <v>115</v>
      </c>
      <c r="B116" t="s">
        <v>380</v>
      </c>
      <c r="C116" t="s">
        <v>383</v>
      </c>
      <c r="D116" t="s">
        <v>222</v>
      </c>
      <c r="E116">
        <v>3</v>
      </c>
      <c r="F116">
        <v>-5.7290000000000001</v>
      </c>
      <c r="G116">
        <v>-21.948</v>
      </c>
      <c r="H116">
        <v>19883</v>
      </c>
      <c r="I116">
        <v>-1</v>
      </c>
      <c r="J116">
        <v>1</v>
      </c>
      <c r="K116" t="s">
        <v>197</v>
      </c>
      <c r="L116" t="s">
        <v>197</v>
      </c>
      <c r="M116" t="s">
        <v>198</v>
      </c>
      <c r="N116">
        <v>156.08134000000001</v>
      </c>
      <c r="O116">
        <v>0.17399999999999999</v>
      </c>
      <c r="P116">
        <v>0.38400000000000001</v>
      </c>
      <c r="Q116">
        <v>93</v>
      </c>
      <c r="R116">
        <v>-3.4000000000000002E-2</v>
      </c>
      <c r="S116">
        <v>3.5999999999999997E-2</v>
      </c>
      <c r="T116">
        <v>27.98</v>
      </c>
      <c r="U116">
        <v>844</v>
      </c>
      <c r="V116">
        <v>0</v>
      </c>
      <c r="W116">
        <v>30.312999999999999</v>
      </c>
      <c r="X116" t="s">
        <v>199</v>
      </c>
      <c r="Y116">
        <v>23</v>
      </c>
      <c r="Z116">
        <v>67</v>
      </c>
      <c r="AA116" t="s">
        <v>200</v>
      </c>
    </row>
    <row r="117" spans="1:27">
      <c r="A117">
        <v>116</v>
      </c>
      <c r="B117" t="s">
        <v>380</v>
      </c>
      <c r="C117" t="s">
        <v>384</v>
      </c>
      <c r="D117" t="s">
        <v>222</v>
      </c>
      <c r="E117">
        <v>4</v>
      </c>
      <c r="F117">
        <v>-5.6550000000000002</v>
      </c>
      <c r="G117">
        <v>-22.396000000000001</v>
      </c>
      <c r="H117">
        <v>19829</v>
      </c>
      <c r="I117">
        <v>0</v>
      </c>
      <c r="J117">
        <v>1</v>
      </c>
      <c r="K117" t="s">
        <v>197</v>
      </c>
      <c r="L117" t="s">
        <v>197</v>
      </c>
      <c r="M117" t="s">
        <v>198</v>
      </c>
      <c r="N117">
        <v>156.08741000000001</v>
      </c>
      <c r="O117">
        <v>0.106</v>
      </c>
      <c r="P117">
        <v>0.23200000000000001</v>
      </c>
      <c r="Q117">
        <v>90</v>
      </c>
      <c r="R117">
        <v>-7.0000000000000001E-3</v>
      </c>
      <c r="S117">
        <v>2.5000000000000001E-2</v>
      </c>
      <c r="T117">
        <v>26.98</v>
      </c>
      <c r="U117">
        <v>844</v>
      </c>
      <c r="V117">
        <v>0</v>
      </c>
      <c r="W117">
        <v>30.625</v>
      </c>
      <c r="X117" t="s">
        <v>199</v>
      </c>
      <c r="Y117">
        <v>23</v>
      </c>
      <c r="Z117">
        <v>67</v>
      </c>
      <c r="AA117" t="s">
        <v>200</v>
      </c>
    </row>
    <row r="118" spans="1:27">
      <c r="A118">
        <v>117</v>
      </c>
      <c r="B118" t="s">
        <v>385</v>
      </c>
      <c r="C118" t="s">
        <v>386</v>
      </c>
      <c r="D118" t="s">
        <v>223</v>
      </c>
      <c r="E118">
        <v>1</v>
      </c>
      <c r="F118">
        <v>-5.4379999999999997</v>
      </c>
      <c r="G118">
        <v>-20.437999999999999</v>
      </c>
      <c r="H118">
        <v>19957</v>
      </c>
      <c r="I118">
        <v>-1</v>
      </c>
      <c r="J118">
        <v>1</v>
      </c>
      <c r="K118" t="s">
        <v>197</v>
      </c>
      <c r="L118" t="s">
        <v>197</v>
      </c>
      <c r="M118" t="s">
        <v>198</v>
      </c>
      <c r="N118">
        <v>156.09361999999999</v>
      </c>
      <c r="O118">
        <v>0.16600000000000001</v>
      </c>
      <c r="P118">
        <v>0.32800000000000001</v>
      </c>
      <c r="Q118">
        <v>91</v>
      </c>
      <c r="R118">
        <v>-4.1000000000000002E-2</v>
      </c>
      <c r="S118">
        <v>-0.06</v>
      </c>
      <c r="T118">
        <v>27.38</v>
      </c>
      <c r="U118">
        <v>844</v>
      </c>
      <c r="V118">
        <v>0</v>
      </c>
      <c r="W118">
        <v>30.187999999999999</v>
      </c>
      <c r="X118" t="s">
        <v>199</v>
      </c>
      <c r="Y118">
        <v>24</v>
      </c>
      <c r="Z118">
        <v>67</v>
      </c>
      <c r="AA118" t="s">
        <v>200</v>
      </c>
    </row>
    <row r="119" spans="1:27">
      <c r="A119">
        <v>118</v>
      </c>
      <c r="B119" t="s">
        <v>385</v>
      </c>
      <c r="C119" t="s">
        <v>387</v>
      </c>
      <c r="D119" t="s">
        <v>223</v>
      </c>
      <c r="E119">
        <v>2</v>
      </c>
      <c r="F119">
        <v>-5.3179999999999996</v>
      </c>
      <c r="G119">
        <v>-20.291</v>
      </c>
      <c r="H119">
        <v>19947</v>
      </c>
      <c r="I119">
        <v>-1</v>
      </c>
      <c r="J119">
        <v>1</v>
      </c>
      <c r="K119" t="s">
        <v>197</v>
      </c>
      <c r="L119" t="s">
        <v>197</v>
      </c>
      <c r="M119" t="s">
        <v>198</v>
      </c>
      <c r="N119">
        <v>156.09976</v>
      </c>
      <c r="O119">
        <v>0.11600000000000001</v>
      </c>
      <c r="P119">
        <v>0.28199999999999997</v>
      </c>
      <c r="Q119">
        <v>104</v>
      </c>
      <c r="R119">
        <v>-1.9E-2</v>
      </c>
      <c r="S119">
        <v>-8.9999999999999993E-3</v>
      </c>
      <c r="T119">
        <v>28.73</v>
      </c>
      <c r="U119">
        <v>844</v>
      </c>
      <c r="V119">
        <v>0</v>
      </c>
      <c r="W119">
        <v>30.5</v>
      </c>
      <c r="X119" t="s">
        <v>199</v>
      </c>
      <c r="Y119">
        <v>24</v>
      </c>
      <c r="Z119">
        <v>67</v>
      </c>
      <c r="AA119" t="s">
        <v>200</v>
      </c>
    </row>
    <row r="120" spans="1:27">
      <c r="A120">
        <v>119</v>
      </c>
      <c r="B120" t="s">
        <v>385</v>
      </c>
      <c r="C120" t="s">
        <v>388</v>
      </c>
      <c r="D120" t="s">
        <v>223</v>
      </c>
      <c r="E120">
        <v>3</v>
      </c>
      <c r="F120">
        <v>-5.3019999999999996</v>
      </c>
      <c r="G120">
        <v>-20.468</v>
      </c>
      <c r="H120">
        <v>19904</v>
      </c>
      <c r="I120">
        <v>-1</v>
      </c>
      <c r="J120">
        <v>1</v>
      </c>
      <c r="K120" t="s">
        <v>197</v>
      </c>
      <c r="L120" t="s">
        <v>197</v>
      </c>
      <c r="M120" t="s">
        <v>198</v>
      </c>
      <c r="N120">
        <v>156.10589999999999</v>
      </c>
      <c r="O120">
        <v>6.6000000000000003E-2</v>
      </c>
      <c r="P120">
        <v>0.191</v>
      </c>
      <c r="Q120">
        <v>95</v>
      </c>
      <c r="R120">
        <v>7.0000000000000001E-3</v>
      </c>
      <c r="S120">
        <v>7.0000000000000001E-3</v>
      </c>
      <c r="T120">
        <v>28.49</v>
      </c>
      <c r="U120">
        <v>844</v>
      </c>
      <c r="V120">
        <v>0</v>
      </c>
      <c r="W120">
        <v>30.437999999999999</v>
      </c>
      <c r="X120" t="s">
        <v>199</v>
      </c>
      <c r="Y120">
        <v>24</v>
      </c>
      <c r="Z120">
        <v>67</v>
      </c>
      <c r="AA120" t="s">
        <v>200</v>
      </c>
    </row>
    <row r="121" spans="1:27">
      <c r="A121">
        <v>120</v>
      </c>
      <c r="B121" t="s">
        <v>385</v>
      </c>
      <c r="C121" t="s">
        <v>389</v>
      </c>
      <c r="D121" t="s">
        <v>223</v>
      </c>
      <c r="E121">
        <v>4</v>
      </c>
      <c r="F121">
        <v>-5.2930000000000001</v>
      </c>
      <c r="G121">
        <v>-20.459</v>
      </c>
      <c r="H121">
        <v>19946</v>
      </c>
      <c r="I121">
        <v>0</v>
      </c>
      <c r="J121">
        <v>1</v>
      </c>
      <c r="K121" t="s">
        <v>197</v>
      </c>
      <c r="L121" t="s">
        <v>197</v>
      </c>
      <c r="M121" t="s">
        <v>198</v>
      </c>
      <c r="N121">
        <v>156.11204000000001</v>
      </c>
      <c r="O121">
        <v>0.109</v>
      </c>
      <c r="P121">
        <v>0.23899999999999999</v>
      </c>
      <c r="Q121">
        <v>100</v>
      </c>
      <c r="R121">
        <v>-3.0000000000000001E-3</v>
      </c>
      <c r="S121">
        <v>1.9E-2</v>
      </c>
      <c r="T121">
        <v>27.62</v>
      </c>
      <c r="U121">
        <v>844</v>
      </c>
      <c r="V121">
        <v>0</v>
      </c>
      <c r="W121">
        <v>30.5</v>
      </c>
      <c r="X121" t="s">
        <v>199</v>
      </c>
      <c r="Y121">
        <v>24</v>
      </c>
      <c r="Z121">
        <v>67</v>
      </c>
      <c r="AA121" t="s">
        <v>200</v>
      </c>
    </row>
    <row r="122" spans="1:27">
      <c r="A122">
        <v>121</v>
      </c>
      <c r="B122" t="s">
        <v>390</v>
      </c>
      <c r="C122" t="s">
        <v>391</v>
      </c>
      <c r="D122" t="s">
        <v>224</v>
      </c>
      <c r="E122">
        <v>1</v>
      </c>
      <c r="F122">
        <v>-5.5410000000000004</v>
      </c>
      <c r="G122">
        <v>-21.670999999999999</v>
      </c>
      <c r="H122">
        <v>19845</v>
      </c>
      <c r="I122">
        <v>-1</v>
      </c>
      <c r="J122">
        <v>1</v>
      </c>
      <c r="K122" t="s">
        <v>197</v>
      </c>
      <c r="L122" t="s">
        <v>197</v>
      </c>
      <c r="M122" t="s">
        <v>198</v>
      </c>
      <c r="N122">
        <v>156.11818</v>
      </c>
      <c r="O122">
        <v>0.11600000000000001</v>
      </c>
      <c r="P122">
        <v>0.29599999999999999</v>
      </c>
      <c r="Q122">
        <v>90</v>
      </c>
      <c r="R122">
        <v>-1.2E-2</v>
      </c>
      <c r="S122">
        <v>-5.5E-2</v>
      </c>
      <c r="T122">
        <v>27.25</v>
      </c>
      <c r="U122">
        <v>844</v>
      </c>
      <c r="V122">
        <v>0</v>
      </c>
      <c r="W122">
        <v>30.312999999999999</v>
      </c>
      <c r="X122" t="s">
        <v>199</v>
      </c>
      <c r="Y122">
        <v>25</v>
      </c>
      <c r="Z122">
        <v>67</v>
      </c>
      <c r="AA122" t="s">
        <v>200</v>
      </c>
    </row>
    <row r="123" spans="1:27">
      <c r="A123">
        <v>122</v>
      </c>
      <c r="B123" t="s">
        <v>390</v>
      </c>
      <c r="C123" t="s">
        <v>392</v>
      </c>
      <c r="D123" t="s">
        <v>224</v>
      </c>
      <c r="E123">
        <v>2</v>
      </c>
      <c r="F123">
        <v>-5.5730000000000004</v>
      </c>
      <c r="G123">
        <v>-21.51</v>
      </c>
      <c r="H123">
        <v>19920</v>
      </c>
      <c r="I123">
        <v>-1</v>
      </c>
      <c r="J123">
        <v>1</v>
      </c>
      <c r="K123" t="s">
        <v>197</v>
      </c>
      <c r="L123" t="s">
        <v>197</v>
      </c>
      <c r="M123" t="s">
        <v>198</v>
      </c>
      <c r="N123">
        <v>156.12439000000001</v>
      </c>
      <c r="O123">
        <v>0.14899999999999999</v>
      </c>
      <c r="P123">
        <v>0.50900000000000001</v>
      </c>
      <c r="Q123">
        <v>92</v>
      </c>
      <c r="R123">
        <v>-2.3E-2</v>
      </c>
      <c r="S123">
        <v>-1.7999999999999999E-2</v>
      </c>
      <c r="T123">
        <v>27.67</v>
      </c>
      <c r="U123">
        <v>844</v>
      </c>
      <c r="V123">
        <v>0</v>
      </c>
      <c r="W123">
        <v>30.875</v>
      </c>
      <c r="X123" t="s">
        <v>199</v>
      </c>
      <c r="Y123">
        <v>25</v>
      </c>
      <c r="Z123">
        <v>67</v>
      </c>
      <c r="AA123" t="s">
        <v>200</v>
      </c>
    </row>
    <row r="124" spans="1:27">
      <c r="A124">
        <v>123</v>
      </c>
      <c r="B124" t="s">
        <v>390</v>
      </c>
      <c r="C124" t="s">
        <v>393</v>
      </c>
      <c r="D124" t="s">
        <v>224</v>
      </c>
      <c r="E124">
        <v>3</v>
      </c>
      <c r="F124">
        <v>-5.6340000000000003</v>
      </c>
      <c r="G124">
        <v>-21.338000000000001</v>
      </c>
      <c r="H124">
        <v>19726</v>
      </c>
      <c r="I124">
        <v>-1</v>
      </c>
      <c r="J124">
        <v>1</v>
      </c>
      <c r="K124" t="s">
        <v>197</v>
      </c>
      <c r="L124" t="s">
        <v>197</v>
      </c>
      <c r="M124" t="s">
        <v>198</v>
      </c>
      <c r="N124">
        <v>156.13046</v>
      </c>
      <c r="O124">
        <v>0.16</v>
      </c>
      <c r="P124">
        <v>0.30399999999999999</v>
      </c>
      <c r="Q124">
        <v>91</v>
      </c>
      <c r="R124">
        <v>-1.4999999999999999E-2</v>
      </c>
      <c r="S124">
        <v>1.2999999999999999E-2</v>
      </c>
      <c r="T124">
        <v>27.36</v>
      </c>
      <c r="U124">
        <v>844</v>
      </c>
      <c r="V124">
        <v>0</v>
      </c>
      <c r="W124">
        <v>31</v>
      </c>
      <c r="X124" t="s">
        <v>199</v>
      </c>
      <c r="Y124">
        <v>25</v>
      </c>
      <c r="Z124">
        <v>67</v>
      </c>
      <c r="AA124" t="s">
        <v>200</v>
      </c>
    </row>
    <row r="125" spans="1:27">
      <c r="A125">
        <v>124</v>
      </c>
      <c r="B125" t="s">
        <v>390</v>
      </c>
      <c r="C125" t="s">
        <v>394</v>
      </c>
      <c r="D125" t="s">
        <v>224</v>
      </c>
      <c r="E125">
        <v>4</v>
      </c>
      <c r="F125">
        <v>-5.556</v>
      </c>
      <c r="G125">
        <v>-21.577999999999999</v>
      </c>
      <c r="H125">
        <v>19906</v>
      </c>
      <c r="I125">
        <v>0</v>
      </c>
      <c r="J125">
        <v>1</v>
      </c>
      <c r="K125" t="s">
        <v>197</v>
      </c>
      <c r="L125" t="s">
        <v>197</v>
      </c>
      <c r="M125" t="s">
        <v>198</v>
      </c>
      <c r="N125">
        <v>156.13667000000001</v>
      </c>
      <c r="O125">
        <v>9.9000000000000005E-2</v>
      </c>
      <c r="P125">
        <v>0.184</v>
      </c>
      <c r="Q125">
        <v>93</v>
      </c>
      <c r="R125">
        <v>-6.0000000000000001E-3</v>
      </c>
      <c r="S125">
        <v>-2.1999999999999999E-2</v>
      </c>
      <c r="T125">
        <v>27.96</v>
      </c>
      <c r="U125">
        <v>844</v>
      </c>
      <c r="V125">
        <v>0</v>
      </c>
      <c r="W125">
        <v>31</v>
      </c>
      <c r="X125" t="s">
        <v>199</v>
      </c>
      <c r="Y125">
        <v>25</v>
      </c>
      <c r="Z125">
        <v>67</v>
      </c>
      <c r="AA125" t="s">
        <v>200</v>
      </c>
    </row>
    <row r="126" spans="1:27">
      <c r="A126">
        <v>125</v>
      </c>
      <c r="B126" t="s">
        <v>395</v>
      </c>
      <c r="C126" t="s">
        <v>396</v>
      </c>
      <c r="D126" t="s">
        <v>225</v>
      </c>
      <c r="E126">
        <v>1</v>
      </c>
      <c r="F126">
        <v>-4.891</v>
      </c>
      <c r="G126">
        <v>-8.4580000000000002</v>
      </c>
      <c r="H126">
        <v>19948</v>
      </c>
      <c r="I126">
        <v>-1</v>
      </c>
      <c r="J126">
        <v>1</v>
      </c>
      <c r="K126" t="s">
        <v>197</v>
      </c>
      <c r="L126" t="s">
        <v>197</v>
      </c>
      <c r="M126" t="s">
        <v>198</v>
      </c>
      <c r="N126">
        <v>156.14282</v>
      </c>
      <c r="O126">
        <v>0.14399999999999999</v>
      </c>
      <c r="P126">
        <v>0.35599999999999998</v>
      </c>
      <c r="Q126">
        <v>98</v>
      </c>
      <c r="R126">
        <v>-0.02</v>
      </c>
      <c r="S126">
        <v>-8.3000000000000004E-2</v>
      </c>
      <c r="T126">
        <v>27.1</v>
      </c>
      <c r="U126">
        <v>844</v>
      </c>
      <c r="V126">
        <v>0</v>
      </c>
      <c r="W126">
        <v>31</v>
      </c>
      <c r="X126" t="s">
        <v>199</v>
      </c>
      <c r="Y126">
        <v>26</v>
      </c>
      <c r="Z126">
        <v>67</v>
      </c>
      <c r="AA126" t="s">
        <v>200</v>
      </c>
    </row>
    <row r="127" spans="1:27">
      <c r="A127">
        <v>126</v>
      </c>
      <c r="B127" t="s">
        <v>395</v>
      </c>
      <c r="C127" t="s">
        <v>397</v>
      </c>
      <c r="D127" t="s">
        <v>225</v>
      </c>
      <c r="E127">
        <v>2</v>
      </c>
      <c r="F127">
        <v>-4.8440000000000003</v>
      </c>
      <c r="G127">
        <v>-6.9779999999999998</v>
      </c>
      <c r="H127">
        <v>19945</v>
      </c>
      <c r="I127">
        <v>-1</v>
      </c>
      <c r="J127">
        <v>1</v>
      </c>
      <c r="K127" t="s">
        <v>197</v>
      </c>
      <c r="L127" t="s">
        <v>197</v>
      </c>
      <c r="M127" t="s">
        <v>198</v>
      </c>
      <c r="N127">
        <v>156.14895999999999</v>
      </c>
      <c r="O127">
        <v>0.156</v>
      </c>
      <c r="P127">
        <v>0.27800000000000002</v>
      </c>
      <c r="Q127">
        <v>91</v>
      </c>
      <c r="R127">
        <v>-3.5999999999999997E-2</v>
      </c>
      <c r="S127">
        <v>3.6999999999999998E-2</v>
      </c>
      <c r="T127">
        <v>27.55</v>
      </c>
      <c r="U127">
        <v>844</v>
      </c>
      <c r="V127">
        <v>0</v>
      </c>
      <c r="W127">
        <v>30.625</v>
      </c>
      <c r="X127" t="s">
        <v>199</v>
      </c>
      <c r="Y127">
        <v>26</v>
      </c>
      <c r="Z127">
        <v>67</v>
      </c>
      <c r="AA127" t="s">
        <v>200</v>
      </c>
    </row>
    <row r="128" spans="1:27">
      <c r="A128">
        <v>127</v>
      </c>
      <c r="B128" t="s">
        <v>395</v>
      </c>
      <c r="C128" t="s">
        <v>398</v>
      </c>
      <c r="D128" t="s">
        <v>225</v>
      </c>
      <c r="E128">
        <v>3</v>
      </c>
      <c r="F128">
        <v>-4.7779999999999996</v>
      </c>
      <c r="G128">
        <v>-6.8719999999999999</v>
      </c>
      <c r="H128">
        <v>19779</v>
      </c>
      <c r="I128">
        <v>-1</v>
      </c>
      <c r="J128">
        <v>1</v>
      </c>
      <c r="K128" t="s">
        <v>197</v>
      </c>
      <c r="L128" t="s">
        <v>197</v>
      </c>
      <c r="M128" t="s">
        <v>198</v>
      </c>
      <c r="N128">
        <v>156.1551</v>
      </c>
      <c r="O128">
        <v>0.14699999999999999</v>
      </c>
      <c r="P128">
        <v>0.26800000000000002</v>
      </c>
      <c r="Q128">
        <v>98</v>
      </c>
      <c r="R128">
        <v>-0.02</v>
      </c>
      <c r="S128">
        <v>-1.7000000000000001E-2</v>
      </c>
      <c r="T128">
        <v>27.16</v>
      </c>
      <c r="U128">
        <v>844</v>
      </c>
      <c r="V128">
        <v>0</v>
      </c>
      <c r="W128">
        <v>30.437999999999999</v>
      </c>
      <c r="X128" t="s">
        <v>199</v>
      </c>
      <c r="Y128">
        <v>26</v>
      </c>
      <c r="Z128">
        <v>67</v>
      </c>
      <c r="AA128" t="s">
        <v>200</v>
      </c>
    </row>
    <row r="129" spans="1:27">
      <c r="A129">
        <v>128</v>
      </c>
      <c r="B129" t="s">
        <v>395</v>
      </c>
      <c r="C129" t="s">
        <v>399</v>
      </c>
      <c r="D129" t="s">
        <v>225</v>
      </c>
      <c r="E129">
        <v>4</v>
      </c>
      <c r="F129">
        <v>-4.9379999999999997</v>
      </c>
      <c r="G129">
        <v>-6.5819999999999999</v>
      </c>
      <c r="H129">
        <v>19833</v>
      </c>
      <c r="I129">
        <v>0</v>
      </c>
      <c r="J129">
        <v>1</v>
      </c>
      <c r="K129" t="s">
        <v>197</v>
      </c>
      <c r="L129" t="s">
        <v>197</v>
      </c>
      <c r="M129" t="s">
        <v>198</v>
      </c>
      <c r="N129">
        <v>156.16123999999999</v>
      </c>
      <c r="O129">
        <v>8.2000000000000003E-2</v>
      </c>
      <c r="P129">
        <v>0.30399999999999999</v>
      </c>
      <c r="Q129">
        <v>92</v>
      </c>
      <c r="R129">
        <v>-1.7000000000000001E-2</v>
      </c>
      <c r="S129">
        <v>8.0000000000000002E-3</v>
      </c>
      <c r="T129">
        <v>27.78</v>
      </c>
      <c r="U129">
        <v>844</v>
      </c>
      <c r="V129">
        <v>0</v>
      </c>
      <c r="W129">
        <v>29.812999999999999</v>
      </c>
      <c r="X129" t="s">
        <v>199</v>
      </c>
      <c r="Y129">
        <v>26</v>
      </c>
      <c r="Z129">
        <v>67</v>
      </c>
      <c r="AA129" t="s">
        <v>200</v>
      </c>
    </row>
    <row r="130" spans="1:27">
      <c r="A130">
        <v>129</v>
      </c>
      <c r="B130" t="s">
        <v>400</v>
      </c>
      <c r="C130" t="s">
        <v>401</v>
      </c>
      <c r="D130" t="s">
        <v>226</v>
      </c>
      <c r="E130">
        <v>1</v>
      </c>
      <c r="F130">
        <v>-8.6440000000000001</v>
      </c>
      <c r="G130">
        <v>-38.378999999999998</v>
      </c>
      <c r="H130">
        <v>19849</v>
      </c>
      <c r="I130">
        <v>-1</v>
      </c>
      <c r="J130">
        <v>1</v>
      </c>
      <c r="K130" t="s">
        <v>197</v>
      </c>
      <c r="L130" t="s">
        <v>197</v>
      </c>
      <c r="M130" t="s">
        <v>198</v>
      </c>
      <c r="N130">
        <v>156.16746000000001</v>
      </c>
      <c r="O130">
        <v>0.125</v>
      </c>
      <c r="P130">
        <v>0.433</v>
      </c>
      <c r="Q130">
        <v>93</v>
      </c>
      <c r="R130">
        <v>-1.7000000000000001E-2</v>
      </c>
      <c r="S130">
        <v>5.8000000000000003E-2</v>
      </c>
      <c r="T130">
        <v>27.99</v>
      </c>
      <c r="U130">
        <v>844</v>
      </c>
      <c r="V130">
        <v>0</v>
      </c>
      <c r="W130">
        <v>30.687999999999999</v>
      </c>
      <c r="X130" t="s">
        <v>199</v>
      </c>
      <c r="Y130">
        <v>27</v>
      </c>
      <c r="Z130">
        <v>67</v>
      </c>
      <c r="AA130" t="s">
        <v>200</v>
      </c>
    </row>
    <row r="131" spans="1:27">
      <c r="A131">
        <v>130</v>
      </c>
      <c r="B131" t="s">
        <v>400</v>
      </c>
      <c r="C131" t="s">
        <v>402</v>
      </c>
      <c r="D131" t="s">
        <v>226</v>
      </c>
      <c r="E131">
        <v>2</v>
      </c>
      <c r="F131">
        <v>-8.8960000000000008</v>
      </c>
      <c r="G131">
        <v>-41.521999999999998</v>
      </c>
      <c r="H131">
        <v>19855</v>
      </c>
      <c r="I131">
        <v>-1</v>
      </c>
      <c r="J131">
        <v>1</v>
      </c>
      <c r="K131" t="s">
        <v>197</v>
      </c>
      <c r="L131" t="s">
        <v>197</v>
      </c>
      <c r="M131" t="s">
        <v>198</v>
      </c>
      <c r="N131">
        <v>156.17359999999999</v>
      </c>
      <c r="O131">
        <v>0.111</v>
      </c>
      <c r="P131">
        <v>0.36499999999999999</v>
      </c>
      <c r="Q131">
        <v>97</v>
      </c>
      <c r="R131">
        <v>-3.0000000000000001E-3</v>
      </c>
      <c r="S131">
        <v>0.04</v>
      </c>
      <c r="T131">
        <v>26.8</v>
      </c>
      <c r="U131">
        <v>844</v>
      </c>
      <c r="V131">
        <v>0</v>
      </c>
      <c r="W131">
        <v>30.875</v>
      </c>
      <c r="X131" t="s">
        <v>199</v>
      </c>
      <c r="Y131">
        <v>27</v>
      </c>
      <c r="Z131">
        <v>67</v>
      </c>
      <c r="AA131" t="s">
        <v>200</v>
      </c>
    </row>
    <row r="132" spans="1:27">
      <c r="A132">
        <v>131</v>
      </c>
      <c r="B132" t="s">
        <v>400</v>
      </c>
      <c r="C132" t="s">
        <v>403</v>
      </c>
      <c r="D132" t="s">
        <v>226</v>
      </c>
      <c r="E132">
        <v>3</v>
      </c>
      <c r="F132">
        <v>-8.8879999999999999</v>
      </c>
      <c r="G132">
        <v>-42.456000000000003</v>
      </c>
      <c r="H132">
        <v>19818</v>
      </c>
      <c r="I132">
        <v>-1</v>
      </c>
      <c r="J132">
        <v>1</v>
      </c>
      <c r="K132" t="s">
        <v>197</v>
      </c>
      <c r="L132" t="s">
        <v>197</v>
      </c>
      <c r="M132" t="s">
        <v>198</v>
      </c>
      <c r="N132">
        <v>156.17974000000001</v>
      </c>
      <c r="O132">
        <v>0.114</v>
      </c>
      <c r="P132">
        <v>0.41399999999999998</v>
      </c>
      <c r="Q132">
        <v>93</v>
      </c>
      <c r="R132">
        <v>-1.2E-2</v>
      </c>
      <c r="S132">
        <v>8.1000000000000003E-2</v>
      </c>
      <c r="T132">
        <v>28.01</v>
      </c>
      <c r="U132">
        <v>844</v>
      </c>
      <c r="V132">
        <v>0</v>
      </c>
      <c r="W132">
        <v>31.125</v>
      </c>
      <c r="X132" t="s">
        <v>199</v>
      </c>
      <c r="Y132">
        <v>27</v>
      </c>
      <c r="Z132">
        <v>67</v>
      </c>
      <c r="AA132" t="s">
        <v>200</v>
      </c>
    </row>
    <row r="133" spans="1:27">
      <c r="A133">
        <v>132</v>
      </c>
      <c r="B133" t="s">
        <v>400</v>
      </c>
      <c r="C133" t="s">
        <v>404</v>
      </c>
      <c r="D133" t="s">
        <v>226</v>
      </c>
      <c r="E133">
        <v>4</v>
      </c>
      <c r="F133">
        <v>-8.9610000000000003</v>
      </c>
      <c r="G133">
        <v>-42.463000000000001</v>
      </c>
      <c r="H133">
        <v>19937</v>
      </c>
      <c r="I133">
        <v>0</v>
      </c>
      <c r="J133">
        <v>1</v>
      </c>
      <c r="K133" t="s">
        <v>197</v>
      </c>
      <c r="L133" t="s">
        <v>197</v>
      </c>
      <c r="M133" t="s">
        <v>198</v>
      </c>
      <c r="N133">
        <v>156.18594999999999</v>
      </c>
      <c r="O133">
        <v>9.5000000000000001E-2</v>
      </c>
      <c r="P133">
        <v>0.16300000000000001</v>
      </c>
      <c r="Q133">
        <v>92</v>
      </c>
      <c r="R133">
        <v>4.0000000000000001E-3</v>
      </c>
      <c r="S133">
        <v>1.7000000000000001E-2</v>
      </c>
      <c r="T133">
        <v>27.75</v>
      </c>
      <c r="U133">
        <v>844</v>
      </c>
      <c r="V133">
        <v>0</v>
      </c>
      <c r="W133">
        <v>30.937999999999999</v>
      </c>
      <c r="X133" t="s">
        <v>199</v>
      </c>
      <c r="Y133">
        <v>27</v>
      </c>
      <c r="Z133">
        <v>67</v>
      </c>
      <c r="AA133" t="s">
        <v>200</v>
      </c>
    </row>
  </sheetData>
  <phoneticPr fontId="2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69"/>
  <sheetViews>
    <sheetView topLeftCell="C1" workbookViewId="0">
      <pane ySplit="1" topLeftCell="A2" activePane="bottomLeft" state="frozen"/>
      <selection pane="bottomLeft" activeCell="L105" sqref="L105"/>
    </sheetView>
  </sheetViews>
  <sheetFormatPr defaultColWidth="10.85546875" defaultRowHeight="15.75"/>
  <cols>
    <col min="1" max="1" width="5" style="32" bestFit="1" customWidth="1"/>
    <col min="2" max="2" width="8.140625" style="32" bestFit="1" customWidth="1"/>
    <col min="3" max="3" width="6.42578125" style="32" bestFit="1" customWidth="1"/>
    <col min="4" max="4" width="14.42578125" style="32" bestFit="1" customWidth="1"/>
    <col min="5" max="5" width="11.85546875" style="32" bestFit="1" customWidth="1"/>
    <col min="6" max="6" width="6.28515625" style="32" bestFit="1" customWidth="1"/>
    <col min="7" max="7" width="7.28515625" style="32" bestFit="1" customWidth="1"/>
    <col min="8" max="8" width="11.140625" style="32" bestFit="1" customWidth="1"/>
    <col min="9" max="9" width="15.140625" style="33" bestFit="1" customWidth="1"/>
    <col min="10" max="10" width="13.42578125" style="34" bestFit="1" customWidth="1"/>
    <col min="11" max="16384" width="10.85546875" style="29"/>
  </cols>
  <sheetData>
    <row r="1" spans="1:13" s="28" customFormat="1">
      <c r="A1" s="27" t="s">
        <v>46</v>
      </c>
      <c r="B1" s="27" t="s">
        <v>56</v>
      </c>
      <c r="C1" s="27" t="s">
        <v>47</v>
      </c>
      <c r="D1" s="27" t="s">
        <v>58</v>
      </c>
      <c r="E1" s="27" t="s">
        <v>45</v>
      </c>
      <c r="F1" s="30" t="s">
        <v>51</v>
      </c>
      <c r="G1" s="30" t="s">
        <v>50</v>
      </c>
      <c r="H1" s="30" t="s">
        <v>143</v>
      </c>
      <c r="I1" s="31" t="s">
        <v>52</v>
      </c>
      <c r="J1" s="31" t="s">
        <v>53</v>
      </c>
    </row>
    <row r="2" spans="1:13">
      <c r="A2" s="32">
        <f>'Picarro Output'!A2</f>
        <v>1</v>
      </c>
      <c r="B2" s="1">
        <v>1</v>
      </c>
      <c r="C2" s="32">
        <f>'Picarro Output'!E2</f>
        <v>1</v>
      </c>
      <c r="D2" s="32" t="str">
        <f>INDEX(Timing!$B$3:$B$29,MATCH(B2,Timing!$A$3:$A$29,0),1)</f>
        <v>Blacksburg</v>
      </c>
      <c r="E2" s="32">
        <f>'Picarro Output'!H2</f>
        <v>23699</v>
      </c>
      <c r="F2" s="32">
        <f>'Picarro Output'!J2</f>
        <v>0</v>
      </c>
      <c r="G2" s="32">
        <f>IF(F2="     ",-1,IF(F2=0,-1,0))</f>
        <v>-1</v>
      </c>
      <c r="H2" s="32" t="str">
        <f>'Picarro Output'!C2</f>
        <v xml:space="preserve">   2025/06/05 09:44:57</v>
      </c>
      <c r="I2" s="33">
        <f>'Picarro Output'!F2</f>
        <v>-8.8030000000000008</v>
      </c>
      <c r="J2" s="34">
        <f>'Picarro Output'!G2</f>
        <v>-45.843000000000004</v>
      </c>
      <c r="L2" s="29" t="s">
        <v>54</v>
      </c>
      <c r="M2" s="29" t="s">
        <v>55</v>
      </c>
    </row>
    <row r="3" spans="1:13">
      <c r="A3" s="32">
        <f>'Picarro Output'!A3</f>
        <v>2</v>
      </c>
      <c r="B3" s="1">
        <f>IF(C3=1,B2+1,B2)</f>
        <v>1</v>
      </c>
      <c r="C3" s="32">
        <f>'Picarro Output'!E3</f>
        <v>2</v>
      </c>
      <c r="D3" s="32" t="str">
        <f>INDEX(Timing!$B$3:$B$29,MATCH(B3,Timing!$A$3:$A$29,0),1)</f>
        <v>Blacksburg</v>
      </c>
      <c r="E3" s="32">
        <f>'Picarro Output'!H3</f>
        <v>21705</v>
      </c>
      <c r="F3" s="32">
        <f>'Picarro Output'!J3</f>
        <v>1</v>
      </c>
      <c r="G3" s="32">
        <f t="shared" ref="G3:G66" si="0">IF(F3="     ",-1,IF(F3=0,-1,0))</f>
        <v>0</v>
      </c>
      <c r="H3" s="32" t="str">
        <f>'Picarro Output'!C3</f>
        <v xml:space="preserve">   2025/06/05 09:53:44</v>
      </c>
      <c r="I3" s="33">
        <f>'Picarro Output'!F3</f>
        <v>-8.9920000000000009</v>
      </c>
      <c r="J3" s="34">
        <f>'Picarro Output'!G3</f>
        <v>-44.360999999999997</v>
      </c>
      <c r="K3" s="29">
        <v>0</v>
      </c>
      <c r="L3" s="29">
        <v>17000</v>
      </c>
      <c r="M3" s="29">
        <v>23000</v>
      </c>
    </row>
    <row r="4" spans="1:13">
      <c r="A4" s="32">
        <f>'Picarro Output'!A4</f>
        <v>3</v>
      </c>
      <c r="B4" s="1">
        <f t="shared" ref="B4:B67" si="1">IF(C4=1,B3+1,B3)</f>
        <v>1</v>
      </c>
      <c r="C4" s="32">
        <f>'Picarro Output'!E4</f>
        <v>3</v>
      </c>
      <c r="D4" s="32" t="str">
        <f>INDEX(Timing!$B$3:$B$29,MATCH(B4,Timing!$A$3:$A$29,0),1)</f>
        <v>Blacksburg</v>
      </c>
      <c r="E4" s="32">
        <f>'Picarro Output'!H4</f>
        <v>19898</v>
      </c>
      <c r="F4" s="32">
        <f>'Picarro Output'!J4</f>
        <v>1</v>
      </c>
      <c r="G4" s="32">
        <f t="shared" si="0"/>
        <v>0</v>
      </c>
      <c r="H4" s="32" t="str">
        <f>'Picarro Output'!C4</f>
        <v xml:space="preserve">   2025/06/05 10:02:30</v>
      </c>
      <c r="I4" s="33">
        <f>'Picarro Output'!F4</f>
        <v>-8.9559999999999995</v>
      </c>
      <c r="J4" s="34">
        <f>'Picarro Output'!G4</f>
        <v>-44.276000000000003</v>
      </c>
      <c r="K4" s="29">
        <v>500</v>
      </c>
      <c r="L4" s="29">
        <v>17000</v>
      </c>
      <c r="M4" s="29">
        <v>23000</v>
      </c>
    </row>
    <row r="5" spans="1:13">
      <c r="A5" s="32">
        <f>'Picarro Output'!A5</f>
        <v>4</v>
      </c>
      <c r="B5" s="1">
        <f t="shared" si="1"/>
        <v>1</v>
      </c>
      <c r="C5" s="32">
        <f>'Picarro Output'!E5</f>
        <v>4</v>
      </c>
      <c r="D5" s="32" t="str">
        <f>INDEX(Timing!$B$3:$B$29,MATCH(B5,Timing!$A$3:$A$29,0),1)</f>
        <v>Blacksburg</v>
      </c>
      <c r="E5" s="32">
        <f>'Picarro Output'!H5</f>
        <v>19793</v>
      </c>
      <c r="F5" s="32">
        <f>'Picarro Output'!J5</f>
        <v>1</v>
      </c>
      <c r="G5" s="32">
        <f t="shared" si="0"/>
        <v>0</v>
      </c>
      <c r="H5" s="32" t="str">
        <f>'Picarro Output'!C5</f>
        <v xml:space="preserve">   2025/06/05 10:11:17</v>
      </c>
      <c r="I5" s="33">
        <f>'Picarro Output'!F5</f>
        <v>-9.0050000000000008</v>
      </c>
      <c r="J5" s="34">
        <f>'Picarro Output'!G5</f>
        <v>-44.314</v>
      </c>
    </row>
    <row r="6" spans="1:13">
      <c r="A6" s="32">
        <f>'Picarro Output'!A6</f>
        <v>5</v>
      </c>
      <c r="B6" s="1">
        <f t="shared" si="1"/>
        <v>1</v>
      </c>
      <c r="C6" s="32">
        <f>'Picarro Output'!E6</f>
        <v>5</v>
      </c>
      <c r="D6" s="32" t="str">
        <f>INDEX(Timing!$B$3:$B$29,MATCH(B6,Timing!$A$3:$A$29,0),1)</f>
        <v>Blacksburg</v>
      </c>
      <c r="E6" s="32">
        <f>'Picarro Output'!H6</f>
        <v>19890</v>
      </c>
      <c r="F6" s="32">
        <f>'Picarro Output'!J6</f>
        <v>1</v>
      </c>
      <c r="G6" s="32">
        <f t="shared" si="0"/>
        <v>0</v>
      </c>
      <c r="H6" s="32" t="str">
        <f>'Picarro Output'!C6</f>
        <v xml:space="preserve">   2025/06/05 10:20:03</v>
      </c>
      <c r="I6" s="33">
        <f>'Picarro Output'!F6</f>
        <v>-9</v>
      </c>
      <c r="J6" s="34">
        <f>'Picarro Output'!G6</f>
        <v>-43.826999999999998</v>
      </c>
    </row>
    <row r="7" spans="1:13">
      <c r="A7" s="32">
        <f>'Picarro Output'!A7</f>
        <v>6</v>
      </c>
      <c r="B7" s="1">
        <f t="shared" si="1"/>
        <v>1</v>
      </c>
      <c r="C7" s="32">
        <f>'Picarro Output'!E7</f>
        <v>6</v>
      </c>
      <c r="D7" s="32" t="str">
        <f>INDEX(Timing!$B$3:$B$29,MATCH(B7,Timing!$A$3:$A$29,0),1)</f>
        <v>Blacksburg</v>
      </c>
      <c r="E7" s="32">
        <f>'Picarro Output'!H7</f>
        <v>19904</v>
      </c>
      <c r="F7" s="32">
        <f>'Picarro Output'!J7</f>
        <v>1</v>
      </c>
      <c r="G7" s="32">
        <f t="shared" si="0"/>
        <v>0</v>
      </c>
      <c r="H7" s="32" t="str">
        <f>'Picarro Output'!C7</f>
        <v xml:space="preserve">   2025/06/05 10:28:49</v>
      </c>
      <c r="I7" s="33">
        <f>'Picarro Output'!F7</f>
        <v>-9.0169999999999995</v>
      </c>
      <c r="J7" s="34">
        <f>'Picarro Output'!G7</f>
        <v>-43.933</v>
      </c>
    </row>
    <row r="8" spans="1:13">
      <c r="A8" s="32">
        <f>'Picarro Output'!A8</f>
        <v>7</v>
      </c>
      <c r="B8" s="1">
        <f t="shared" si="1"/>
        <v>1</v>
      </c>
      <c r="C8" s="32">
        <f>'Picarro Output'!E8</f>
        <v>7</v>
      </c>
      <c r="D8" s="32" t="str">
        <f>INDEX(Timing!$B$3:$B$29,MATCH(B8,Timing!$A$3:$A$29,0),1)</f>
        <v>Blacksburg</v>
      </c>
      <c r="E8" s="32">
        <f>'Picarro Output'!H8</f>
        <v>19850</v>
      </c>
      <c r="F8" s="32">
        <f>'Picarro Output'!J8</f>
        <v>1</v>
      </c>
      <c r="G8" s="32">
        <f t="shared" si="0"/>
        <v>0</v>
      </c>
      <c r="H8" s="32" t="str">
        <f>'Picarro Output'!C8</f>
        <v xml:space="preserve">   2025/06/05 10:37:34</v>
      </c>
      <c r="I8" s="33">
        <f>'Picarro Output'!F8</f>
        <v>-8.94</v>
      </c>
      <c r="J8" s="34">
        <f>'Picarro Output'!G8</f>
        <v>-43.393999999999998</v>
      </c>
    </row>
    <row r="9" spans="1:13">
      <c r="A9" s="32">
        <f>'Picarro Output'!A9</f>
        <v>8</v>
      </c>
      <c r="B9" s="1">
        <f t="shared" si="1"/>
        <v>1</v>
      </c>
      <c r="C9" s="32">
        <f>'Picarro Output'!E9</f>
        <v>8</v>
      </c>
      <c r="D9" s="32" t="str">
        <f>INDEX(Timing!$B$3:$B$29,MATCH(B9,Timing!$A$3:$A$29,0),1)</f>
        <v>Blacksburg</v>
      </c>
      <c r="E9" s="32">
        <f>'Picarro Output'!H9</f>
        <v>19658</v>
      </c>
      <c r="F9" s="32">
        <f>'Picarro Output'!J9</f>
        <v>1</v>
      </c>
      <c r="G9" s="32">
        <f t="shared" si="0"/>
        <v>0</v>
      </c>
      <c r="H9" s="32" t="str">
        <f>'Picarro Output'!C9</f>
        <v xml:space="preserve">   2025/06/05 10:46:21</v>
      </c>
      <c r="I9" s="33">
        <f>'Picarro Output'!F9</f>
        <v>-8.9930000000000003</v>
      </c>
      <c r="J9" s="34">
        <f>'Picarro Output'!G9</f>
        <v>-43.997999999999998</v>
      </c>
    </row>
    <row r="10" spans="1:13">
      <c r="A10" s="32">
        <f>'Picarro Output'!A10</f>
        <v>9</v>
      </c>
      <c r="B10" s="1">
        <f t="shared" si="1"/>
        <v>1</v>
      </c>
      <c r="C10" s="32">
        <f>'Picarro Output'!E10</f>
        <v>9</v>
      </c>
      <c r="D10" s="32" t="str">
        <f>INDEX(Timing!$B$3:$B$29,MATCH(B10,Timing!$A$3:$A$29,0),1)</f>
        <v>Blacksburg</v>
      </c>
      <c r="E10" s="32">
        <f>'Picarro Output'!H10</f>
        <v>19849</v>
      </c>
      <c r="F10" s="32">
        <f>'Picarro Output'!J10</f>
        <v>1</v>
      </c>
      <c r="G10" s="32">
        <f t="shared" si="0"/>
        <v>0</v>
      </c>
      <c r="H10" s="32" t="str">
        <f>'Picarro Output'!C10</f>
        <v xml:space="preserve">   2025/06/05 10:55:07</v>
      </c>
      <c r="I10" s="33">
        <f>'Picarro Output'!F10</f>
        <v>-9.0180000000000007</v>
      </c>
      <c r="J10" s="34">
        <f>'Picarro Output'!G10</f>
        <v>-43.676000000000002</v>
      </c>
    </row>
    <row r="11" spans="1:13">
      <c r="A11" s="32">
        <f>'Picarro Output'!A11</f>
        <v>10</v>
      </c>
      <c r="B11" s="1">
        <f t="shared" si="1"/>
        <v>1</v>
      </c>
      <c r="C11" s="32">
        <f>'Picarro Output'!E11</f>
        <v>10</v>
      </c>
      <c r="D11" s="32" t="str">
        <f>INDEX(Timing!$B$3:$B$29,MATCH(B11,Timing!$A$3:$A$29,0),1)</f>
        <v>Blacksburg</v>
      </c>
      <c r="E11" s="32">
        <f>'Picarro Output'!H11</f>
        <v>19863</v>
      </c>
      <c r="F11" s="32">
        <f>'Picarro Output'!J11</f>
        <v>1</v>
      </c>
      <c r="G11" s="32">
        <f t="shared" si="0"/>
        <v>0</v>
      </c>
      <c r="H11" s="32" t="str">
        <f>'Picarro Output'!C11</f>
        <v xml:space="preserve">   2025/06/05 11:03:54</v>
      </c>
      <c r="I11" s="33">
        <f>'Picarro Output'!F11</f>
        <v>-8.9019999999999992</v>
      </c>
      <c r="J11" s="34">
        <f>'Picarro Output'!G11</f>
        <v>-44.029000000000003</v>
      </c>
    </row>
    <row r="12" spans="1:13">
      <c r="A12" s="32">
        <f>'Picarro Output'!A12</f>
        <v>11</v>
      </c>
      <c r="B12" s="1">
        <f t="shared" si="1"/>
        <v>2</v>
      </c>
      <c r="C12" s="32">
        <f>'Picarro Output'!E12</f>
        <v>1</v>
      </c>
      <c r="D12" s="32" t="str">
        <f>INDEX(Timing!$B$3:$B$29,MATCH(B12,Timing!$A$3:$A$29,0),1)</f>
        <v>Myrtle</v>
      </c>
      <c r="E12" s="32">
        <f>'Picarro Output'!H12</f>
        <v>19800</v>
      </c>
      <c r="F12" s="32">
        <f>'Picarro Output'!J12</f>
        <v>1</v>
      </c>
      <c r="G12" s="32">
        <f t="shared" si="0"/>
        <v>0</v>
      </c>
      <c r="H12" s="32" t="str">
        <f>'Picarro Output'!C12</f>
        <v xml:space="preserve">   2025/06/05 11:12:40</v>
      </c>
      <c r="I12" s="33">
        <f>'Picarro Output'!F12</f>
        <v>-3.7610000000000001</v>
      </c>
      <c r="J12" s="34">
        <f>'Picarro Output'!G12</f>
        <v>-9.1110000000000007</v>
      </c>
    </row>
    <row r="13" spans="1:13">
      <c r="A13" s="32">
        <f>'Picarro Output'!A13</f>
        <v>12</v>
      </c>
      <c r="B13" s="1">
        <f t="shared" si="1"/>
        <v>2</v>
      </c>
      <c r="C13" s="32">
        <f>'Picarro Output'!E13</f>
        <v>2</v>
      </c>
      <c r="D13" s="32" t="str">
        <f>INDEX(Timing!$B$3:$B$29,MATCH(B13,Timing!$A$3:$A$29,0),1)</f>
        <v>Myrtle</v>
      </c>
      <c r="E13" s="32">
        <f>'Picarro Output'!H13</f>
        <v>19827</v>
      </c>
      <c r="F13" s="32">
        <f>'Picarro Output'!J13</f>
        <v>1</v>
      </c>
      <c r="G13" s="32">
        <f t="shared" si="0"/>
        <v>0</v>
      </c>
      <c r="H13" s="32" t="str">
        <f>'Picarro Output'!C13</f>
        <v xml:space="preserve">   2025/06/05 11:21:27</v>
      </c>
      <c r="I13" s="33">
        <f>'Picarro Output'!F13</f>
        <v>-3.4510000000000001</v>
      </c>
      <c r="J13" s="34">
        <f>'Picarro Output'!G13</f>
        <v>-5.9139999999999997</v>
      </c>
    </row>
    <row r="14" spans="1:13">
      <c r="A14" s="32">
        <f>'Picarro Output'!A14</f>
        <v>13</v>
      </c>
      <c r="B14" s="1">
        <f t="shared" si="1"/>
        <v>2</v>
      </c>
      <c r="C14" s="32">
        <f>'Picarro Output'!E14</f>
        <v>3</v>
      </c>
      <c r="D14" s="32" t="str">
        <f>INDEX(Timing!$B$3:$B$29,MATCH(B14,Timing!$A$3:$A$29,0),1)</f>
        <v>Myrtle</v>
      </c>
      <c r="E14" s="32">
        <f>'Picarro Output'!H14</f>
        <v>19777</v>
      </c>
      <c r="F14" s="32">
        <f>'Picarro Output'!J14</f>
        <v>1</v>
      </c>
      <c r="G14" s="32">
        <f t="shared" si="0"/>
        <v>0</v>
      </c>
      <c r="H14" s="32" t="str">
        <f>'Picarro Output'!C14</f>
        <v xml:space="preserve">   2025/06/05 11:30:14</v>
      </c>
      <c r="I14" s="33">
        <f>'Picarro Output'!F14</f>
        <v>-3.5449999999999999</v>
      </c>
      <c r="J14" s="34">
        <f>'Picarro Output'!G14</f>
        <v>-4.7670000000000003</v>
      </c>
    </row>
    <row r="15" spans="1:13">
      <c r="A15" s="32">
        <f>'Picarro Output'!A15</f>
        <v>14</v>
      </c>
      <c r="B15" s="1">
        <f t="shared" si="1"/>
        <v>2</v>
      </c>
      <c r="C15" s="32">
        <f>'Picarro Output'!E15</f>
        <v>4</v>
      </c>
      <c r="D15" s="32" t="str">
        <f>INDEX(Timing!$B$3:$B$29,MATCH(B15,Timing!$A$3:$A$29,0),1)</f>
        <v>Myrtle</v>
      </c>
      <c r="E15" s="32">
        <f>'Picarro Output'!H15</f>
        <v>19637</v>
      </c>
      <c r="F15" s="32">
        <f>'Picarro Output'!J15</f>
        <v>1</v>
      </c>
      <c r="G15" s="32">
        <f t="shared" si="0"/>
        <v>0</v>
      </c>
      <c r="H15" s="32" t="str">
        <f>'Picarro Output'!C15</f>
        <v xml:space="preserve">   2025/06/05 11:39:01</v>
      </c>
      <c r="I15" s="33">
        <f>'Picarro Output'!F15</f>
        <v>-3.488</v>
      </c>
      <c r="J15" s="34">
        <f>'Picarro Output'!G15</f>
        <v>-4.4089999999999998</v>
      </c>
    </row>
    <row r="16" spans="1:13">
      <c r="A16" s="32">
        <f>'Picarro Output'!A16</f>
        <v>15</v>
      </c>
      <c r="B16" s="1">
        <f t="shared" si="1"/>
        <v>2</v>
      </c>
      <c r="C16" s="32">
        <f>'Picarro Output'!E16</f>
        <v>5</v>
      </c>
      <c r="D16" s="32" t="str">
        <f>INDEX(Timing!$B$3:$B$29,MATCH(B16,Timing!$A$3:$A$29,0),1)</f>
        <v>Myrtle</v>
      </c>
      <c r="E16" s="32">
        <f>'Picarro Output'!H16</f>
        <v>19745</v>
      </c>
      <c r="F16" s="32">
        <f>'Picarro Output'!J16</f>
        <v>1</v>
      </c>
      <c r="G16" s="32">
        <f t="shared" si="0"/>
        <v>0</v>
      </c>
      <c r="H16" s="32" t="str">
        <f>'Picarro Output'!C16</f>
        <v xml:space="preserve">   2025/06/05 11:47:46</v>
      </c>
      <c r="I16" s="33">
        <f>'Picarro Output'!F16</f>
        <v>-3.3639999999999999</v>
      </c>
      <c r="J16" s="34">
        <f>'Picarro Output'!G16</f>
        <v>-4.1630000000000003</v>
      </c>
    </row>
    <row r="17" spans="1:11">
      <c r="A17" s="32">
        <f>'Picarro Output'!A17</f>
        <v>16</v>
      </c>
      <c r="B17" s="1">
        <f t="shared" si="1"/>
        <v>2</v>
      </c>
      <c r="C17" s="32">
        <f>'Picarro Output'!E17</f>
        <v>6</v>
      </c>
      <c r="D17" s="32" t="str">
        <f>INDEX(Timing!$B$3:$B$29,MATCH(B17,Timing!$A$3:$A$29,0),1)</f>
        <v>Myrtle</v>
      </c>
      <c r="E17" s="32">
        <f>'Picarro Output'!H17</f>
        <v>19632</v>
      </c>
      <c r="F17" s="32">
        <f>'Picarro Output'!J17</f>
        <v>1</v>
      </c>
      <c r="G17" s="32">
        <f t="shared" si="0"/>
        <v>0</v>
      </c>
      <c r="H17" s="32" t="str">
        <f>'Picarro Output'!C17</f>
        <v xml:space="preserve">   2025/06/05 11:56:33</v>
      </c>
      <c r="I17" s="33">
        <f>'Picarro Output'!F17</f>
        <v>-3.3130000000000002</v>
      </c>
      <c r="J17" s="34">
        <f>'Picarro Output'!G17</f>
        <v>-4.12</v>
      </c>
    </row>
    <row r="18" spans="1:11">
      <c r="A18" s="32">
        <f>'Picarro Output'!A18</f>
        <v>17</v>
      </c>
      <c r="B18" s="1">
        <f t="shared" si="1"/>
        <v>2</v>
      </c>
      <c r="C18" s="32">
        <f>'Picarro Output'!E18</f>
        <v>7</v>
      </c>
      <c r="D18" s="32" t="str">
        <f>INDEX(Timing!$B$3:$B$29,MATCH(B18,Timing!$A$3:$A$29,0),1)</f>
        <v>Myrtle</v>
      </c>
      <c r="E18" s="32">
        <f>'Picarro Output'!H18</f>
        <v>19762</v>
      </c>
      <c r="F18" s="32">
        <f>'Picarro Output'!J18</f>
        <v>1</v>
      </c>
      <c r="G18" s="32">
        <f t="shared" si="0"/>
        <v>0</v>
      </c>
      <c r="H18" s="32" t="str">
        <f>'Picarro Output'!C18</f>
        <v xml:space="preserve">   2025/06/05 12:05:19</v>
      </c>
      <c r="I18" s="33">
        <f>'Picarro Output'!F18</f>
        <v>-3.3809999999999998</v>
      </c>
      <c r="J18" s="34">
        <f>'Picarro Output'!G18</f>
        <v>-4.2809999999999997</v>
      </c>
      <c r="K18" s="35" t="s">
        <v>49</v>
      </c>
    </row>
    <row r="19" spans="1:11">
      <c r="A19" s="32">
        <f>'Picarro Output'!A19</f>
        <v>18</v>
      </c>
      <c r="B19" s="1">
        <f t="shared" si="1"/>
        <v>2</v>
      </c>
      <c r="C19" s="32">
        <f>'Picarro Output'!E19</f>
        <v>8</v>
      </c>
      <c r="D19" s="32" t="str">
        <f>INDEX(Timing!$B$3:$B$29,MATCH(B19,Timing!$A$3:$A$29,0),1)</f>
        <v>Myrtle</v>
      </c>
      <c r="E19" s="32">
        <f>'Picarro Output'!H19</f>
        <v>19710</v>
      </c>
      <c r="F19" s="32">
        <f>'Picarro Output'!J19</f>
        <v>1</v>
      </c>
      <c r="G19" s="32">
        <f t="shared" si="0"/>
        <v>0</v>
      </c>
      <c r="H19" s="32" t="str">
        <f>'Picarro Output'!C19</f>
        <v xml:space="preserve">   2025/06/05 12:14:05</v>
      </c>
      <c r="I19" s="33">
        <f>'Picarro Output'!F19</f>
        <v>-3.3759999999999999</v>
      </c>
      <c r="J19" s="34">
        <f>'Picarro Output'!G19</f>
        <v>-4.0960000000000001</v>
      </c>
      <c r="K19" s="35" t="s">
        <v>48</v>
      </c>
    </row>
    <row r="20" spans="1:11">
      <c r="A20" s="32">
        <f>'Picarro Output'!A20</f>
        <v>19</v>
      </c>
      <c r="B20" s="1">
        <f t="shared" si="1"/>
        <v>2</v>
      </c>
      <c r="C20" s="32">
        <f>'Picarro Output'!E20</f>
        <v>9</v>
      </c>
      <c r="D20" s="32" t="str">
        <f>INDEX(Timing!$B$3:$B$29,MATCH(B20,Timing!$A$3:$A$29,0),1)</f>
        <v>Myrtle</v>
      </c>
      <c r="E20" s="32">
        <f>'Picarro Output'!H20</f>
        <v>19580</v>
      </c>
      <c r="F20" s="32">
        <f>'Picarro Output'!J20</f>
        <v>1</v>
      </c>
      <c r="G20" s="32">
        <f t="shared" si="0"/>
        <v>0</v>
      </c>
      <c r="H20" s="32" t="str">
        <f>'Picarro Output'!C20</f>
        <v xml:space="preserve">   2025/06/05 12:22:53</v>
      </c>
      <c r="I20" s="33">
        <f>'Picarro Output'!F20</f>
        <v>-3.4550000000000001</v>
      </c>
      <c r="J20" s="34">
        <f>'Picarro Output'!G20</f>
        <v>-4.093</v>
      </c>
    </row>
    <row r="21" spans="1:11">
      <c r="A21" s="32">
        <f>'Picarro Output'!A21</f>
        <v>20</v>
      </c>
      <c r="B21" s="1">
        <f t="shared" si="1"/>
        <v>2</v>
      </c>
      <c r="C21" s="32">
        <f>'Picarro Output'!E21</f>
        <v>10</v>
      </c>
      <c r="D21" s="32" t="str">
        <f>INDEX(Timing!$B$3:$B$29,MATCH(B21,Timing!$A$3:$A$29,0),1)</f>
        <v>Myrtle</v>
      </c>
      <c r="E21" s="32">
        <f>'Picarro Output'!H21</f>
        <v>19518</v>
      </c>
      <c r="F21" s="32">
        <f>'Picarro Output'!J21</f>
        <v>1</v>
      </c>
      <c r="G21" s="32">
        <f t="shared" si="0"/>
        <v>0</v>
      </c>
      <c r="H21" s="32" t="str">
        <f>'Picarro Output'!C21</f>
        <v xml:space="preserve">   2025/06/05 12:31:40</v>
      </c>
      <c r="I21" s="33">
        <f>'Picarro Output'!F21</f>
        <v>-3.335</v>
      </c>
      <c r="J21" s="34">
        <f>'Picarro Output'!G21</f>
        <v>-4.0289999999999999</v>
      </c>
    </row>
    <row r="22" spans="1:11">
      <c r="A22" s="32">
        <f>'Picarro Output'!A22</f>
        <v>21</v>
      </c>
      <c r="B22" s="1">
        <f t="shared" si="1"/>
        <v>3</v>
      </c>
      <c r="C22" s="32">
        <f>'Picarro Output'!E22</f>
        <v>1</v>
      </c>
      <c r="D22" s="32" t="str">
        <f>INDEX(Timing!$B$3:$B$29,MATCH(B22,Timing!$A$3:$A$29,0),1)</f>
        <v>Homer</v>
      </c>
      <c r="E22" s="32">
        <f>'Picarro Output'!H22</f>
        <v>19780</v>
      </c>
      <c r="F22" s="32">
        <f>'Picarro Output'!J22</f>
        <v>1</v>
      </c>
      <c r="G22" s="32">
        <f t="shared" si="0"/>
        <v>0</v>
      </c>
      <c r="H22" s="32" t="str">
        <f>'Picarro Output'!C22</f>
        <v xml:space="preserve">   2025/06/05 12:40:27</v>
      </c>
      <c r="I22" s="33">
        <f>'Picarro Output'!F22</f>
        <v>-15.242000000000001</v>
      </c>
      <c r="J22" s="34">
        <f>'Picarro Output'!G22</f>
        <v>-95.259</v>
      </c>
    </row>
    <row r="23" spans="1:11">
      <c r="A23" s="32">
        <f>'Picarro Output'!A23</f>
        <v>22</v>
      </c>
      <c r="B23" s="1">
        <f t="shared" si="1"/>
        <v>3</v>
      </c>
      <c r="C23" s="32">
        <f>'Picarro Output'!E23</f>
        <v>2</v>
      </c>
      <c r="D23" s="32" t="str">
        <f>INDEX(Timing!$B$3:$B$29,MATCH(B23,Timing!$A$3:$A$29,0),1)</f>
        <v>Homer</v>
      </c>
      <c r="E23" s="32">
        <f>'Picarro Output'!H23</f>
        <v>19756</v>
      </c>
      <c r="F23" s="32">
        <f>'Picarro Output'!J23</f>
        <v>1</v>
      </c>
      <c r="G23" s="32">
        <f t="shared" si="0"/>
        <v>0</v>
      </c>
      <c r="H23" s="32" t="str">
        <f>'Picarro Output'!C23</f>
        <v xml:space="preserve">   2025/06/05 12:49:14</v>
      </c>
      <c r="I23" s="33">
        <f>'Picarro Output'!F23</f>
        <v>-15.925000000000001</v>
      </c>
      <c r="J23" s="34">
        <f>'Picarro Output'!G23</f>
        <v>-105.092</v>
      </c>
    </row>
    <row r="24" spans="1:11">
      <c r="A24" s="32">
        <f>'Picarro Output'!A24</f>
        <v>23</v>
      </c>
      <c r="B24" s="1">
        <f t="shared" si="1"/>
        <v>3</v>
      </c>
      <c r="C24" s="32">
        <f>'Picarro Output'!E24</f>
        <v>3</v>
      </c>
      <c r="D24" s="32" t="str">
        <f>INDEX(Timing!$B$3:$B$29,MATCH(B24,Timing!$A$3:$A$29,0),1)</f>
        <v>Homer</v>
      </c>
      <c r="E24" s="32">
        <f>'Picarro Output'!H24</f>
        <v>19807</v>
      </c>
      <c r="F24" s="32">
        <f>'Picarro Output'!J24</f>
        <v>1</v>
      </c>
      <c r="G24" s="32">
        <f t="shared" si="0"/>
        <v>0</v>
      </c>
      <c r="H24" s="32" t="str">
        <f>'Picarro Output'!C24</f>
        <v xml:space="preserve">   2025/06/05 12:58:00</v>
      </c>
      <c r="I24" s="33">
        <f>'Picarro Output'!F24</f>
        <v>-16.039000000000001</v>
      </c>
      <c r="J24" s="34">
        <f>'Picarro Output'!G24</f>
        <v>-107.017</v>
      </c>
    </row>
    <row r="25" spans="1:11">
      <c r="A25" s="32">
        <f>'Picarro Output'!A25</f>
        <v>24</v>
      </c>
      <c r="B25" s="1">
        <f t="shared" si="1"/>
        <v>3</v>
      </c>
      <c r="C25" s="32">
        <f>'Picarro Output'!E25</f>
        <v>4</v>
      </c>
      <c r="D25" s="32" t="str">
        <f>INDEX(Timing!$B$3:$B$29,MATCH(B25,Timing!$A$3:$A$29,0),1)</f>
        <v>Homer</v>
      </c>
      <c r="E25" s="32">
        <f>'Picarro Output'!H25</f>
        <v>19808</v>
      </c>
      <c r="F25" s="32">
        <f>'Picarro Output'!J25</f>
        <v>1</v>
      </c>
      <c r="G25" s="32">
        <f t="shared" si="0"/>
        <v>0</v>
      </c>
      <c r="H25" s="32" t="str">
        <f>'Picarro Output'!C25</f>
        <v xml:space="preserve">   2025/06/05 13:06:47</v>
      </c>
      <c r="I25" s="33">
        <f>'Picarro Output'!F25</f>
        <v>-16.065000000000001</v>
      </c>
      <c r="J25" s="34">
        <f>'Picarro Output'!G25</f>
        <v>-107.93899999999999</v>
      </c>
    </row>
    <row r="26" spans="1:11">
      <c r="A26" s="32">
        <f>'Picarro Output'!A26</f>
        <v>25</v>
      </c>
      <c r="B26" s="1">
        <f t="shared" si="1"/>
        <v>3</v>
      </c>
      <c r="C26" s="32">
        <f>'Picarro Output'!E26</f>
        <v>5</v>
      </c>
      <c r="D26" s="32" t="str">
        <f>INDEX(Timing!$B$3:$B$29,MATCH(B26,Timing!$A$3:$A$29,0),1)</f>
        <v>Homer</v>
      </c>
      <c r="E26" s="32">
        <f>'Picarro Output'!H26</f>
        <v>19887</v>
      </c>
      <c r="F26" s="32">
        <f>'Picarro Output'!J26</f>
        <v>1</v>
      </c>
      <c r="G26" s="32">
        <f t="shared" si="0"/>
        <v>0</v>
      </c>
      <c r="H26" s="32" t="str">
        <f>'Picarro Output'!C26</f>
        <v xml:space="preserve">   2025/06/05 13:15:35</v>
      </c>
      <c r="I26" s="33">
        <f>'Picarro Output'!F26</f>
        <v>-16.05</v>
      </c>
      <c r="J26" s="34">
        <f>'Picarro Output'!G26</f>
        <v>-108.05800000000001</v>
      </c>
    </row>
    <row r="27" spans="1:11">
      <c r="A27" s="32">
        <f>'Picarro Output'!A27</f>
        <v>26</v>
      </c>
      <c r="B27" s="1">
        <f t="shared" si="1"/>
        <v>3</v>
      </c>
      <c r="C27" s="32">
        <f>'Picarro Output'!E27</f>
        <v>6</v>
      </c>
      <c r="D27" s="32" t="str">
        <f>INDEX(Timing!$B$3:$B$29,MATCH(B27,Timing!$A$3:$A$29,0),1)</f>
        <v>Homer</v>
      </c>
      <c r="E27" s="32">
        <f>'Picarro Output'!H27</f>
        <v>19784</v>
      </c>
      <c r="F27" s="32">
        <f>'Picarro Output'!J27</f>
        <v>1</v>
      </c>
      <c r="G27" s="32">
        <f t="shared" si="0"/>
        <v>0</v>
      </c>
      <c r="H27" s="32" t="str">
        <f>'Picarro Output'!C27</f>
        <v xml:space="preserve">   2025/06/05 13:24:22</v>
      </c>
      <c r="I27" s="33">
        <f>'Picarro Output'!F27</f>
        <v>-16.122</v>
      </c>
      <c r="J27" s="34">
        <f>'Picarro Output'!G27</f>
        <v>-108.404</v>
      </c>
    </row>
    <row r="28" spans="1:11">
      <c r="A28" s="32">
        <f>'Picarro Output'!A28</f>
        <v>27</v>
      </c>
      <c r="B28" s="1">
        <f t="shared" si="1"/>
        <v>3</v>
      </c>
      <c r="C28" s="32">
        <f>'Picarro Output'!E28</f>
        <v>7</v>
      </c>
      <c r="D28" s="32" t="str">
        <f>INDEX(Timing!$B$3:$B$29,MATCH(B28,Timing!$A$3:$A$29,0),1)</f>
        <v>Homer</v>
      </c>
      <c r="E28" s="32">
        <f>'Picarro Output'!H28</f>
        <v>19880</v>
      </c>
      <c r="F28" s="32">
        <f>'Picarro Output'!J28</f>
        <v>1</v>
      </c>
      <c r="G28" s="32">
        <f t="shared" si="0"/>
        <v>0</v>
      </c>
      <c r="H28" s="32" t="str">
        <f>'Picarro Output'!C28</f>
        <v xml:space="preserve">   2025/06/05 13:33:09</v>
      </c>
      <c r="I28" s="33">
        <f>'Picarro Output'!F28</f>
        <v>-16.181999999999999</v>
      </c>
      <c r="J28" s="34">
        <f>'Picarro Output'!G28</f>
        <v>-108.426</v>
      </c>
    </row>
    <row r="29" spans="1:11">
      <c r="A29" s="32">
        <f>'Picarro Output'!A29</f>
        <v>28</v>
      </c>
      <c r="B29" s="1">
        <f t="shared" si="1"/>
        <v>3</v>
      </c>
      <c r="C29" s="32">
        <f>'Picarro Output'!E29</f>
        <v>8</v>
      </c>
      <c r="D29" s="32" t="str">
        <f>INDEX(Timing!$B$3:$B$29,MATCH(B29,Timing!$A$3:$A$29,0),1)</f>
        <v>Homer</v>
      </c>
      <c r="E29" s="32">
        <f>'Picarro Output'!H29</f>
        <v>19796</v>
      </c>
      <c r="F29" s="32">
        <f>'Picarro Output'!J29</f>
        <v>1</v>
      </c>
      <c r="G29" s="32">
        <f t="shared" si="0"/>
        <v>0</v>
      </c>
      <c r="H29" s="32" t="str">
        <f>'Picarro Output'!C29</f>
        <v xml:space="preserve">   2025/06/05 13:41:56</v>
      </c>
      <c r="I29" s="33">
        <f>'Picarro Output'!F29</f>
        <v>-16.187999999999999</v>
      </c>
      <c r="J29" s="34">
        <f>'Picarro Output'!G29</f>
        <v>-108.751</v>
      </c>
    </row>
    <row r="30" spans="1:11">
      <c r="A30" s="32">
        <f>'Picarro Output'!A30</f>
        <v>29</v>
      </c>
      <c r="B30" s="1">
        <f t="shared" si="1"/>
        <v>3</v>
      </c>
      <c r="C30" s="32">
        <f>'Picarro Output'!E30</f>
        <v>9</v>
      </c>
      <c r="D30" s="32" t="str">
        <f>INDEX(Timing!$B$3:$B$29,MATCH(B30,Timing!$A$3:$A$29,0),1)</f>
        <v>Homer</v>
      </c>
      <c r="E30" s="32">
        <f>'Picarro Output'!H30</f>
        <v>19786</v>
      </c>
      <c r="F30" s="32">
        <f>'Picarro Output'!J30</f>
        <v>1</v>
      </c>
      <c r="G30" s="32">
        <f t="shared" si="0"/>
        <v>0</v>
      </c>
      <c r="H30" s="32" t="str">
        <f>'Picarro Output'!C30</f>
        <v xml:space="preserve">   2025/06/05 13:50:43</v>
      </c>
      <c r="I30" s="33">
        <f>'Picarro Output'!F30</f>
        <v>-16.167999999999999</v>
      </c>
      <c r="J30" s="34">
        <f>'Picarro Output'!G30</f>
        <v>-108.941</v>
      </c>
    </row>
    <row r="31" spans="1:11">
      <c r="A31" s="32">
        <f>'Picarro Output'!A31</f>
        <v>30</v>
      </c>
      <c r="B31" s="1">
        <f t="shared" si="1"/>
        <v>3</v>
      </c>
      <c r="C31" s="32">
        <f>'Picarro Output'!E31</f>
        <v>10</v>
      </c>
      <c r="D31" s="32" t="str">
        <f>INDEX(Timing!$B$3:$B$29,MATCH(B31,Timing!$A$3:$A$29,0),1)</f>
        <v>Homer</v>
      </c>
      <c r="E31" s="32">
        <f>'Picarro Output'!H31</f>
        <v>19820</v>
      </c>
      <c r="F31" s="32">
        <f>'Picarro Output'!J31</f>
        <v>1</v>
      </c>
      <c r="G31" s="32">
        <f t="shared" si="0"/>
        <v>0</v>
      </c>
      <c r="H31" s="32" t="str">
        <f>'Picarro Output'!C31</f>
        <v xml:space="preserve">   2025/06/05 13:59:31</v>
      </c>
      <c r="I31" s="33">
        <f>'Picarro Output'!F31</f>
        <v>-16.265000000000001</v>
      </c>
      <c r="J31" s="34">
        <f>'Picarro Output'!G31</f>
        <v>-108.88200000000001</v>
      </c>
    </row>
    <row r="32" spans="1:11">
      <c r="A32" s="32">
        <f>'Picarro Output'!A32</f>
        <v>31</v>
      </c>
      <c r="B32" s="1">
        <f t="shared" si="1"/>
        <v>4</v>
      </c>
      <c r="C32" s="32">
        <f>'Picarro Output'!E32</f>
        <v>1</v>
      </c>
      <c r="D32" s="32" t="str">
        <f>INDEX(Timing!$B$3:$B$29,MATCH(B32,Timing!$A$3:$A$29,0),1)</f>
        <v>Blacksburg</v>
      </c>
      <c r="E32" s="32">
        <f>'Picarro Output'!H32</f>
        <v>19841</v>
      </c>
      <c r="F32" s="32">
        <f>'Picarro Output'!J32</f>
        <v>1</v>
      </c>
      <c r="G32" s="32">
        <f t="shared" si="0"/>
        <v>0</v>
      </c>
      <c r="H32" s="32" t="str">
        <f>'Picarro Output'!C32</f>
        <v xml:space="preserve">   2025/06/05 14:08:19</v>
      </c>
      <c r="I32" s="33">
        <f>'Picarro Output'!F32</f>
        <v>-9.49</v>
      </c>
      <c r="J32" s="34">
        <f>'Picarro Output'!G32</f>
        <v>-51.762</v>
      </c>
    </row>
    <row r="33" spans="1:10">
      <c r="A33" s="32">
        <f>'Picarro Output'!A33</f>
        <v>32</v>
      </c>
      <c r="B33" s="1">
        <f t="shared" si="1"/>
        <v>4</v>
      </c>
      <c r="C33" s="32">
        <f>'Picarro Output'!E33</f>
        <v>2</v>
      </c>
      <c r="D33" s="32" t="str">
        <f>INDEX(Timing!$B$3:$B$29,MATCH(B33,Timing!$A$3:$A$29,0),1)</f>
        <v>Blacksburg</v>
      </c>
      <c r="E33" s="32">
        <f>'Picarro Output'!H33</f>
        <v>19719</v>
      </c>
      <c r="F33" s="32">
        <f>'Picarro Output'!J33</f>
        <v>1</v>
      </c>
      <c r="G33" s="32">
        <f t="shared" si="0"/>
        <v>0</v>
      </c>
      <c r="H33" s="32" t="str">
        <f>'Picarro Output'!C33</f>
        <v xml:space="preserve">   2025/06/05 14:17:07</v>
      </c>
      <c r="I33" s="33">
        <f>'Picarro Output'!F33</f>
        <v>-9.0820000000000007</v>
      </c>
      <c r="J33" s="34">
        <f>'Picarro Output'!G33</f>
        <v>-45.923999999999999</v>
      </c>
    </row>
    <row r="34" spans="1:10">
      <c r="A34" s="32">
        <f>'Picarro Output'!A34</f>
        <v>33</v>
      </c>
      <c r="B34" s="1">
        <f t="shared" si="1"/>
        <v>4</v>
      </c>
      <c r="C34" s="32">
        <f>'Picarro Output'!E34</f>
        <v>3</v>
      </c>
      <c r="D34" s="32" t="str">
        <f>INDEX(Timing!$B$3:$B$29,MATCH(B34,Timing!$A$3:$A$29,0),1)</f>
        <v>Blacksburg</v>
      </c>
      <c r="E34" s="32">
        <f>'Picarro Output'!H34</f>
        <v>19893</v>
      </c>
      <c r="F34" s="32">
        <f>'Picarro Output'!J34</f>
        <v>1</v>
      </c>
      <c r="G34" s="32">
        <f t="shared" si="0"/>
        <v>0</v>
      </c>
      <c r="H34" s="32" t="str">
        <f>'Picarro Output'!C34</f>
        <v xml:space="preserve">   2025/06/05 14:25:54</v>
      </c>
      <c r="I34" s="33">
        <f>'Picarro Output'!F34</f>
        <v>-9.0839999999999996</v>
      </c>
      <c r="J34" s="34">
        <f>'Picarro Output'!G34</f>
        <v>-44.616</v>
      </c>
    </row>
    <row r="35" spans="1:10">
      <c r="A35" s="32">
        <f>'Picarro Output'!A35</f>
        <v>34</v>
      </c>
      <c r="B35" s="1">
        <f t="shared" si="1"/>
        <v>4</v>
      </c>
      <c r="C35" s="32">
        <f>'Picarro Output'!E35</f>
        <v>4</v>
      </c>
      <c r="D35" s="32" t="str">
        <f>INDEX(Timing!$B$3:$B$29,MATCH(B35,Timing!$A$3:$A$29,0),1)</f>
        <v>Blacksburg</v>
      </c>
      <c r="E35" s="32">
        <f>'Picarro Output'!H35</f>
        <v>19902</v>
      </c>
      <c r="F35" s="32">
        <f>'Picarro Output'!J35</f>
        <v>1</v>
      </c>
      <c r="G35" s="32">
        <f t="shared" si="0"/>
        <v>0</v>
      </c>
      <c r="H35" s="32" t="str">
        <f>'Picarro Output'!C35</f>
        <v xml:space="preserve">   2025/06/05 14:34:41</v>
      </c>
      <c r="I35" s="33">
        <f>'Picarro Output'!F35</f>
        <v>-8.968</v>
      </c>
      <c r="J35" s="34">
        <f>'Picarro Output'!G35</f>
        <v>-44.29</v>
      </c>
    </row>
    <row r="36" spans="1:10">
      <c r="A36" s="32">
        <f>'Picarro Output'!A36</f>
        <v>35</v>
      </c>
      <c r="B36" s="1">
        <f t="shared" si="1"/>
        <v>4</v>
      </c>
      <c r="C36" s="32">
        <f>'Picarro Output'!E36</f>
        <v>5</v>
      </c>
      <c r="D36" s="32" t="str">
        <f>INDEX(Timing!$B$3:$B$29,MATCH(B36,Timing!$A$3:$A$29,0),1)</f>
        <v>Blacksburg</v>
      </c>
      <c r="E36" s="32">
        <f>'Picarro Output'!H36</f>
        <v>19734</v>
      </c>
      <c r="F36" s="32">
        <f>'Picarro Output'!J36</f>
        <v>1</v>
      </c>
      <c r="G36" s="32">
        <f t="shared" si="0"/>
        <v>0</v>
      </c>
      <c r="H36" s="32" t="str">
        <f>'Picarro Output'!C36</f>
        <v xml:space="preserve">   2025/06/05 14:43:29</v>
      </c>
      <c r="I36" s="33">
        <f>'Picarro Output'!F36</f>
        <v>-9.0449999999999999</v>
      </c>
      <c r="J36" s="34">
        <f>'Picarro Output'!G36</f>
        <v>-43.863</v>
      </c>
    </row>
    <row r="37" spans="1:10">
      <c r="A37" s="32">
        <f>'Picarro Output'!A37</f>
        <v>36</v>
      </c>
      <c r="B37" s="1">
        <f t="shared" si="1"/>
        <v>4</v>
      </c>
      <c r="C37" s="32">
        <f>'Picarro Output'!E37</f>
        <v>6</v>
      </c>
      <c r="D37" s="32" t="str">
        <f>INDEX(Timing!$B$3:$B$29,MATCH(B37,Timing!$A$3:$A$29,0),1)</f>
        <v>Blacksburg</v>
      </c>
      <c r="E37" s="32">
        <f>'Picarro Output'!H37</f>
        <v>19833</v>
      </c>
      <c r="F37" s="32">
        <f>'Picarro Output'!J37</f>
        <v>1</v>
      </c>
      <c r="G37" s="32">
        <f t="shared" si="0"/>
        <v>0</v>
      </c>
      <c r="H37" s="32" t="str">
        <f>'Picarro Output'!C37</f>
        <v xml:space="preserve">   2025/06/05 14:52:17</v>
      </c>
      <c r="I37" s="33">
        <f>'Picarro Output'!F37</f>
        <v>-8.9540000000000006</v>
      </c>
      <c r="J37" s="34">
        <f>'Picarro Output'!G37</f>
        <v>-43.726999999999997</v>
      </c>
    </row>
    <row r="38" spans="1:10">
      <c r="A38" s="32">
        <f>'Picarro Output'!A38</f>
        <v>37</v>
      </c>
      <c r="B38" s="1">
        <f t="shared" si="1"/>
        <v>4</v>
      </c>
      <c r="C38" s="32">
        <f>'Picarro Output'!E38</f>
        <v>7</v>
      </c>
      <c r="D38" s="32" t="str">
        <f>INDEX(Timing!$B$3:$B$29,MATCH(B38,Timing!$A$3:$A$29,0),1)</f>
        <v>Blacksburg</v>
      </c>
      <c r="E38" s="32">
        <f>'Picarro Output'!H38</f>
        <v>19773</v>
      </c>
      <c r="F38" s="32">
        <f>'Picarro Output'!J38</f>
        <v>1</v>
      </c>
      <c r="G38" s="32">
        <f t="shared" si="0"/>
        <v>0</v>
      </c>
      <c r="H38" s="32" t="str">
        <f>'Picarro Output'!C38</f>
        <v xml:space="preserve">   2025/06/05 15:01:05</v>
      </c>
      <c r="I38" s="33">
        <f>'Picarro Output'!F38</f>
        <v>-8.9909999999999997</v>
      </c>
      <c r="J38" s="34">
        <f>'Picarro Output'!G38</f>
        <v>-43.7</v>
      </c>
    </row>
    <row r="39" spans="1:10">
      <c r="A39" s="32">
        <f>'Picarro Output'!A39</f>
        <v>38</v>
      </c>
      <c r="B39" s="1">
        <f t="shared" si="1"/>
        <v>4</v>
      </c>
      <c r="C39" s="32">
        <f>'Picarro Output'!E39</f>
        <v>8</v>
      </c>
      <c r="D39" s="32" t="str">
        <f>INDEX(Timing!$B$3:$B$29,MATCH(B39,Timing!$A$3:$A$29,0),1)</f>
        <v>Blacksburg</v>
      </c>
      <c r="E39" s="32">
        <f>'Picarro Output'!H39</f>
        <v>19783</v>
      </c>
      <c r="F39" s="32">
        <f>'Picarro Output'!J39</f>
        <v>1</v>
      </c>
      <c r="G39" s="32">
        <f t="shared" si="0"/>
        <v>0</v>
      </c>
      <c r="H39" s="32" t="str">
        <f>'Picarro Output'!C39</f>
        <v xml:space="preserve">   2025/06/05 15:09:53</v>
      </c>
      <c r="I39" s="33">
        <f>'Picarro Output'!F39</f>
        <v>-8.984</v>
      </c>
      <c r="J39" s="34">
        <f>'Picarro Output'!G39</f>
        <v>-44.084000000000003</v>
      </c>
    </row>
    <row r="40" spans="1:10">
      <c r="A40" s="32">
        <f>'Picarro Output'!A40</f>
        <v>39</v>
      </c>
      <c r="B40" s="1">
        <f t="shared" si="1"/>
        <v>4</v>
      </c>
      <c r="C40" s="32">
        <f>'Picarro Output'!E40</f>
        <v>9</v>
      </c>
      <c r="D40" s="32" t="str">
        <f>INDEX(Timing!$B$3:$B$29,MATCH(B40,Timing!$A$3:$A$29,0),1)</f>
        <v>Blacksburg</v>
      </c>
      <c r="E40" s="32">
        <f>'Picarro Output'!H40</f>
        <v>19748</v>
      </c>
      <c r="F40" s="32">
        <f>'Picarro Output'!J40</f>
        <v>1</v>
      </c>
      <c r="G40" s="32">
        <f t="shared" si="0"/>
        <v>0</v>
      </c>
      <c r="H40" s="32" t="str">
        <f>'Picarro Output'!C40</f>
        <v xml:space="preserve">   2025/06/05 15:18:41</v>
      </c>
      <c r="I40" s="33">
        <f>'Picarro Output'!F40</f>
        <v>-8.9809999999999999</v>
      </c>
      <c r="J40" s="34">
        <f>'Picarro Output'!G40</f>
        <v>-43.898000000000003</v>
      </c>
    </row>
    <row r="41" spans="1:10">
      <c r="A41" s="32">
        <f>'Picarro Output'!A41</f>
        <v>40</v>
      </c>
      <c r="B41" s="1">
        <f t="shared" si="1"/>
        <v>4</v>
      </c>
      <c r="C41" s="32">
        <f>'Picarro Output'!E41</f>
        <v>10</v>
      </c>
      <c r="D41" s="32" t="str">
        <f>INDEX(Timing!$B$3:$B$29,MATCH(B41,Timing!$A$3:$A$29,0),1)</f>
        <v>Blacksburg</v>
      </c>
      <c r="E41" s="32">
        <f>'Picarro Output'!H41</f>
        <v>19754</v>
      </c>
      <c r="F41" s="32">
        <f>'Picarro Output'!J41</f>
        <v>1</v>
      </c>
      <c r="G41" s="32">
        <f t="shared" si="0"/>
        <v>0</v>
      </c>
      <c r="H41" s="32" t="str">
        <f>'Picarro Output'!C41</f>
        <v xml:space="preserve">   2025/06/05 15:27:28</v>
      </c>
      <c r="I41" s="33">
        <f>'Picarro Output'!F41</f>
        <v>-8.9580000000000002</v>
      </c>
      <c r="J41" s="34">
        <f>'Picarro Output'!G41</f>
        <v>-43.768999999999998</v>
      </c>
    </row>
    <row r="42" spans="1:10">
      <c r="A42" s="32">
        <f>'Picarro Output'!A42</f>
        <v>41</v>
      </c>
      <c r="B42" s="1">
        <f t="shared" si="1"/>
        <v>5</v>
      </c>
      <c r="C42" s="32">
        <f>'Picarro Output'!E42</f>
        <v>1</v>
      </c>
      <c r="D42" s="32" t="str">
        <f>INDEX(Timing!$B$3:$B$29,MATCH(B42,Timing!$A$3:$A$29,0),1)</f>
        <v>Hawaii</v>
      </c>
      <c r="E42" s="32">
        <f>'Picarro Output'!H42</f>
        <v>19861</v>
      </c>
      <c r="F42" s="32">
        <f>'Picarro Output'!J42</f>
        <v>1</v>
      </c>
      <c r="G42" s="32">
        <f t="shared" si="0"/>
        <v>0</v>
      </c>
      <c r="H42" s="32" t="str">
        <f>'Picarro Output'!C42</f>
        <v xml:space="preserve">   2025/06/05 15:36:17</v>
      </c>
      <c r="I42" s="33">
        <f>'Picarro Output'!F42</f>
        <v>-5.19</v>
      </c>
      <c r="J42" s="34">
        <f>'Picarro Output'!G42</f>
        <v>-11.789</v>
      </c>
    </row>
    <row r="43" spans="1:10">
      <c r="A43" s="32">
        <f>'Picarro Output'!A43</f>
        <v>42</v>
      </c>
      <c r="B43" s="1">
        <f t="shared" si="1"/>
        <v>5</v>
      </c>
      <c r="C43" s="32">
        <f>'Picarro Output'!E43</f>
        <v>2</v>
      </c>
      <c r="D43" s="32" t="str">
        <f>INDEX(Timing!$B$3:$B$29,MATCH(B43,Timing!$A$3:$A$29,0),1)</f>
        <v>Hawaii</v>
      </c>
      <c r="E43" s="32">
        <f>'Picarro Output'!H43</f>
        <v>19904</v>
      </c>
      <c r="F43" s="32">
        <f>'Picarro Output'!J43</f>
        <v>1</v>
      </c>
      <c r="G43" s="32">
        <f t="shared" si="0"/>
        <v>0</v>
      </c>
      <c r="H43" s="32" t="str">
        <f>'Picarro Output'!C43</f>
        <v xml:space="preserve">   2025/06/05 15:45:06</v>
      </c>
      <c r="I43" s="33">
        <f>'Picarro Output'!F43</f>
        <v>-4.9039999999999999</v>
      </c>
      <c r="J43" s="34">
        <f>'Picarro Output'!G43</f>
        <v>-8.3659999999999997</v>
      </c>
    </row>
    <row r="44" spans="1:10">
      <c r="A44" s="32">
        <f>'Picarro Output'!A44</f>
        <v>43</v>
      </c>
      <c r="B44" s="1">
        <f t="shared" si="1"/>
        <v>5</v>
      </c>
      <c r="C44" s="32">
        <f>'Picarro Output'!E44</f>
        <v>3</v>
      </c>
      <c r="D44" s="32" t="str">
        <f>INDEX(Timing!$B$3:$B$29,MATCH(B44,Timing!$A$3:$A$29,0),1)</f>
        <v>Hawaii</v>
      </c>
      <c r="E44" s="32">
        <f>'Picarro Output'!H44</f>
        <v>19819</v>
      </c>
      <c r="F44" s="32">
        <f>'Picarro Output'!J44</f>
        <v>1</v>
      </c>
      <c r="G44" s="32">
        <f t="shared" si="0"/>
        <v>0</v>
      </c>
      <c r="H44" s="32" t="str">
        <f>'Picarro Output'!C44</f>
        <v xml:space="preserve">   2025/06/05 15:53:54</v>
      </c>
      <c r="I44" s="33">
        <f>'Picarro Output'!F44</f>
        <v>-4.899</v>
      </c>
      <c r="J44" s="34">
        <f>'Picarro Output'!G44</f>
        <v>-7.992</v>
      </c>
    </row>
    <row r="45" spans="1:10">
      <c r="A45" s="32">
        <f>'Picarro Output'!A45</f>
        <v>44</v>
      </c>
      <c r="B45" s="1">
        <f t="shared" si="1"/>
        <v>5</v>
      </c>
      <c r="C45" s="32">
        <f>'Picarro Output'!E45</f>
        <v>4</v>
      </c>
      <c r="D45" s="32" t="str">
        <f>INDEX(Timing!$B$3:$B$29,MATCH(B45,Timing!$A$3:$A$29,0),1)</f>
        <v>Hawaii</v>
      </c>
      <c r="E45" s="32">
        <f>'Picarro Output'!H45</f>
        <v>19754</v>
      </c>
      <c r="F45" s="32">
        <f>'Picarro Output'!J45</f>
        <v>1</v>
      </c>
      <c r="G45" s="32">
        <f t="shared" si="0"/>
        <v>0</v>
      </c>
      <c r="H45" s="32" t="str">
        <f>'Picarro Output'!C45</f>
        <v xml:space="preserve">   2025/06/05 16:02:42</v>
      </c>
      <c r="I45" s="33">
        <f>'Picarro Output'!F45</f>
        <v>-4.9039999999999999</v>
      </c>
      <c r="J45" s="34">
        <f>'Picarro Output'!G45</f>
        <v>-7.7590000000000003</v>
      </c>
    </row>
    <row r="46" spans="1:10">
      <c r="A46" s="32">
        <f>'Picarro Output'!A46</f>
        <v>45</v>
      </c>
      <c r="B46" s="1">
        <f t="shared" si="1"/>
        <v>6</v>
      </c>
      <c r="C46" s="32">
        <f>'Picarro Output'!E46</f>
        <v>1</v>
      </c>
      <c r="D46" s="32" t="str">
        <f>INDEX(Timing!$B$3:$B$29,MATCH(B46,Timing!$A$3:$A$29,0),1)</f>
        <v>C50 28oct24 1.5m</v>
      </c>
      <c r="E46" s="32">
        <f>'Picarro Output'!H46</f>
        <v>19856</v>
      </c>
      <c r="F46" s="32">
        <f>'Picarro Output'!J46</f>
        <v>1</v>
      </c>
      <c r="G46" s="32">
        <f t="shared" si="0"/>
        <v>0</v>
      </c>
      <c r="H46" s="32" t="str">
        <f>'Picarro Output'!C46</f>
        <v xml:space="preserve">   2025/06/05 16:11:30</v>
      </c>
      <c r="I46" s="33">
        <f>'Picarro Output'!F46</f>
        <v>-5.4779999999999998</v>
      </c>
      <c r="J46" s="34">
        <f>'Picarro Output'!G46</f>
        <v>-19.234000000000002</v>
      </c>
    </row>
    <row r="47" spans="1:10">
      <c r="A47" s="32">
        <f>'Picarro Output'!A47</f>
        <v>46</v>
      </c>
      <c r="B47" s="1">
        <f t="shared" si="1"/>
        <v>6</v>
      </c>
      <c r="C47" s="32">
        <f>'Picarro Output'!E47</f>
        <v>2</v>
      </c>
      <c r="D47" s="32" t="str">
        <f>INDEX(Timing!$B$3:$B$29,MATCH(B47,Timing!$A$3:$A$29,0),1)</f>
        <v>C50 28oct24 1.5m</v>
      </c>
      <c r="E47" s="32">
        <f>'Picarro Output'!H47</f>
        <v>19869</v>
      </c>
      <c r="F47" s="32">
        <f>'Picarro Output'!J47</f>
        <v>1</v>
      </c>
      <c r="G47" s="32">
        <f t="shared" si="0"/>
        <v>0</v>
      </c>
      <c r="H47" s="32" t="str">
        <f>'Picarro Output'!C47</f>
        <v xml:space="preserve">   2025/06/05 16:20:18</v>
      </c>
      <c r="I47" s="33">
        <f>'Picarro Output'!F47</f>
        <v>-5.4050000000000002</v>
      </c>
      <c r="J47" s="34">
        <f>'Picarro Output'!G47</f>
        <v>-20.629000000000001</v>
      </c>
    </row>
    <row r="48" spans="1:10">
      <c r="A48" s="32">
        <f>'Picarro Output'!A48</f>
        <v>47</v>
      </c>
      <c r="B48" s="1">
        <f t="shared" si="1"/>
        <v>6</v>
      </c>
      <c r="C48" s="32">
        <f>'Picarro Output'!E48</f>
        <v>3</v>
      </c>
      <c r="D48" s="32" t="str">
        <f>INDEX(Timing!$B$3:$B$29,MATCH(B48,Timing!$A$3:$A$29,0),1)</f>
        <v>C50 28oct24 1.5m</v>
      </c>
      <c r="E48" s="32">
        <f>'Picarro Output'!H48</f>
        <v>19699</v>
      </c>
      <c r="F48" s="32">
        <f>'Picarro Output'!J48</f>
        <v>1</v>
      </c>
      <c r="G48" s="32">
        <f t="shared" si="0"/>
        <v>0</v>
      </c>
      <c r="H48" s="32" t="str">
        <f>'Picarro Output'!C48</f>
        <v xml:space="preserve">   2025/06/05 16:29:06</v>
      </c>
      <c r="I48" s="33">
        <f>'Picarro Output'!F48</f>
        <v>-5.4889999999999999</v>
      </c>
      <c r="J48" s="34">
        <f>'Picarro Output'!G48</f>
        <v>-20.759</v>
      </c>
    </row>
    <row r="49" spans="1:10">
      <c r="A49" s="32">
        <f>'Picarro Output'!A49</f>
        <v>48</v>
      </c>
      <c r="B49" s="1">
        <f t="shared" si="1"/>
        <v>6</v>
      </c>
      <c r="C49" s="32">
        <f>'Picarro Output'!E49</f>
        <v>4</v>
      </c>
      <c r="D49" s="32" t="str">
        <f>INDEX(Timing!$B$3:$B$29,MATCH(B49,Timing!$A$3:$A$29,0),1)</f>
        <v>C50 28oct24 1.5m</v>
      </c>
      <c r="E49" s="32">
        <f>'Picarro Output'!H49</f>
        <v>19937</v>
      </c>
      <c r="F49" s="32">
        <f>'Picarro Output'!J49</f>
        <v>1</v>
      </c>
      <c r="G49" s="32">
        <f t="shared" si="0"/>
        <v>0</v>
      </c>
      <c r="H49" s="32" t="str">
        <f>'Picarro Output'!C49</f>
        <v xml:space="preserve">   2025/06/05 16:37:55</v>
      </c>
      <c r="I49" s="33">
        <f>'Picarro Output'!F49</f>
        <v>-5.508</v>
      </c>
      <c r="J49" s="34">
        <f>'Picarro Output'!G49</f>
        <v>-20.341000000000001</v>
      </c>
    </row>
    <row r="50" spans="1:10">
      <c r="A50" s="32">
        <f>'Picarro Output'!A50</f>
        <v>49</v>
      </c>
      <c r="B50" s="1">
        <f t="shared" si="1"/>
        <v>7</v>
      </c>
      <c r="C50" s="32">
        <f>'Picarro Output'!E50</f>
        <v>1</v>
      </c>
      <c r="D50" s="32" t="str">
        <f>INDEX(Timing!$B$3:$B$29,MATCH(B50,Timing!$A$3:$A$29,0),1)</f>
        <v>C50 30sep24 1.5m</v>
      </c>
      <c r="E50" s="32">
        <f>'Picarro Output'!H50</f>
        <v>19849</v>
      </c>
      <c r="F50" s="32">
        <f>'Picarro Output'!J50</f>
        <v>1</v>
      </c>
      <c r="G50" s="32">
        <f t="shared" si="0"/>
        <v>0</v>
      </c>
      <c r="H50" s="32" t="str">
        <f>'Picarro Output'!C50</f>
        <v xml:space="preserve">   2025/06/05 16:46:43</v>
      </c>
      <c r="I50" s="33">
        <f>'Picarro Output'!F50</f>
        <v>-5.0629999999999997</v>
      </c>
      <c r="J50" s="34">
        <f>'Picarro Output'!G50</f>
        <v>-19.41</v>
      </c>
    </row>
    <row r="51" spans="1:10">
      <c r="A51" s="32">
        <f>'Picarro Output'!A51</f>
        <v>50</v>
      </c>
      <c r="B51" s="1">
        <f t="shared" si="1"/>
        <v>7</v>
      </c>
      <c r="C51" s="32">
        <f>'Picarro Output'!E51</f>
        <v>2</v>
      </c>
      <c r="D51" s="32" t="str">
        <f>INDEX(Timing!$B$3:$B$29,MATCH(B51,Timing!$A$3:$A$29,0),1)</f>
        <v>C50 30sep24 1.5m</v>
      </c>
      <c r="E51" s="32">
        <f>'Picarro Output'!H51</f>
        <v>19959</v>
      </c>
      <c r="F51" s="32">
        <f>'Picarro Output'!J51</f>
        <v>1</v>
      </c>
      <c r="G51" s="32">
        <f t="shared" si="0"/>
        <v>0</v>
      </c>
      <c r="H51" s="32" t="str">
        <f>'Picarro Output'!C51</f>
        <v xml:space="preserve">   2025/06/05 16:55:32</v>
      </c>
      <c r="I51" s="33">
        <f>'Picarro Output'!F51</f>
        <v>-5.0410000000000004</v>
      </c>
      <c r="J51" s="34">
        <f>'Picarro Output'!G51</f>
        <v>-19.369</v>
      </c>
    </row>
    <row r="52" spans="1:10">
      <c r="A52" s="32">
        <f>'Picarro Output'!A52</f>
        <v>51</v>
      </c>
      <c r="B52" s="1">
        <f t="shared" si="1"/>
        <v>7</v>
      </c>
      <c r="C52" s="32">
        <f>'Picarro Output'!E52</f>
        <v>3</v>
      </c>
      <c r="D52" s="32" t="str">
        <f>INDEX(Timing!$B$3:$B$29,MATCH(B52,Timing!$A$3:$A$29,0),1)</f>
        <v>C50 30sep24 1.5m</v>
      </c>
      <c r="E52" s="32">
        <f>'Picarro Output'!H52</f>
        <v>19951</v>
      </c>
      <c r="F52" s="32">
        <f>'Picarro Output'!J52</f>
        <v>1</v>
      </c>
      <c r="G52" s="32">
        <f t="shared" si="0"/>
        <v>0</v>
      </c>
      <c r="H52" s="32" t="str">
        <f>'Picarro Output'!C52</f>
        <v xml:space="preserve">   2025/06/05 17:04:20</v>
      </c>
      <c r="I52" s="33">
        <f>'Picarro Output'!F52</f>
        <v>-5.109</v>
      </c>
      <c r="J52" s="34">
        <f>'Picarro Output'!G52</f>
        <v>-19.417999999999999</v>
      </c>
    </row>
    <row r="53" spans="1:10">
      <c r="A53" s="32">
        <f>'Picarro Output'!A53</f>
        <v>52</v>
      </c>
      <c r="B53" s="1">
        <f t="shared" si="1"/>
        <v>7</v>
      </c>
      <c r="C53" s="32">
        <f>'Picarro Output'!E53</f>
        <v>4</v>
      </c>
      <c r="D53" s="32" t="str">
        <f>INDEX(Timing!$B$3:$B$29,MATCH(B53,Timing!$A$3:$A$29,0),1)</f>
        <v>C50 30sep24 1.5m</v>
      </c>
      <c r="E53" s="32">
        <f>'Picarro Output'!H53</f>
        <v>19676</v>
      </c>
      <c r="F53" s="32">
        <f>'Picarro Output'!J53</f>
        <v>1</v>
      </c>
      <c r="G53" s="32">
        <f t="shared" si="0"/>
        <v>0</v>
      </c>
      <c r="H53" s="32" t="str">
        <f>'Picarro Output'!C53</f>
        <v xml:space="preserve">   2025/06/05 17:13:09</v>
      </c>
      <c r="I53" s="33">
        <f>'Picarro Output'!F53</f>
        <v>-5.0270000000000001</v>
      </c>
      <c r="J53" s="34">
        <f>'Picarro Output'!G53</f>
        <v>-19.498999999999999</v>
      </c>
    </row>
    <row r="54" spans="1:10">
      <c r="A54" s="32">
        <f>'Picarro Output'!A54</f>
        <v>53</v>
      </c>
      <c r="B54" s="1">
        <f t="shared" si="1"/>
        <v>8</v>
      </c>
      <c r="C54" s="32">
        <f>'Picarro Output'!E54</f>
        <v>1</v>
      </c>
      <c r="D54" s="32" t="str">
        <f>INDEX(Timing!$B$3:$B$29,MATCH(B54,Timing!$A$3:$A$29,0),1)</f>
        <v>CC3 11jul24 1.5m</v>
      </c>
      <c r="E54" s="32">
        <f>'Picarro Output'!H54</f>
        <v>19993</v>
      </c>
      <c r="F54" s="32">
        <f>'Picarro Output'!J54</f>
        <v>1</v>
      </c>
      <c r="G54" s="32">
        <f t="shared" si="0"/>
        <v>0</v>
      </c>
      <c r="H54" s="32" t="str">
        <f>'Picarro Output'!C54</f>
        <v xml:space="preserve">   2025/06/05 17:21:57</v>
      </c>
      <c r="I54" s="33">
        <f>'Picarro Output'!F54</f>
        <v>-5.52</v>
      </c>
      <c r="J54" s="34">
        <f>'Picarro Output'!G54</f>
        <v>-21.289000000000001</v>
      </c>
    </row>
    <row r="55" spans="1:10">
      <c r="A55" s="32">
        <f>'Picarro Output'!A55</f>
        <v>54</v>
      </c>
      <c r="B55" s="1">
        <f t="shared" si="1"/>
        <v>8</v>
      </c>
      <c r="C55" s="32">
        <f>'Picarro Output'!E55</f>
        <v>2</v>
      </c>
      <c r="D55" s="32" t="str">
        <f>INDEX(Timing!$B$3:$B$29,MATCH(B55,Timing!$A$3:$A$29,0),1)</f>
        <v>CC3 11jul24 1.5m</v>
      </c>
      <c r="E55" s="32">
        <f>'Picarro Output'!H55</f>
        <v>19862</v>
      </c>
      <c r="F55" s="32">
        <f>'Picarro Output'!J55</f>
        <v>1</v>
      </c>
      <c r="G55" s="32">
        <f t="shared" si="0"/>
        <v>0</v>
      </c>
      <c r="H55" s="32" t="str">
        <f>'Picarro Output'!C55</f>
        <v xml:space="preserve">   2025/06/05 17:30:44</v>
      </c>
      <c r="I55" s="33">
        <f>'Picarro Output'!F55</f>
        <v>-5.5620000000000003</v>
      </c>
      <c r="J55" s="34">
        <f>'Picarro Output'!G55</f>
        <v>-21.666</v>
      </c>
    </row>
    <row r="56" spans="1:10">
      <c r="A56" s="32">
        <f>'Picarro Output'!A56</f>
        <v>55</v>
      </c>
      <c r="B56" s="1">
        <f t="shared" si="1"/>
        <v>8</v>
      </c>
      <c r="C56" s="32">
        <f>'Picarro Output'!E56</f>
        <v>3</v>
      </c>
      <c r="D56" s="32" t="str">
        <f>INDEX(Timing!$B$3:$B$29,MATCH(B56,Timing!$A$3:$A$29,0),1)</f>
        <v>CC3 11jul24 1.5m</v>
      </c>
      <c r="E56" s="32">
        <f>'Picarro Output'!H56</f>
        <v>19900</v>
      </c>
      <c r="F56" s="32">
        <f>'Picarro Output'!J56</f>
        <v>1</v>
      </c>
      <c r="G56" s="32">
        <f t="shared" si="0"/>
        <v>0</v>
      </c>
      <c r="H56" s="32" t="str">
        <f>'Picarro Output'!C56</f>
        <v xml:space="preserve">   2025/06/05 17:39:33</v>
      </c>
      <c r="I56" s="33">
        <f>'Picarro Output'!F56</f>
        <v>-5.5819999999999999</v>
      </c>
      <c r="J56" s="34">
        <f>'Picarro Output'!G56</f>
        <v>-21.571999999999999</v>
      </c>
    </row>
    <row r="57" spans="1:10">
      <c r="A57" s="32">
        <f>'Picarro Output'!A57</f>
        <v>56</v>
      </c>
      <c r="B57" s="1">
        <f t="shared" si="1"/>
        <v>8</v>
      </c>
      <c r="C57" s="32">
        <f>'Picarro Output'!E57</f>
        <v>4</v>
      </c>
      <c r="D57" s="32" t="str">
        <f>INDEX(Timing!$B$3:$B$29,MATCH(B57,Timing!$A$3:$A$29,0),1)</f>
        <v>CC3 11jul24 1.5m</v>
      </c>
      <c r="E57" s="32">
        <f>'Picarro Output'!H57</f>
        <v>19864</v>
      </c>
      <c r="F57" s="32">
        <f>'Picarro Output'!J57</f>
        <v>1</v>
      </c>
      <c r="G57" s="32">
        <f t="shared" si="0"/>
        <v>0</v>
      </c>
      <c r="H57" s="32" t="str">
        <f>'Picarro Output'!C57</f>
        <v xml:space="preserve">   2025/06/05 17:48:20</v>
      </c>
      <c r="I57" s="33">
        <f>'Picarro Output'!F57</f>
        <v>-5.4939999999999998</v>
      </c>
      <c r="J57" s="34">
        <f>'Picarro Output'!G57</f>
        <v>-21.873999999999999</v>
      </c>
    </row>
    <row r="58" spans="1:10">
      <c r="A58" s="32">
        <f>'Picarro Output'!A58</f>
        <v>57</v>
      </c>
      <c r="B58" s="1">
        <f t="shared" si="1"/>
        <v>9</v>
      </c>
      <c r="C58" s="32">
        <f>'Picarro Output'!E58</f>
        <v>1</v>
      </c>
      <c r="D58" s="32" t="str">
        <f>INDEX(Timing!$B$3:$B$29,MATCH(B58,Timing!$A$3:$A$29,0),1)</f>
        <v>Blacksburg</v>
      </c>
      <c r="E58" s="32">
        <f>'Picarro Output'!H58</f>
        <v>19846</v>
      </c>
      <c r="F58" s="32">
        <f>'Picarro Output'!J58</f>
        <v>1</v>
      </c>
      <c r="G58" s="32">
        <f t="shared" si="0"/>
        <v>0</v>
      </c>
      <c r="H58" s="32" t="str">
        <f>'Picarro Output'!C58</f>
        <v xml:space="preserve">   2025/06/05 17:57:08</v>
      </c>
      <c r="I58" s="33">
        <f>'Picarro Output'!F58</f>
        <v>-8.7469999999999999</v>
      </c>
      <c r="J58" s="34">
        <f>'Picarro Output'!G58</f>
        <v>-40.168999999999997</v>
      </c>
    </row>
    <row r="59" spans="1:10">
      <c r="A59" s="32">
        <f>'Picarro Output'!A59</f>
        <v>58</v>
      </c>
      <c r="B59" s="1">
        <f t="shared" si="1"/>
        <v>9</v>
      </c>
      <c r="C59" s="32">
        <f>'Picarro Output'!E59</f>
        <v>2</v>
      </c>
      <c r="D59" s="32" t="str">
        <f>INDEX(Timing!$B$3:$B$29,MATCH(B59,Timing!$A$3:$A$29,0),1)</f>
        <v>Blacksburg</v>
      </c>
      <c r="E59" s="32">
        <f>'Picarro Output'!H59</f>
        <v>19830</v>
      </c>
      <c r="F59" s="32">
        <f>'Picarro Output'!J59</f>
        <v>1</v>
      </c>
      <c r="G59" s="32">
        <f t="shared" si="0"/>
        <v>0</v>
      </c>
      <c r="H59" s="32" t="str">
        <f>'Picarro Output'!C59</f>
        <v xml:space="preserve">   2025/06/05 18:05:56</v>
      </c>
      <c r="I59" s="33">
        <f>'Picarro Output'!F59</f>
        <v>-8.8699999999999992</v>
      </c>
      <c r="J59" s="34">
        <f>'Picarro Output'!G59</f>
        <v>-42.844000000000001</v>
      </c>
    </row>
    <row r="60" spans="1:10">
      <c r="A60" s="32">
        <f>'Picarro Output'!A60</f>
        <v>59</v>
      </c>
      <c r="B60" s="1">
        <f t="shared" si="1"/>
        <v>9</v>
      </c>
      <c r="C60" s="32">
        <f>'Picarro Output'!E60</f>
        <v>3</v>
      </c>
      <c r="D60" s="32" t="str">
        <f>INDEX(Timing!$B$3:$B$29,MATCH(B60,Timing!$A$3:$A$29,0),1)</f>
        <v>Blacksburg</v>
      </c>
      <c r="E60" s="32">
        <f>'Picarro Output'!H60</f>
        <v>19823</v>
      </c>
      <c r="F60" s="32">
        <f>'Picarro Output'!J60</f>
        <v>1</v>
      </c>
      <c r="G60" s="32">
        <f t="shared" si="0"/>
        <v>0</v>
      </c>
      <c r="H60" s="32" t="str">
        <f>'Picarro Output'!C60</f>
        <v xml:space="preserve">   2025/06/05 18:14:45</v>
      </c>
      <c r="I60" s="33">
        <f>'Picarro Output'!F60</f>
        <v>-8.9990000000000006</v>
      </c>
      <c r="J60" s="34">
        <f>'Picarro Output'!G60</f>
        <v>-42.625</v>
      </c>
    </row>
    <row r="61" spans="1:10">
      <c r="A61" s="32">
        <f>'Picarro Output'!A61</f>
        <v>60</v>
      </c>
      <c r="B61" s="1">
        <f t="shared" si="1"/>
        <v>9</v>
      </c>
      <c r="C61" s="32">
        <f>'Picarro Output'!E61</f>
        <v>4</v>
      </c>
      <c r="D61" s="32" t="str">
        <f>INDEX(Timing!$B$3:$B$29,MATCH(B61,Timing!$A$3:$A$29,0),1)</f>
        <v>Blacksburg</v>
      </c>
      <c r="E61" s="32">
        <f>'Picarro Output'!H61</f>
        <v>19792</v>
      </c>
      <c r="F61" s="32">
        <f>'Picarro Output'!J61</f>
        <v>1</v>
      </c>
      <c r="G61" s="32">
        <f t="shared" si="0"/>
        <v>0</v>
      </c>
      <c r="H61" s="32" t="str">
        <f>'Picarro Output'!C61</f>
        <v xml:space="preserve">   2025/06/05 18:23:34</v>
      </c>
      <c r="I61" s="33">
        <f>'Picarro Output'!F61</f>
        <v>-8.9079999999999995</v>
      </c>
      <c r="J61" s="34">
        <f>'Picarro Output'!G61</f>
        <v>-43.040999999999997</v>
      </c>
    </row>
    <row r="62" spans="1:10">
      <c r="A62" s="32">
        <f>'Picarro Output'!A62</f>
        <v>61</v>
      </c>
      <c r="B62" s="1">
        <v>10</v>
      </c>
      <c r="C62" s="32">
        <f>'Picarro Output'!E62</f>
        <v>1</v>
      </c>
      <c r="D62" s="32" t="str">
        <f>INDEX(Timing!$B$3:$B$29,MATCH(B62,Timing!$A$3:$A$29,0),1)</f>
        <v>CS1 17dec24 0.1m</v>
      </c>
      <c r="E62" s="32">
        <f>'Picarro Output'!H62</f>
        <v>19808</v>
      </c>
      <c r="F62" s="32">
        <f>'Picarro Output'!J62</f>
        <v>1</v>
      </c>
      <c r="G62" s="32">
        <f t="shared" si="0"/>
        <v>0</v>
      </c>
      <c r="H62" s="32" t="str">
        <f>'Picarro Output'!C62</f>
        <v xml:space="preserve">   2025/06/05 18:32:23</v>
      </c>
      <c r="I62" s="33">
        <f>'Picarro Output'!F62</f>
        <v>-7.9779999999999998</v>
      </c>
      <c r="J62" s="34">
        <f>'Picarro Output'!G62</f>
        <v>-33.069000000000003</v>
      </c>
    </row>
    <row r="63" spans="1:10">
      <c r="A63" s="32">
        <f>'Picarro Output'!A63</f>
        <v>62</v>
      </c>
      <c r="B63" s="1">
        <f t="shared" si="1"/>
        <v>10</v>
      </c>
      <c r="C63" s="32">
        <f>'Picarro Output'!E63</f>
        <v>2</v>
      </c>
      <c r="D63" s="32" t="str">
        <f>INDEX(Timing!$B$3:$B$29,MATCH(B63,Timing!$A$3:$A$29,0),1)</f>
        <v>CS1 17dec24 0.1m</v>
      </c>
      <c r="E63" s="32">
        <f>'Picarro Output'!H63</f>
        <v>19683</v>
      </c>
      <c r="F63" s="32">
        <f>'Picarro Output'!J63</f>
        <v>1</v>
      </c>
      <c r="G63" s="32">
        <f t="shared" si="0"/>
        <v>0</v>
      </c>
      <c r="H63" s="32" t="str">
        <f>'Picarro Output'!C63</f>
        <v xml:space="preserve">   2025/06/05 18:41:12</v>
      </c>
      <c r="I63" s="33">
        <f>'Picarro Output'!F63</f>
        <v>-7.9210000000000003</v>
      </c>
      <c r="J63" s="34">
        <f>'Picarro Output'!G63</f>
        <v>-32.042000000000002</v>
      </c>
    </row>
    <row r="64" spans="1:10">
      <c r="A64" s="32">
        <f>'Picarro Output'!A64</f>
        <v>63</v>
      </c>
      <c r="B64" s="1">
        <f t="shared" si="1"/>
        <v>10</v>
      </c>
      <c r="C64" s="32">
        <f>'Picarro Output'!E64</f>
        <v>3</v>
      </c>
      <c r="D64" s="32" t="str">
        <f>INDEX(Timing!$B$3:$B$29,MATCH(B64,Timing!$A$3:$A$29,0),1)</f>
        <v>CS1 17dec24 0.1m</v>
      </c>
      <c r="E64" s="32">
        <f>'Picarro Output'!H64</f>
        <v>19857</v>
      </c>
      <c r="F64" s="32">
        <f>'Picarro Output'!J64</f>
        <v>1</v>
      </c>
      <c r="G64" s="32">
        <f t="shared" si="0"/>
        <v>0</v>
      </c>
      <c r="H64" s="32" t="str">
        <f>'Picarro Output'!C64</f>
        <v xml:space="preserve">   2025/06/05 18:50:01</v>
      </c>
      <c r="I64" s="33">
        <f>'Picarro Output'!F64</f>
        <v>-7.92</v>
      </c>
      <c r="J64" s="34">
        <f>'Picarro Output'!G64</f>
        <v>-31.588000000000001</v>
      </c>
    </row>
    <row r="65" spans="1:10">
      <c r="A65" s="32">
        <f>'Picarro Output'!A65</f>
        <v>64</v>
      </c>
      <c r="B65" s="1">
        <f t="shared" si="1"/>
        <v>10</v>
      </c>
      <c r="C65" s="32">
        <f>'Picarro Output'!E65</f>
        <v>4</v>
      </c>
      <c r="D65" s="32" t="str">
        <f>INDEX(Timing!$B$3:$B$29,MATCH(B65,Timing!$A$3:$A$29,0),1)</f>
        <v>CS1 17dec24 0.1m</v>
      </c>
      <c r="E65" s="32">
        <f>'Picarro Output'!H65</f>
        <v>19773</v>
      </c>
      <c r="F65" s="32">
        <f>'Picarro Output'!J65</f>
        <v>1</v>
      </c>
      <c r="G65" s="32">
        <f t="shared" si="0"/>
        <v>0</v>
      </c>
      <c r="H65" s="32" t="str">
        <f>'Picarro Output'!C65</f>
        <v xml:space="preserve">   2025/06/05 18:58:51</v>
      </c>
      <c r="I65" s="33">
        <f>'Picarro Output'!F65</f>
        <v>-7.8780000000000001</v>
      </c>
      <c r="J65" s="34">
        <f>'Picarro Output'!G65</f>
        <v>-31.614000000000001</v>
      </c>
    </row>
    <row r="66" spans="1:10">
      <c r="A66" s="32">
        <f>'Picarro Output'!A66</f>
        <v>65</v>
      </c>
      <c r="B66" s="1">
        <f t="shared" si="1"/>
        <v>11</v>
      </c>
      <c r="C66" s="32">
        <f>'Picarro Output'!E66</f>
        <v>1</v>
      </c>
      <c r="D66" s="32" t="str">
        <f>INDEX(Timing!$B$3:$B$29,MATCH(B66,Timing!$A$3:$A$29,0),1)</f>
        <v>CC2 17dec24 0.1m</v>
      </c>
      <c r="E66" s="32">
        <f>'Picarro Output'!H66</f>
        <v>19742</v>
      </c>
      <c r="F66" s="32">
        <f>'Picarro Output'!J66</f>
        <v>1</v>
      </c>
      <c r="G66" s="32">
        <f t="shared" si="0"/>
        <v>0</v>
      </c>
      <c r="H66" s="32" t="str">
        <f>'Picarro Output'!C66</f>
        <v xml:space="preserve">   2025/06/05 19:07:40</v>
      </c>
      <c r="I66" s="33">
        <f>'Picarro Output'!F66</f>
        <v>-7.7709999999999999</v>
      </c>
      <c r="J66" s="34">
        <f>'Picarro Output'!G66</f>
        <v>-31.370999999999999</v>
      </c>
    </row>
    <row r="67" spans="1:10">
      <c r="A67" s="32">
        <f>'Picarro Output'!A67</f>
        <v>66</v>
      </c>
      <c r="B67" s="1">
        <f t="shared" si="1"/>
        <v>11</v>
      </c>
      <c r="C67" s="32">
        <f>'Picarro Output'!E67</f>
        <v>2</v>
      </c>
      <c r="D67" s="32" t="str">
        <f>INDEX(Timing!$B$3:$B$29,MATCH(B67,Timing!$A$3:$A$29,0),1)</f>
        <v>CC2 17dec24 0.1m</v>
      </c>
      <c r="E67" s="32">
        <f>'Picarro Output'!H67</f>
        <v>19856</v>
      </c>
      <c r="F67" s="32">
        <f>'Picarro Output'!J67</f>
        <v>1</v>
      </c>
      <c r="G67" s="32">
        <f t="shared" ref="G67:G105" si="2">IF(F67="     ",-1,IF(F67=0,-1,0))</f>
        <v>0</v>
      </c>
      <c r="H67" s="32" t="str">
        <f>'Picarro Output'!C67</f>
        <v xml:space="preserve">   2025/06/05 19:16:28</v>
      </c>
      <c r="I67" s="33">
        <f>'Picarro Output'!F67</f>
        <v>-7.806</v>
      </c>
      <c r="J67" s="34">
        <f>'Picarro Output'!G67</f>
        <v>-31.117999999999999</v>
      </c>
    </row>
    <row r="68" spans="1:10">
      <c r="A68" s="32">
        <f>'Picarro Output'!A68</f>
        <v>67</v>
      </c>
      <c r="B68" s="1">
        <f t="shared" ref="B68:B105" si="3">IF(C68=1,B67+1,B67)</f>
        <v>11</v>
      </c>
      <c r="C68" s="32">
        <f>'Picarro Output'!E68</f>
        <v>3</v>
      </c>
      <c r="D68" s="32" t="str">
        <f>INDEX(Timing!$B$3:$B$29,MATCH(B68,Timing!$A$3:$A$29,0),1)</f>
        <v>CC2 17dec24 0.1m</v>
      </c>
      <c r="E68" s="32">
        <f>'Picarro Output'!H68</f>
        <v>19972</v>
      </c>
      <c r="F68" s="32">
        <f>'Picarro Output'!J68</f>
        <v>1</v>
      </c>
      <c r="G68" s="32">
        <f t="shared" si="2"/>
        <v>0</v>
      </c>
      <c r="H68" s="32" t="str">
        <f>'Picarro Output'!C68</f>
        <v xml:space="preserve">   2025/06/05 19:25:18</v>
      </c>
      <c r="I68" s="33">
        <f>'Picarro Output'!F68</f>
        <v>-7.7119999999999997</v>
      </c>
      <c r="J68" s="34">
        <f>'Picarro Output'!G68</f>
        <v>-30.863</v>
      </c>
    </row>
    <row r="69" spans="1:10">
      <c r="A69" s="32">
        <f>'Picarro Output'!A69</f>
        <v>68</v>
      </c>
      <c r="B69" s="1">
        <f t="shared" si="3"/>
        <v>11</v>
      </c>
      <c r="C69" s="32">
        <f>'Picarro Output'!E69</f>
        <v>4</v>
      </c>
      <c r="D69" s="32" t="str">
        <f>INDEX(Timing!$B$3:$B$29,MATCH(B69,Timing!$A$3:$A$29,0),1)</f>
        <v>CC2 17dec24 0.1m</v>
      </c>
      <c r="E69" s="32">
        <f>'Picarro Output'!H69</f>
        <v>19781</v>
      </c>
      <c r="F69" s="32">
        <f>'Picarro Output'!J69</f>
        <v>1</v>
      </c>
      <c r="G69" s="32">
        <f t="shared" si="2"/>
        <v>0</v>
      </c>
      <c r="H69" s="32" t="str">
        <f>'Picarro Output'!C69</f>
        <v xml:space="preserve">   2025/06/05 19:34:08</v>
      </c>
      <c r="I69" s="33">
        <f>'Picarro Output'!F69</f>
        <v>-7.9269999999999996</v>
      </c>
      <c r="J69" s="34">
        <f>'Picarro Output'!G69</f>
        <v>-31.306000000000001</v>
      </c>
    </row>
    <row r="70" spans="1:10">
      <c r="A70" s="32">
        <f>'Picarro Output'!A70</f>
        <v>69</v>
      </c>
      <c r="B70" s="1">
        <f t="shared" si="3"/>
        <v>12</v>
      </c>
      <c r="C70" s="32">
        <f>'Picarro Output'!E70</f>
        <v>1</v>
      </c>
      <c r="D70" s="32" t="str">
        <f>INDEX(Timing!$B$3:$B$29,MATCH(B70,Timing!$A$3:$A$29,0),1)</f>
        <v>C50 17dec24 6m</v>
      </c>
      <c r="E70" s="32">
        <f>'Picarro Output'!H70</f>
        <v>19782</v>
      </c>
      <c r="F70" s="32">
        <f>'Picarro Output'!J70</f>
        <v>1</v>
      </c>
      <c r="G70" s="32">
        <f t="shared" si="2"/>
        <v>0</v>
      </c>
      <c r="H70" s="32" t="str">
        <f>'Picarro Output'!C70</f>
        <v xml:space="preserve">   2025/06/05 19:42:57</v>
      </c>
      <c r="I70" s="33">
        <f>'Picarro Output'!F70</f>
        <v>-5.665</v>
      </c>
      <c r="J70" s="34">
        <f>'Picarro Output'!G70</f>
        <v>-22.684000000000001</v>
      </c>
    </row>
    <row r="71" spans="1:10">
      <c r="A71" s="32">
        <f>'Picarro Output'!A71</f>
        <v>70</v>
      </c>
      <c r="B71" s="1">
        <f t="shared" si="3"/>
        <v>12</v>
      </c>
      <c r="C71" s="32">
        <f>'Picarro Output'!E71</f>
        <v>2</v>
      </c>
      <c r="D71" s="32" t="str">
        <f>INDEX(Timing!$B$3:$B$29,MATCH(B71,Timing!$A$3:$A$29,0),1)</f>
        <v>C50 17dec24 6m</v>
      </c>
      <c r="E71" s="32">
        <f>'Picarro Output'!H71</f>
        <v>19820</v>
      </c>
      <c r="F71" s="32">
        <f>'Picarro Output'!J71</f>
        <v>1</v>
      </c>
      <c r="G71" s="32">
        <f t="shared" si="2"/>
        <v>0</v>
      </c>
      <c r="H71" s="32" t="str">
        <f>'Picarro Output'!C71</f>
        <v xml:space="preserve">   2025/06/05 19:51:46</v>
      </c>
      <c r="I71" s="33">
        <f>'Picarro Output'!F71</f>
        <v>-5.5049999999999999</v>
      </c>
      <c r="J71" s="34">
        <f>'Picarro Output'!G71</f>
        <v>-21.757999999999999</v>
      </c>
    </row>
    <row r="72" spans="1:10">
      <c r="A72" s="32">
        <f>'Picarro Output'!A72</f>
        <v>71</v>
      </c>
      <c r="B72" s="1">
        <f t="shared" si="3"/>
        <v>12</v>
      </c>
      <c r="C72" s="32">
        <f>'Picarro Output'!E72</f>
        <v>3</v>
      </c>
      <c r="D72" s="32" t="str">
        <f>INDEX(Timing!$B$3:$B$29,MATCH(B72,Timing!$A$3:$A$29,0),1)</f>
        <v>C50 17dec24 6m</v>
      </c>
      <c r="E72" s="32">
        <f>'Picarro Output'!H72</f>
        <v>19887</v>
      </c>
      <c r="F72" s="32">
        <f>'Picarro Output'!J72</f>
        <v>1</v>
      </c>
      <c r="G72" s="32">
        <f t="shared" si="2"/>
        <v>0</v>
      </c>
      <c r="H72" s="32" t="str">
        <f>'Picarro Output'!C72</f>
        <v xml:space="preserve">   2025/06/05 20:00:35</v>
      </c>
      <c r="I72" s="33">
        <f>'Picarro Output'!F72</f>
        <v>-5.5060000000000002</v>
      </c>
      <c r="J72" s="34">
        <f>'Picarro Output'!G72</f>
        <v>-21.693000000000001</v>
      </c>
    </row>
    <row r="73" spans="1:10">
      <c r="A73" s="32">
        <f>'Picarro Output'!A73</f>
        <v>72</v>
      </c>
      <c r="B73" s="1">
        <f t="shared" si="3"/>
        <v>12</v>
      </c>
      <c r="C73" s="32">
        <f>'Picarro Output'!E73</f>
        <v>4</v>
      </c>
      <c r="D73" s="32" t="str">
        <f>INDEX(Timing!$B$3:$B$29,MATCH(B73,Timing!$A$3:$A$29,0),1)</f>
        <v>C50 17dec24 6m</v>
      </c>
      <c r="E73" s="32">
        <f>'Picarro Output'!H73</f>
        <v>19736</v>
      </c>
      <c r="F73" s="32">
        <f>'Picarro Output'!J73</f>
        <v>1</v>
      </c>
      <c r="G73" s="32">
        <f t="shared" si="2"/>
        <v>0</v>
      </c>
      <c r="H73" s="32" t="str">
        <f>'Picarro Output'!C73</f>
        <v xml:space="preserve">   2025/06/05 20:09:25</v>
      </c>
      <c r="I73" s="33">
        <f>'Picarro Output'!F73</f>
        <v>-5.6189999999999998</v>
      </c>
      <c r="J73" s="34">
        <f>'Picarro Output'!G73</f>
        <v>-21.425000000000001</v>
      </c>
    </row>
    <row r="74" spans="1:10">
      <c r="A74" s="32">
        <f>'Picarro Output'!A74</f>
        <v>73</v>
      </c>
      <c r="B74" s="1">
        <f t="shared" si="3"/>
        <v>13</v>
      </c>
      <c r="C74" s="32">
        <f>'Picarro Output'!E74</f>
        <v>1</v>
      </c>
      <c r="D74" s="32" t="str">
        <f>INDEX(Timing!$B$3:$B$29,MATCH(B74,Timing!$A$3:$A$29,0),1)</f>
        <v>CC4 17dec24 9m</v>
      </c>
      <c r="E74" s="32">
        <f>'Picarro Output'!H74</f>
        <v>19784</v>
      </c>
      <c r="F74" s="32">
        <f>'Picarro Output'!J74</f>
        <v>1</v>
      </c>
      <c r="G74" s="32">
        <f t="shared" si="2"/>
        <v>0</v>
      </c>
      <c r="H74" s="32" t="str">
        <f>'Picarro Output'!C74</f>
        <v xml:space="preserve">   2025/06/05 20:18:14</v>
      </c>
      <c r="I74" s="33">
        <f>'Picarro Output'!F74</f>
        <v>-5.47</v>
      </c>
      <c r="J74" s="34">
        <f>'Picarro Output'!G74</f>
        <v>-21.198</v>
      </c>
    </row>
    <row r="75" spans="1:10">
      <c r="A75" s="32">
        <f>'Picarro Output'!A75</f>
        <v>74</v>
      </c>
      <c r="B75" s="1">
        <f t="shared" si="3"/>
        <v>13</v>
      </c>
      <c r="C75" s="32">
        <f>'Picarro Output'!E75</f>
        <v>2</v>
      </c>
      <c r="D75" s="32" t="str">
        <f>INDEX(Timing!$B$3:$B$29,MATCH(B75,Timing!$A$3:$A$29,0),1)</f>
        <v>CC4 17dec24 9m</v>
      </c>
      <c r="E75" s="32">
        <f>'Picarro Output'!H75</f>
        <v>19889</v>
      </c>
      <c r="F75" s="32">
        <f>'Picarro Output'!J75</f>
        <v>1</v>
      </c>
      <c r="G75" s="32">
        <f t="shared" si="2"/>
        <v>0</v>
      </c>
      <c r="H75" s="32" t="str">
        <f>'Picarro Output'!C75</f>
        <v xml:space="preserve">   2025/06/05 20:27:03</v>
      </c>
      <c r="I75" s="33">
        <f>'Picarro Output'!F75</f>
        <v>-5.4169999999999998</v>
      </c>
      <c r="J75" s="34">
        <f>'Picarro Output'!G75</f>
        <v>-21.047999999999998</v>
      </c>
    </row>
    <row r="76" spans="1:10">
      <c r="A76" s="32">
        <f>'Picarro Output'!A76</f>
        <v>75</v>
      </c>
      <c r="B76" s="1">
        <f t="shared" si="3"/>
        <v>13</v>
      </c>
      <c r="C76" s="32">
        <f>'Picarro Output'!E76</f>
        <v>3</v>
      </c>
      <c r="D76" s="32" t="str">
        <f>INDEX(Timing!$B$3:$B$29,MATCH(B76,Timing!$A$3:$A$29,0),1)</f>
        <v>CC4 17dec24 9m</v>
      </c>
      <c r="E76" s="32">
        <f>'Picarro Output'!H76</f>
        <v>19726</v>
      </c>
      <c r="F76" s="32">
        <f>'Picarro Output'!J76</f>
        <v>1</v>
      </c>
      <c r="G76" s="32">
        <f t="shared" si="2"/>
        <v>0</v>
      </c>
      <c r="H76" s="32" t="str">
        <f>'Picarro Output'!C76</f>
        <v xml:space="preserve">   2025/06/05 20:35:53</v>
      </c>
      <c r="I76" s="33">
        <f>'Picarro Output'!F76</f>
        <v>-5.5250000000000004</v>
      </c>
      <c r="J76" s="34">
        <f>'Picarro Output'!G76</f>
        <v>-21.292000000000002</v>
      </c>
    </row>
    <row r="77" spans="1:10">
      <c r="A77" s="32">
        <f>'Picarro Output'!A77</f>
        <v>76</v>
      </c>
      <c r="B77" s="1">
        <f t="shared" si="3"/>
        <v>13</v>
      </c>
      <c r="C77" s="32">
        <f>'Picarro Output'!E77</f>
        <v>4</v>
      </c>
      <c r="D77" s="32" t="str">
        <f>INDEX(Timing!$B$3:$B$29,MATCH(B77,Timing!$A$3:$A$29,0),1)</f>
        <v>CC4 17dec24 9m</v>
      </c>
      <c r="E77" s="32">
        <f>'Picarro Output'!H77</f>
        <v>19813</v>
      </c>
      <c r="F77" s="32">
        <f>'Picarro Output'!J77</f>
        <v>1</v>
      </c>
      <c r="G77" s="32">
        <f t="shared" si="2"/>
        <v>0</v>
      </c>
      <c r="H77" s="32" t="str">
        <f>'Picarro Output'!C77</f>
        <v xml:space="preserve">   2025/06/05 20:44:42</v>
      </c>
      <c r="I77" s="33">
        <f>'Picarro Output'!F77</f>
        <v>-5.468</v>
      </c>
      <c r="J77" s="34">
        <f>'Picarro Output'!G77</f>
        <v>-21.209</v>
      </c>
    </row>
    <row r="78" spans="1:10">
      <c r="A78" s="32">
        <f>'Picarro Output'!A78</f>
        <v>77</v>
      </c>
      <c r="B78" s="1">
        <f t="shared" si="3"/>
        <v>14</v>
      </c>
      <c r="C78" s="32">
        <f>'Picarro Output'!E78</f>
        <v>1</v>
      </c>
      <c r="D78" s="32" t="str">
        <f>INDEX(Timing!$B$3:$B$29,MATCH(B78,Timing!$A$3:$A$29,0),1)</f>
        <v>CC4 17dec24 0.1m</v>
      </c>
      <c r="E78" s="32">
        <f>'Picarro Output'!H78</f>
        <v>19942</v>
      </c>
      <c r="F78" s="32">
        <f>'Picarro Output'!J78</f>
        <v>1</v>
      </c>
      <c r="G78" s="32">
        <f t="shared" si="2"/>
        <v>0</v>
      </c>
      <c r="H78" s="32" t="str">
        <f>'Picarro Output'!C78</f>
        <v xml:space="preserve">   2025/06/05 20:53:32</v>
      </c>
      <c r="I78" s="33">
        <f>'Picarro Output'!F78</f>
        <v>-5.4009999999999998</v>
      </c>
      <c r="J78" s="34">
        <f>'Picarro Output'!G78</f>
        <v>-21.12</v>
      </c>
    </row>
    <row r="79" spans="1:10">
      <c r="A79" s="32">
        <f>'Picarro Output'!A79</f>
        <v>78</v>
      </c>
      <c r="B79" s="1">
        <f t="shared" si="3"/>
        <v>14</v>
      </c>
      <c r="C79" s="32">
        <f>'Picarro Output'!E79</f>
        <v>2</v>
      </c>
      <c r="D79" s="32" t="str">
        <f>INDEX(Timing!$B$3:$B$29,MATCH(B79,Timing!$A$3:$A$29,0),1)</f>
        <v>CC4 17dec24 0.1m</v>
      </c>
      <c r="E79" s="32">
        <f>'Picarro Output'!H79</f>
        <v>19851</v>
      </c>
      <c r="F79" s="32">
        <f>'Picarro Output'!J79</f>
        <v>1</v>
      </c>
      <c r="G79" s="32">
        <f t="shared" si="2"/>
        <v>0</v>
      </c>
      <c r="H79" s="32" t="str">
        <f>'Picarro Output'!C79</f>
        <v xml:space="preserve">   2025/06/05 21:02:21</v>
      </c>
      <c r="I79" s="33">
        <f>'Picarro Output'!F79</f>
        <v>-5.47</v>
      </c>
      <c r="J79" s="34">
        <f>'Picarro Output'!G79</f>
        <v>-21.254000000000001</v>
      </c>
    </row>
    <row r="80" spans="1:10">
      <c r="A80" s="32">
        <f>'Picarro Output'!A80</f>
        <v>79</v>
      </c>
      <c r="B80" s="1">
        <f t="shared" si="3"/>
        <v>14</v>
      </c>
      <c r="C80" s="32">
        <f>'Picarro Output'!E80</f>
        <v>3</v>
      </c>
      <c r="D80" s="32" t="str">
        <f>INDEX(Timing!$B$3:$B$29,MATCH(B80,Timing!$A$3:$A$29,0),1)</f>
        <v>CC4 17dec24 0.1m</v>
      </c>
      <c r="E80" s="32">
        <f>'Picarro Output'!H80</f>
        <v>19764</v>
      </c>
      <c r="F80" s="32">
        <f>'Picarro Output'!J80</f>
        <v>1</v>
      </c>
      <c r="G80" s="32">
        <f t="shared" si="2"/>
        <v>0</v>
      </c>
      <c r="H80" s="32" t="str">
        <f>'Picarro Output'!C80</f>
        <v xml:space="preserve">   2025/06/05 21:11:11</v>
      </c>
      <c r="I80" s="33">
        <f>'Picarro Output'!F80</f>
        <v>-5.3230000000000004</v>
      </c>
      <c r="J80" s="34">
        <f>'Picarro Output'!G80</f>
        <v>-21.367999999999999</v>
      </c>
    </row>
    <row r="81" spans="1:10">
      <c r="A81" s="32">
        <f>'Picarro Output'!A81</f>
        <v>80</v>
      </c>
      <c r="B81" s="1">
        <f t="shared" si="3"/>
        <v>14</v>
      </c>
      <c r="C81" s="32">
        <f>'Picarro Output'!E81</f>
        <v>4</v>
      </c>
      <c r="D81" s="32" t="str">
        <f>INDEX(Timing!$B$3:$B$29,MATCH(B81,Timing!$A$3:$A$29,0),1)</f>
        <v>CC4 17dec24 0.1m</v>
      </c>
      <c r="E81" s="32">
        <f>'Picarro Output'!H81</f>
        <v>19810</v>
      </c>
      <c r="F81" s="32">
        <f>'Picarro Output'!J81</f>
        <v>1</v>
      </c>
      <c r="G81" s="32">
        <f t="shared" si="2"/>
        <v>0</v>
      </c>
      <c r="H81" s="32" t="str">
        <f>'Picarro Output'!C81</f>
        <v xml:space="preserve">   2025/06/05 21:20:00</v>
      </c>
      <c r="I81" s="33">
        <f>'Picarro Output'!F81</f>
        <v>-5.42</v>
      </c>
      <c r="J81" s="34">
        <f>'Picarro Output'!G81</f>
        <v>-21.062000000000001</v>
      </c>
    </row>
    <row r="82" spans="1:10">
      <c r="A82" s="32">
        <f>'Picarro Output'!A82</f>
        <v>81</v>
      </c>
      <c r="B82" s="1">
        <f t="shared" si="3"/>
        <v>15</v>
      </c>
      <c r="C82" s="32">
        <f>'Picarro Output'!E82</f>
        <v>1</v>
      </c>
      <c r="D82" s="32" t="str">
        <f>INDEX(Timing!$B$3:$B$29,MATCH(B82,Timing!$A$3:$A$29,0),1)</f>
        <v>CC4 30sep24 9m</v>
      </c>
      <c r="E82" s="32">
        <f>'Picarro Output'!H82</f>
        <v>19790</v>
      </c>
      <c r="F82" s="32">
        <f>'Picarro Output'!J82</f>
        <v>1</v>
      </c>
      <c r="G82" s="32">
        <f t="shared" si="2"/>
        <v>0</v>
      </c>
      <c r="H82" s="32" t="str">
        <f>'Picarro Output'!C82</f>
        <v xml:space="preserve">   2025/06/05 21:28:50</v>
      </c>
      <c r="I82" s="33">
        <f>'Picarro Output'!F82</f>
        <v>-5.9889999999999999</v>
      </c>
      <c r="J82" s="34">
        <f>'Picarro Output'!G82</f>
        <v>-24.077000000000002</v>
      </c>
    </row>
    <row r="83" spans="1:10">
      <c r="A83" s="32">
        <f>'Picarro Output'!A83</f>
        <v>82</v>
      </c>
      <c r="B83" s="1">
        <f t="shared" si="3"/>
        <v>15</v>
      </c>
      <c r="C83" s="32">
        <f>'Picarro Output'!E83</f>
        <v>2</v>
      </c>
      <c r="D83" s="32" t="str">
        <f>INDEX(Timing!$B$3:$B$29,MATCH(B83,Timing!$A$3:$A$29,0),1)</f>
        <v>CC4 30sep24 9m</v>
      </c>
      <c r="E83" s="32">
        <f>'Picarro Output'!H83</f>
        <v>19785</v>
      </c>
      <c r="F83" s="32">
        <f>'Picarro Output'!J83</f>
        <v>1</v>
      </c>
      <c r="G83" s="32">
        <f t="shared" si="2"/>
        <v>0</v>
      </c>
      <c r="H83" s="32" t="str">
        <f>'Picarro Output'!C83</f>
        <v xml:space="preserve">   2025/06/05 21:37:39</v>
      </c>
      <c r="I83" s="33">
        <f>'Picarro Output'!F83</f>
        <v>-6.06</v>
      </c>
      <c r="J83" s="34">
        <f>'Picarro Output'!G83</f>
        <v>-24.495999999999999</v>
      </c>
    </row>
    <row r="84" spans="1:10">
      <c r="A84" s="32">
        <f>'Picarro Output'!A84</f>
        <v>83</v>
      </c>
      <c r="B84" s="1">
        <f t="shared" si="3"/>
        <v>15</v>
      </c>
      <c r="C84" s="32">
        <f>'Picarro Output'!E84</f>
        <v>3</v>
      </c>
      <c r="D84" s="32" t="str">
        <f>INDEX(Timing!$B$3:$B$29,MATCH(B84,Timing!$A$3:$A$29,0),1)</f>
        <v>CC4 30sep24 9m</v>
      </c>
      <c r="E84" s="32">
        <f>'Picarro Output'!H84</f>
        <v>19828</v>
      </c>
      <c r="F84" s="32">
        <f>'Picarro Output'!J84</f>
        <v>1</v>
      </c>
      <c r="G84" s="32">
        <f t="shared" si="2"/>
        <v>0</v>
      </c>
      <c r="H84" s="32" t="str">
        <f>'Picarro Output'!C84</f>
        <v xml:space="preserve">   2025/06/05 21:46:28</v>
      </c>
      <c r="I84" s="33">
        <f>'Picarro Output'!F84</f>
        <v>-6.0570000000000004</v>
      </c>
      <c r="J84" s="34">
        <f>'Picarro Output'!G84</f>
        <v>-24.437999999999999</v>
      </c>
    </row>
    <row r="85" spans="1:10">
      <c r="A85" s="32">
        <f>'Picarro Output'!A85</f>
        <v>84</v>
      </c>
      <c r="B85" s="1">
        <f t="shared" si="3"/>
        <v>15</v>
      </c>
      <c r="C85" s="32">
        <f>'Picarro Output'!E85</f>
        <v>4</v>
      </c>
      <c r="D85" s="32" t="str">
        <f>INDEX(Timing!$B$3:$B$29,MATCH(B85,Timing!$A$3:$A$29,0),1)</f>
        <v>CC4 30sep24 9m</v>
      </c>
      <c r="E85" s="32">
        <f>'Picarro Output'!H85</f>
        <v>19860</v>
      </c>
      <c r="F85" s="32">
        <f>'Picarro Output'!J85</f>
        <v>1</v>
      </c>
      <c r="G85" s="32">
        <f t="shared" si="2"/>
        <v>0</v>
      </c>
      <c r="H85" s="32" t="str">
        <f>'Picarro Output'!C85</f>
        <v xml:space="preserve">   2025/06/05 21:55:18</v>
      </c>
      <c r="I85" s="33">
        <f>'Picarro Output'!F85</f>
        <v>-6.0780000000000003</v>
      </c>
      <c r="J85" s="34">
        <f>'Picarro Output'!G85</f>
        <v>-24.12</v>
      </c>
    </row>
    <row r="86" spans="1:10">
      <c r="A86" s="32">
        <f>'Picarro Output'!A86</f>
        <v>85</v>
      </c>
      <c r="B86" s="1">
        <f t="shared" si="3"/>
        <v>16</v>
      </c>
      <c r="C86" s="32">
        <f>'Picarro Output'!E86</f>
        <v>1</v>
      </c>
      <c r="D86" s="32" t="str">
        <f>INDEX(Timing!$B$3:$B$29,MATCH(B86,Timing!$A$3:$A$29,0),1)</f>
        <v>CC2 11jul24 0.1m</v>
      </c>
      <c r="E86" s="32">
        <f>'Picarro Output'!H86</f>
        <v>19831</v>
      </c>
      <c r="F86" s="32">
        <f>'Picarro Output'!J86</f>
        <v>1</v>
      </c>
      <c r="G86" s="32">
        <f t="shared" si="2"/>
        <v>0</v>
      </c>
      <c r="H86" s="32" t="str">
        <f>'Picarro Output'!C86</f>
        <v xml:space="preserve">   2025/06/05 22:04:08</v>
      </c>
      <c r="I86" s="33">
        <f>'Picarro Output'!F86</f>
        <v>-5.5780000000000003</v>
      </c>
      <c r="J86" s="34">
        <f>'Picarro Output'!G86</f>
        <v>-22.045999999999999</v>
      </c>
    </row>
    <row r="87" spans="1:10">
      <c r="A87" s="32">
        <f>'Picarro Output'!A87</f>
        <v>86</v>
      </c>
      <c r="B87" s="1">
        <f t="shared" si="3"/>
        <v>16</v>
      </c>
      <c r="C87" s="32">
        <f>'Picarro Output'!E87</f>
        <v>2</v>
      </c>
      <c r="D87" s="32" t="str">
        <f>INDEX(Timing!$B$3:$B$29,MATCH(B87,Timing!$A$3:$A$29,0),1)</f>
        <v>CC2 11jul24 0.1m</v>
      </c>
      <c r="E87" s="32">
        <f>'Picarro Output'!H87</f>
        <v>19910</v>
      </c>
      <c r="F87" s="32">
        <f>'Picarro Output'!J87</f>
        <v>1</v>
      </c>
      <c r="G87" s="32">
        <f t="shared" si="2"/>
        <v>0</v>
      </c>
      <c r="H87" s="32" t="str">
        <f>'Picarro Output'!C87</f>
        <v xml:space="preserve">   2025/06/05 22:12:57</v>
      </c>
      <c r="I87" s="33">
        <f>'Picarro Output'!F87</f>
        <v>-5.5949999999999998</v>
      </c>
      <c r="J87" s="34">
        <f>'Picarro Output'!G87</f>
        <v>-21.702999999999999</v>
      </c>
    </row>
    <row r="88" spans="1:10">
      <c r="A88" s="32">
        <f>'Picarro Output'!A88</f>
        <v>87</v>
      </c>
      <c r="B88" s="1">
        <f t="shared" si="3"/>
        <v>16</v>
      </c>
      <c r="C88" s="32">
        <f>'Picarro Output'!E88</f>
        <v>3</v>
      </c>
      <c r="D88" s="32" t="str">
        <f>INDEX(Timing!$B$3:$B$29,MATCH(B88,Timing!$A$3:$A$29,0),1)</f>
        <v>CC2 11jul24 0.1m</v>
      </c>
      <c r="E88" s="32">
        <f>'Picarro Output'!H88</f>
        <v>19892</v>
      </c>
      <c r="F88" s="32">
        <f>'Picarro Output'!J88</f>
        <v>1</v>
      </c>
      <c r="G88" s="32">
        <f t="shared" si="2"/>
        <v>0</v>
      </c>
      <c r="H88" s="32" t="str">
        <f>'Picarro Output'!C88</f>
        <v xml:space="preserve">   2025/06/05 22:21:46</v>
      </c>
      <c r="I88" s="33">
        <f>'Picarro Output'!F88</f>
        <v>-5.4809999999999999</v>
      </c>
      <c r="J88" s="34">
        <f>'Picarro Output'!G88</f>
        <v>-21.67</v>
      </c>
    </row>
    <row r="89" spans="1:10">
      <c r="A89" s="32">
        <f>'Picarro Output'!A89</f>
        <v>88</v>
      </c>
      <c r="B89" s="1">
        <f t="shared" si="3"/>
        <v>16</v>
      </c>
      <c r="C89" s="32">
        <f>'Picarro Output'!E89</f>
        <v>4</v>
      </c>
      <c r="D89" s="32" t="str">
        <f>INDEX(Timing!$B$3:$B$29,MATCH(B89,Timing!$A$3:$A$29,0),1)</f>
        <v>CC2 11jul24 0.1m</v>
      </c>
      <c r="E89" s="32">
        <f>'Picarro Output'!H89</f>
        <v>19848</v>
      </c>
      <c r="F89" s="32">
        <f>'Picarro Output'!J89</f>
        <v>1</v>
      </c>
      <c r="G89" s="32">
        <f t="shared" si="2"/>
        <v>0</v>
      </c>
      <c r="H89" s="32" t="str">
        <f>'Picarro Output'!C89</f>
        <v xml:space="preserve">   2025/06/05 22:30:36</v>
      </c>
      <c r="I89" s="33">
        <f>'Picarro Output'!F89</f>
        <v>-5.5640000000000001</v>
      </c>
      <c r="J89" s="34">
        <f>'Picarro Output'!G89</f>
        <v>-21.501000000000001</v>
      </c>
    </row>
    <row r="90" spans="1:10">
      <c r="A90" s="32">
        <f>'Picarro Output'!A90</f>
        <v>89</v>
      </c>
      <c r="B90" s="1">
        <f t="shared" si="3"/>
        <v>17</v>
      </c>
      <c r="C90" s="32">
        <f>'Picarro Output'!E90</f>
        <v>1</v>
      </c>
      <c r="D90" s="32" t="str">
        <f>INDEX(Timing!$B$3:$B$29,MATCH(B90,Timing!$A$3:$A$29,0),1)</f>
        <v>CP2 28oct24 0.1m</v>
      </c>
      <c r="E90" s="32">
        <f>'Picarro Output'!H90</f>
        <v>19735</v>
      </c>
      <c r="F90" s="32">
        <f>'Picarro Output'!J90</f>
        <v>1</v>
      </c>
      <c r="G90" s="32">
        <f t="shared" si="2"/>
        <v>0</v>
      </c>
      <c r="H90" s="32" t="str">
        <f>'Picarro Output'!C90</f>
        <v xml:space="preserve">   2025/06/05 22:39:25</v>
      </c>
      <c r="I90" s="33">
        <f>'Picarro Output'!F90</f>
        <v>-5.3570000000000002</v>
      </c>
      <c r="J90" s="34">
        <f>'Picarro Output'!G90</f>
        <v>-20.724</v>
      </c>
    </row>
    <row r="91" spans="1:10">
      <c r="A91" s="32">
        <f>'Picarro Output'!A91</f>
        <v>90</v>
      </c>
      <c r="B91" s="1">
        <f t="shared" si="3"/>
        <v>17</v>
      </c>
      <c r="C91" s="32">
        <f>'Picarro Output'!E91</f>
        <v>2</v>
      </c>
      <c r="D91" s="32" t="str">
        <f>INDEX(Timing!$B$3:$B$29,MATCH(B91,Timing!$A$3:$A$29,0),1)</f>
        <v>CP2 28oct24 0.1m</v>
      </c>
      <c r="E91" s="32">
        <f>'Picarro Output'!H91</f>
        <v>19843</v>
      </c>
      <c r="F91" s="32">
        <f>'Picarro Output'!J91</f>
        <v>1</v>
      </c>
      <c r="G91" s="32">
        <f t="shared" si="2"/>
        <v>0</v>
      </c>
      <c r="H91" s="32" t="str">
        <f>'Picarro Output'!C91</f>
        <v xml:space="preserve">   2025/06/05 22:48:16</v>
      </c>
      <c r="I91" s="33">
        <f>'Picarro Output'!F91</f>
        <v>-5.3090000000000002</v>
      </c>
      <c r="J91" s="34">
        <f>'Picarro Output'!G91</f>
        <v>-20.254999999999999</v>
      </c>
    </row>
    <row r="92" spans="1:10">
      <c r="A92" s="32">
        <f>'Picarro Output'!A92</f>
        <v>91</v>
      </c>
      <c r="B92" s="1">
        <f t="shared" si="3"/>
        <v>17</v>
      </c>
      <c r="C92" s="32">
        <f>'Picarro Output'!E92</f>
        <v>3</v>
      </c>
      <c r="D92" s="32" t="str">
        <f>INDEX(Timing!$B$3:$B$29,MATCH(B92,Timing!$A$3:$A$29,0),1)</f>
        <v>CP2 28oct24 0.1m</v>
      </c>
      <c r="E92" s="32">
        <f>'Picarro Output'!H92</f>
        <v>19792</v>
      </c>
      <c r="F92" s="32">
        <f>'Picarro Output'!J92</f>
        <v>1</v>
      </c>
      <c r="G92" s="32">
        <f t="shared" si="2"/>
        <v>0</v>
      </c>
      <c r="H92" s="32" t="str">
        <f>'Picarro Output'!C92</f>
        <v xml:space="preserve">   2025/06/05 22:57:06</v>
      </c>
      <c r="I92" s="33">
        <f>'Picarro Output'!F92</f>
        <v>-5.2750000000000004</v>
      </c>
      <c r="J92" s="34">
        <f>'Picarro Output'!G92</f>
        <v>-20.628</v>
      </c>
    </row>
    <row r="93" spans="1:10">
      <c r="A93" s="32">
        <f>'Picarro Output'!A93</f>
        <v>92</v>
      </c>
      <c r="B93" s="1">
        <f t="shared" si="3"/>
        <v>17</v>
      </c>
      <c r="C93" s="32">
        <f>'Picarro Output'!E93</f>
        <v>4</v>
      </c>
      <c r="D93" s="32" t="str">
        <f>INDEX(Timing!$B$3:$B$29,MATCH(B93,Timing!$A$3:$A$29,0),1)</f>
        <v>CP2 28oct24 0.1m</v>
      </c>
      <c r="E93" s="32">
        <f>'Picarro Output'!H93</f>
        <v>19932</v>
      </c>
      <c r="F93" s="32">
        <f>'Picarro Output'!J93</f>
        <v>1</v>
      </c>
      <c r="G93" s="32">
        <f t="shared" si="2"/>
        <v>0</v>
      </c>
      <c r="H93" s="32" t="str">
        <f>'Picarro Output'!C93</f>
        <v xml:space="preserve">   2025/06/05 23:05:57</v>
      </c>
      <c r="I93" s="33">
        <f>'Picarro Output'!F93</f>
        <v>-5.2969999999999997</v>
      </c>
      <c r="J93" s="34">
        <f>'Picarro Output'!G93</f>
        <v>-20.181000000000001</v>
      </c>
    </row>
    <row r="94" spans="1:10">
      <c r="A94" s="32">
        <f>'Picarro Output'!A94</f>
        <v>93</v>
      </c>
      <c r="B94" s="1">
        <f t="shared" si="3"/>
        <v>18</v>
      </c>
      <c r="C94" s="32">
        <f>'Picarro Output'!E94</f>
        <v>1</v>
      </c>
      <c r="D94" s="32" t="str">
        <f>INDEX(Timing!$B$3:$B$29,MATCH(B94,Timing!$A$3:$A$29,0),1)</f>
        <v>Blacksburg</v>
      </c>
      <c r="E94" s="32">
        <f>'Picarro Output'!H94</f>
        <v>19743</v>
      </c>
      <c r="F94" s="32">
        <f>'Picarro Output'!J94</f>
        <v>1</v>
      </c>
      <c r="G94" s="32">
        <f t="shared" si="2"/>
        <v>0</v>
      </c>
      <c r="H94" s="32" t="str">
        <f>'Picarro Output'!C94</f>
        <v xml:space="preserve">   2025/06/05 23:14:47</v>
      </c>
      <c r="I94" s="33">
        <f>'Picarro Output'!F94</f>
        <v>-8.6489999999999991</v>
      </c>
      <c r="J94" s="34">
        <f>'Picarro Output'!G94</f>
        <v>-40.747</v>
      </c>
    </row>
    <row r="95" spans="1:10">
      <c r="A95" s="32">
        <f>'Picarro Output'!A95</f>
        <v>94</v>
      </c>
      <c r="B95" s="1">
        <f t="shared" si="3"/>
        <v>18</v>
      </c>
      <c r="C95" s="32">
        <f>'Picarro Output'!E95</f>
        <v>2</v>
      </c>
      <c r="D95" s="32" t="str">
        <f>INDEX(Timing!$B$3:$B$29,MATCH(B95,Timing!$A$3:$A$29,0),1)</f>
        <v>Blacksburg</v>
      </c>
      <c r="E95" s="32">
        <f>'Picarro Output'!H95</f>
        <v>20089</v>
      </c>
      <c r="F95" s="32">
        <f>'Picarro Output'!J95</f>
        <v>1</v>
      </c>
      <c r="G95" s="32">
        <f t="shared" si="2"/>
        <v>0</v>
      </c>
      <c r="H95" s="32" t="str">
        <f>'Picarro Output'!C95</f>
        <v xml:space="preserve">   2025/06/05 23:23:37</v>
      </c>
      <c r="I95" s="33">
        <f>'Picarro Output'!F95</f>
        <v>-8.8219999999999992</v>
      </c>
      <c r="J95" s="34">
        <f>'Picarro Output'!G95</f>
        <v>-42.457000000000001</v>
      </c>
    </row>
    <row r="96" spans="1:10">
      <c r="A96" s="32">
        <f>'Picarro Output'!A96</f>
        <v>95</v>
      </c>
      <c r="B96" s="1">
        <f t="shared" si="3"/>
        <v>18</v>
      </c>
      <c r="C96" s="32">
        <f>'Picarro Output'!E96</f>
        <v>3</v>
      </c>
      <c r="D96" s="32" t="str">
        <f>INDEX(Timing!$B$3:$B$29,MATCH(B96,Timing!$A$3:$A$29,0),1)</f>
        <v>Blacksburg</v>
      </c>
      <c r="E96" s="32">
        <f>'Picarro Output'!H96</f>
        <v>19801</v>
      </c>
      <c r="F96" s="32">
        <f>'Picarro Output'!J96</f>
        <v>1</v>
      </c>
      <c r="G96" s="32">
        <f t="shared" si="2"/>
        <v>0</v>
      </c>
      <c r="H96" s="32" t="str">
        <f>'Picarro Output'!C96</f>
        <v xml:space="preserve">   2025/06/05 23:32:28</v>
      </c>
      <c r="I96" s="33">
        <f>'Picarro Output'!F96</f>
        <v>-8.8740000000000006</v>
      </c>
      <c r="J96" s="34">
        <f>'Picarro Output'!G96</f>
        <v>-43.124000000000002</v>
      </c>
    </row>
    <row r="97" spans="1:10">
      <c r="A97" s="32">
        <f>'Picarro Output'!A97</f>
        <v>96</v>
      </c>
      <c r="B97" s="1">
        <f t="shared" si="3"/>
        <v>18</v>
      </c>
      <c r="C97" s="32">
        <f>'Picarro Output'!E97</f>
        <v>4</v>
      </c>
      <c r="D97" s="32" t="str">
        <f>INDEX(Timing!$B$3:$B$29,MATCH(B97,Timing!$A$3:$A$29,0),1)</f>
        <v>Blacksburg</v>
      </c>
      <c r="E97" s="32">
        <f>'Picarro Output'!H97</f>
        <v>19807</v>
      </c>
      <c r="F97" s="32">
        <f>'Picarro Output'!J97</f>
        <v>1</v>
      </c>
      <c r="G97" s="32">
        <f t="shared" si="2"/>
        <v>0</v>
      </c>
      <c r="H97" s="32" t="str">
        <f>'Picarro Output'!C97</f>
        <v xml:space="preserve">   2025/06/05 23:41:18</v>
      </c>
      <c r="I97" s="33">
        <f>'Picarro Output'!F97</f>
        <v>-8.8559999999999999</v>
      </c>
      <c r="J97" s="34">
        <f>'Picarro Output'!G97</f>
        <v>-42.996000000000002</v>
      </c>
    </row>
    <row r="98" spans="1:10">
      <c r="A98" s="32">
        <f>'Picarro Output'!A98</f>
        <v>97</v>
      </c>
      <c r="B98" s="1">
        <f t="shared" si="3"/>
        <v>19</v>
      </c>
      <c r="C98" s="32">
        <f>'Picarro Output'!E98</f>
        <v>1</v>
      </c>
      <c r="D98" s="32" t="str">
        <f>INDEX(Timing!$B$3:$B$29,MATCH(B98,Timing!$A$3:$A$29,0),1)</f>
        <v>CP1 17dec24 0.1m</v>
      </c>
      <c r="E98" s="32">
        <f>'Picarro Output'!H98</f>
        <v>19809</v>
      </c>
      <c r="F98" s="32">
        <f>'Picarro Output'!J98</f>
        <v>1</v>
      </c>
      <c r="G98" s="32">
        <f t="shared" si="2"/>
        <v>0</v>
      </c>
      <c r="H98" s="32" t="str">
        <f>'Picarro Output'!C98</f>
        <v xml:space="preserve">   2025/06/05 23:50:08</v>
      </c>
      <c r="I98" s="33">
        <f>'Picarro Output'!F98</f>
        <v>-7.8920000000000003</v>
      </c>
      <c r="J98" s="34">
        <f>'Picarro Output'!G98</f>
        <v>-32.569000000000003</v>
      </c>
    </row>
    <row r="99" spans="1:10">
      <c r="A99" s="32">
        <f>'Picarro Output'!A99</f>
        <v>98</v>
      </c>
      <c r="B99" s="1">
        <f t="shared" si="3"/>
        <v>19</v>
      </c>
      <c r="C99" s="32">
        <f>'Picarro Output'!E99</f>
        <v>2</v>
      </c>
      <c r="D99" s="32" t="str">
        <f>INDEX(Timing!$B$3:$B$29,MATCH(B99,Timing!$A$3:$A$29,0),1)</f>
        <v>CP1 17dec24 0.1m</v>
      </c>
      <c r="E99" s="32">
        <f>'Picarro Output'!H99</f>
        <v>20077</v>
      </c>
      <c r="F99" s="32">
        <f>'Picarro Output'!J99</f>
        <v>1</v>
      </c>
      <c r="G99" s="32">
        <f t="shared" si="2"/>
        <v>0</v>
      </c>
      <c r="H99" s="32" t="str">
        <f>'Picarro Output'!C99</f>
        <v xml:space="preserve">   2025/06/05 23:58:59</v>
      </c>
      <c r="I99" s="33">
        <f>'Picarro Output'!F99</f>
        <v>-7.8339999999999996</v>
      </c>
      <c r="J99" s="34">
        <f>'Picarro Output'!G99</f>
        <v>-31.594999999999999</v>
      </c>
    </row>
    <row r="100" spans="1:10">
      <c r="A100" s="32">
        <f>'Picarro Output'!A100</f>
        <v>99</v>
      </c>
      <c r="B100" s="1">
        <f t="shared" si="3"/>
        <v>19</v>
      </c>
      <c r="C100" s="32">
        <f>'Picarro Output'!E100</f>
        <v>3</v>
      </c>
      <c r="D100" s="32" t="str">
        <f>INDEX(Timing!$B$3:$B$29,MATCH(B100,Timing!$A$3:$A$29,0),1)</f>
        <v>CP1 17dec24 0.1m</v>
      </c>
      <c r="E100" s="32">
        <f>'Picarro Output'!H100</f>
        <v>19956</v>
      </c>
      <c r="F100" s="32">
        <f>'Picarro Output'!J100</f>
        <v>1</v>
      </c>
      <c r="G100" s="32">
        <f t="shared" si="2"/>
        <v>0</v>
      </c>
      <c r="H100" s="32" t="str">
        <f>'Picarro Output'!C100</f>
        <v xml:space="preserve">   2025/06/06 00:07:50</v>
      </c>
      <c r="I100" s="33">
        <f>'Picarro Output'!F100</f>
        <v>-7.8150000000000004</v>
      </c>
      <c r="J100" s="34">
        <f>'Picarro Output'!G100</f>
        <v>-31.850999999999999</v>
      </c>
    </row>
    <row r="101" spans="1:10">
      <c r="A101" s="32">
        <f>'Picarro Output'!A101</f>
        <v>100</v>
      </c>
      <c r="B101" s="1">
        <f t="shared" si="3"/>
        <v>19</v>
      </c>
      <c r="C101" s="32">
        <f>'Picarro Output'!E101</f>
        <v>4</v>
      </c>
      <c r="D101" s="32" t="str">
        <f>INDEX(Timing!$B$3:$B$29,MATCH(B101,Timing!$A$3:$A$29,0),1)</f>
        <v>CP1 17dec24 0.1m</v>
      </c>
      <c r="E101" s="32">
        <f>'Picarro Output'!H101</f>
        <v>20017</v>
      </c>
      <c r="F101" s="32">
        <f>'Picarro Output'!J101</f>
        <v>1</v>
      </c>
      <c r="G101" s="32">
        <f t="shared" si="2"/>
        <v>0</v>
      </c>
      <c r="H101" s="32" t="str">
        <f>'Picarro Output'!C101</f>
        <v xml:space="preserve">   2025/06/06 00:16:40</v>
      </c>
      <c r="I101" s="33">
        <f>'Picarro Output'!F101</f>
        <v>-7.7489999999999997</v>
      </c>
      <c r="J101" s="34">
        <f>'Picarro Output'!G101</f>
        <v>-31.222999999999999</v>
      </c>
    </row>
    <row r="102" spans="1:10">
      <c r="A102" s="32">
        <f>'Picarro Output'!A102</f>
        <v>101</v>
      </c>
      <c r="B102" s="1">
        <f t="shared" si="3"/>
        <v>20</v>
      </c>
      <c r="C102" s="32">
        <f>'Picarro Output'!E102</f>
        <v>1</v>
      </c>
      <c r="D102" s="32" t="str">
        <f>INDEX(Timing!$B$3:$B$29,MATCH(B102,Timing!$A$3:$A$29,0),1)</f>
        <v>CS2 17dec24 0.1m</v>
      </c>
      <c r="E102" s="32">
        <f>'Picarro Output'!H102</f>
        <v>19961</v>
      </c>
      <c r="F102" s="32">
        <f>'Picarro Output'!J102</f>
        <v>1</v>
      </c>
      <c r="G102" s="32">
        <f t="shared" si="2"/>
        <v>0</v>
      </c>
      <c r="H102" s="32" t="str">
        <f>'Picarro Output'!C102</f>
        <v xml:space="preserve">   2025/06/06 00:25:32</v>
      </c>
      <c r="I102" s="33">
        <f>'Picarro Output'!F102</f>
        <v>-7.819</v>
      </c>
      <c r="J102" s="34">
        <f>'Picarro Output'!G102</f>
        <v>-31.413</v>
      </c>
    </row>
    <row r="103" spans="1:10">
      <c r="A103" s="32">
        <f>'Picarro Output'!A103</f>
        <v>102</v>
      </c>
      <c r="B103" s="1">
        <f t="shared" si="3"/>
        <v>20</v>
      </c>
      <c r="C103" s="32">
        <f>'Picarro Output'!E103</f>
        <v>2</v>
      </c>
      <c r="D103" s="32" t="str">
        <f>INDEX(Timing!$B$3:$B$29,MATCH(B103,Timing!$A$3:$A$29,0),1)</f>
        <v>CS2 17dec24 0.1m</v>
      </c>
      <c r="E103" s="32">
        <f>'Picarro Output'!H103</f>
        <v>19852</v>
      </c>
      <c r="F103" s="32">
        <f>'Picarro Output'!J103</f>
        <v>1</v>
      </c>
      <c r="G103" s="32">
        <f t="shared" si="2"/>
        <v>0</v>
      </c>
      <c r="H103" s="32" t="str">
        <f>'Picarro Output'!C103</f>
        <v xml:space="preserve">   2025/06/06 00:34:23</v>
      </c>
      <c r="I103" s="33">
        <f>'Picarro Output'!F103</f>
        <v>-7.8140000000000001</v>
      </c>
      <c r="J103" s="34">
        <f>'Picarro Output'!G103</f>
        <v>-31.422999999999998</v>
      </c>
    </row>
    <row r="104" spans="1:10">
      <c r="A104" s="32">
        <f>'Picarro Output'!A104</f>
        <v>103</v>
      </c>
      <c r="B104" s="1">
        <f t="shared" si="3"/>
        <v>20</v>
      </c>
      <c r="C104" s="32">
        <f>'Picarro Output'!E104</f>
        <v>3</v>
      </c>
      <c r="D104" s="32" t="str">
        <f>INDEX(Timing!$B$3:$B$29,MATCH(B104,Timing!$A$3:$A$29,0),1)</f>
        <v>CS2 17dec24 0.1m</v>
      </c>
      <c r="E104" s="32">
        <f>'Picarro Output'!H104</f>
        <v>19849</v>
      </c>
      <c r="F104" s="32">
        <f>'Picarro Output'!J104</f>
        <v>1</v>
      </c>
      <c r="G104" s="32">
        <f t="shared" si="2"/>
        <v>0</v>
      </c>
      <c r="H104" s="32" t="str">
        <f>'Picarro Output'!C104</f>
        <v xml:space="preserve">   2025/06/06 00:43:14</v>
      </c>
      <c r="I104" s="33">
        <f>'Picarro Output'!F104</f>
        <v>-7.8179999999999996</v>
      </c>
      <c r="J104" s="34">
        <f>'Picarro Output'!G104</f>
        <v>-31.532</v>
      </c>
    </row>
    <row r="105" spans="1:10">
      <c r="A105" s="32">
        <f>'Picarro Output'!A105</f>
        <v>104</v>
      </c>
      <c r="B105" s="1">
        <f t="shared" si="3"/>
        <v>20</v>
      </c>
      <c r="C105" s="32">
        <f>'Picarro Output'!E105</f>
        <v>4</v>
      </c>
      <c r="D105" s="32" t="str">
        <f>INDEX(Timing!$B$3:$B$29,MATCH(B105,Timing!$A$3:$A$29,0),1)</f>
        <v>CS2 17dec24 0.1m</v>
      </c>
      <c r="E105" s="32">
        <f>'Picarro Output'!H105</f>
        <v>19997</v>
      </c>
      <c r="F105" s="32">
        <f>'Picarro Output'!J105</f>
        <v>1</v>
      </c>
      <c r="G105" s="32">
        <f t="shared" si="2"/>
        <v>0</v>
      </c>
      <c r="H105" s="32" t="str">
        <f>'Picarro Output'!C105</f>
        <v xml:space="preserve">   2025/06/06 00:52:05</v>
      </c>
      <c r="I105" s="33">
        <f>'Picarro Output'!F105</f>
        <v>-7.8719999999999999</v>
      </c>
      <c r="J105" s="34">
        <f>'Picarro Output'!G105</f>
        <v>-31.327999999999999</v>
      </c>
    </row>
    <row r="106" spans="1:10">
      <c r="A106" s="32">
        <f>'Picarro Output'!A106</f>
        <v>105</v>
      </c>
      <c r="B106" s="1">
        <f t="shared" ref="B106:B114" si="4">IF(C106=1,B105+1,B105)</f>
        <v>21</v>
      </c>
      <c r="C106" s="32">
        <f>'Picarro Output'!E106</f>
        <v>1</v>
      </c>
      <c r="D106" s="32" t="str">
        <f>INDEX(Timing!$B$3:$B$29,MATCH(B106,Timing!$A$3:$A$29,0),1)</f>
        <v>CC3 28oct24 0.1m</v>
      </c>
      <c r="E106" s="32">
        <f>'Picarro Output'!H106</f>
        <v>19810</v>
      </c>
      <c r="F106" s="32">
        <f>'Picarro Output'!J106</f>
        <v>1</v>
      </c>
      <c r="G106" s="32">
        <f t="shared" ref="G106:G114" si="5">IF(F106="     ",-1,IF(F106=0,-1,0))</f>
        <v>0</v>
      </c>
      <c r="H106" s="32" t="str">
        <f>'Picarro Output'!C106</f>
        <v xml:space="preserve">   2025/06/06 01:00:57</v>
      </c>
      <c r="I106" s="33">
        <f>'Picarro Output'!F106</f>
        <v>-5.484</v>
      </c>
      <c r="J106" s="34">
        <f>'Picarro Output'!G106</f>
        <v>-21.545000000000002</v>
      </c>
    </row>
    <row r="107" spans="1:10">
      <c r="A107" s="32">
        <f>'Picarro Output'!A107</f>
        <v>106</v>
      </c>
      <c r="B107" s="1">
        <f t="shared" si="4"/>
        <v>21</v>
      </c>
      <c r="C107" s="32">
        <f>'Picarro Output'!E107</f>
        <v>2</v>
      </c>
      <c r="D107" s="32" t="str">
        <f>INDEX(Timing!$B$3:$B$29,MATCH(B107,Timing!$A$3:$A$29,0),1)</f>
        <v>CC3 28oct24 0.1m</v>
      </c>
      <c r="E107" s="32">
        <f>'Picarro Output'!H107</f>
        <v>20122</v>
      </c>
      <c r="F107" s="32">
        <f>'Picarro Output'!J107</f>
        <v>1</v>
      </c>
      <c r="G107" s="32">
        <f t="shared" si="5"/>
        <v>0</v>
      </c>
      <c r="H107" s="32" t="str">
        <f>'Picarro Output'!C107</f>
        <v xml:space="preserve">   2025/06/06 01:09:48</v>
      </c>
      <c r="I107" s="33">
        <f>'Picarro Output'!F107</f>
        <v>-5.2869999999999999</v>
      </c>
      <c r="J107" s="34">
        <f>'Picarro Output'!G107</f>
        <v>-20.95</v>
      </c>
    </row>
    <row r="108" spans="1:10">
      <c r="A108" s="32">
        <f>'Picarro Output'!A108</f>
        <v>107</v>
      </c>
      <c r="B108" s="1">
        <f t="shared" si="4"/>
        <v>21</v>
      </c>
      <c r="C108" s="32">
        <f>'Picarro Output'!E108</f>
        <v>3</v>
      </c>
      <c r="D108" s="32" t="str">
        <f>INDEX(Timing!$B$3:$B$29,MATCH(B108,Timing!$A$3:$A$29,0),1)</f>
        <v>CC3 28oct24 0.1m</v>
      </c>
      <c r="E108" s="32">
        <f>'Picarro Output'!H108</f>
        <v>19952</v>
      </c>
      <c r="F108" s="32">
        <f>'Picarro Output'!J108</f>
        <v>1</v>
      </c>
      <c r="G108" s="32">
        <f t="shared" si="5"/>
        <v>0</v>
      </c>
      <c r="H108" s="32" t="str">
        <f>'Picarro Output'!C108</f>
        <v xml:space="preserve">   2025/06/06 01:18:39</v>
      </c>
      <c r="I108" s="33">
        <f>'Picarro Output'!F108</f>
        <v>-5.4080000000000004</v>
      </c>
      <c r="J108" s="34">
        <f>'Picarro Output'!G108</f>
        <v>-20.663</v>
      </c>
    </row>
    <row r="109" spans="1:10">
      <c r="A109" s="32">
        <f>'Picarro Output'!A109</f>
        <v>108</v>
      </c>
      <c r="B109" s="1">
        <f t="shared" si="4"/>
        <v>21</v>
      </c>
      <c r="C109" s="32">
        <f>'Picarro Output'!E109</f>
        <v>4</v>
      </c>
      <c r="D109" s="32" t="str">
        <f>INDEX(Timing!$B$3:$B$29,MATCH(B109,Timing!$A$3:$A$29,0),1)</f>
        <v>CC3 28oct24 0.1m</v>
      </c>
      <c r="E109" s="32">
        <f>'Picarro Output'!H109</f>
        <v>19950</v>
      </c>
      <c r="F109" s="32">
        <f>'Picarro Output'!J109</f>
        <v>1</v>
      </c>
      <c r="G109" s="32">
        <f t="shared" si="5"/>
        <v>0</v>
      </c>
      <c r="H109" s="32" t="str">
        <f>'Picarro Output'!C109</f>
        <v xml:space="preserve">   2025/06/06 01:27:30</v>
      </c>
      <c r="I109" s="33">
        <f>'Picarro Output'!F109</f>
        <v>-5.3540000000000001</v>
      </c>
      <c r="J109" s="34">
        <f>'Picarro Output'!G109</f>
        <v>-20.555</v>
      </c>
    </row>
    <row r="110" spans="1:10">
      <c r="A110" s="32">
        <f>'Picarro Output'!A110</f>
        <v>109</v>
      </c>
      <c r="B110" s="1">
        <f t="shared" si="4"/>
        <v>22</v>
      </c>
      <c r="C110" s="32">
        <f>'Picarro Output'!E110</f>
        <v>1</v>
      </c>
      <c r="D110" s="32" t="str">
        <f>INDEX(Timing!$B$3:$B$29,MATCH(B110,Timing!$A$3:$A$29,0),1)</f>
        <v>C50 17dec24 0.1m</v>
      </c>
      <c r="E110" s="32">
        <f>'Picarro Output'!H110</f>
        <v>20031</v>
      </c>
      <c r="F110" s="32">
        <f>'Picarro Output'!J110</f>
        <v>1</v>
      </c>
      <c r="G110" s="32">
        <f t="shared" si="5"/>
        <v>0</v>
      </c>
      <c r="H110" s="32" t="str">
        <f>'Picarro Output'!C110</f>
        <v xml:space="preserve">   2025/06/06 01:36:22</v>
      </c>
      <c r="I110" s="33">
        <f>'Picarro Output'!F110</f>
        <v>-5.4530000000000003</v>
      </c>
      <c r="J110" s="34">
        <f>'Picarro Output'!G110</f>
        <v>-21.280999999999999</v>
      </c>
    </row>
    <row r="111" spans="1:10">
      <c r="A111" s="32">
        <f>'Picarro Output'!A111</f>
        <v>110</v>
      </c>
      <c r="B111" s="1">
        <f t="shared" si="4"/>
        <v>22</v>
      </c>
      <c r="C111" s="32">
        <f>'Picarro Output'!E111</f>
        <v>2</v>
      </c>
      <c r="D111" s="32" t="str">
        <f>INDEX(Timing!$B$3:$B$29,MATCH(B111,Timing!$A$3:$A$29,0),1)</f>
        <v>C50 17dec24 0.1m</v>
      </c>
      <c r="E111" s="32">
        <f>'Picarro Output'!H111</f>
        <v>19905</v>
      </c>
      <c r="F111" s="32">
        <f>'Picarro Output'!J111</f>
        <v>1</v>
      </c>
      <c r="G111" s="32">
        <f t="shared" si="5"/>
        <v>0</v>
      </c>
      <c r="H111" s="32" t="str">
        <f>'Picarro Output'!C111</f>
        <v xml:space="preserve">   2025/06/06 01:45:13</v>
      </c>
      <c r="I111" s="33">
        <f>'Picarro Output'!F111</f>
        <v>-5.5460000000000003</v>
      </c>
      <c r="J111" s="34">
        <f>'Picarro Output'!G111</f>
        <v>-21.245000000000001</v>
      </c>
    </row>
    <row r="112" spans="1:10">
      <c r="A112" s="32">
        <f>'Picarro Output'!A112</f>
        <v>111</v>
      </c>
      <c r="B112" s="1">
        <f t="shared" si="4"/>
        <v>22</v>
      </c>
      <c r="C112" s="32">
        <f>'Picarro Output'!E112</f>
        <v>3</v>
      </c>
      <c r="D112" s="32" t="str">
        <f>INDEX(Timing!$B$3:$B$29,MATCH(B112,Timing!$A$3:$A$29,0),1)</f>
        <v>C50 17dec24 0.1m</v>
      </c>
      <c r="E112" s="32">
        <f>'Picarro Output'!H112</f>
        <v>19924</v>
      </c>
      <c r="F112" s="32">
        <f>'Picarro Output'!J112</f>
        <v>1</v>
      </c>
      <c r="G112" s="32">
        <f t="shared" si="5"/>
        <v>0</v>
      </c>
      <c r="H112" s="32" t="str">
        <f>'Picarro Output'!C112</f>
        <v xml:space="preserve">   2025/06/06 01:54:04</v>
      </c>
      <c r="I112" s="33">
        <f>'Picarro Output'!F112</f>
        <v>-5.4119999999999999</v>
      </c>
      <c r="J112" s="34">
        <f>'Picarro Output'!G112</f>
        <v>-21.155000000000001</v>
      </c>
    </row>
    <row r="113" spans="1:10">
      <c r="A113" s="32">
        <f>'Picarro Output'!A113</f>
        <v>112</v>
      </c>
      <c r="B113" s="1">
        <f t="shared" si="4"/>
        <v>22</v>
      </c>
      <c r="C113" s="32">
        <f>'Picarro Output'!E113</f>
        <v>4</v>
      </c>
      <c r="D113" s="32" t="str">
        <f>INDEX(Timing!$B$3:$B$29,MATCH(B113,Timing!$A$3:$A$29,0),1)</f>
        <v>C50 17dec24 0.1m</v>
      </c>
      <c r="E113" s="32">
        <f>'Picarro Output'!H113</f>
        <v>19962</v>
      </c>
      <c r="F113" s="32">
        <f>'Picarro Output'!J113</f>
        <v>1</v>
      </c>
      <c r="G113" s="32">
        <f t="shared" si="5"/>
        <v>0</v>
      </c>
      <c r="H113" s="32" t="str">
        <f>'Picarro Output'!C113</f>
        <v xml:space="preserve">   2025/06/06 02:02:57</v>
      </c>
      <c r="I113" s="33">
        <f>'Picarro Output'!F113</f>
        <v>-5.4409999999999998</v>
      </c>
      <c r="J113" s="34">
        <f>'Picarro Output'!G113</f>
        <v>-21.401</v>
      </c>
    </row>
    <row r="114" spans="1:10">
      <c r="A114" s="32">
        <f>'Picarro Output'!A114</f>
        <v>113</v>
      </c>
      <c r="B114" s="1">
        <f t="shared" si="4"/>
        <v>23</v>
      </c>
      <c r="C114" s="32">
        <f>'Picarro Output'!E114</f>
        <v>1</v>
      </c>
      <c r="D114" s="32" t="str">
        <f>INDEX(Timing!$B$3:$B$29,MATCH(B114,Timing!$A$3:$A$29,0),1)</f>
        <v>CC4 28oct24 BOT</v>
      </c>
      <c r="E114" s="32">
        <f>'Picarro Output'!H114</f>
        <v>19863</v>
      </c>
      <c r="F114" s="32">
        <f>'Picarro Output'!J114</f>
        <v>1</v>
      </c>
      <c r="G114" s="32">
        <f t="shared" si="5"/>
        <v>0</v>
      </c>
      <c r="H114" s="32" t="str">
        <f>'Picarro Output'!C114</f>
        <v xml:space="preserve">   2025/06/06 02:11:48</v>
      </c>
      <c r="I114" s="33">
        <f>'Picarro Output'!F114</f>
        <v>-5.7779999999999996</v>
      </c>
      <c r="J114" s="34">
        <f>'Picarro Output'!G114</f>
        <v>-21.928000000000001</v>
      </c>
    </row>
    <row r="115" spans="1:10">
      <c r="A115" s="32">
        <f>'Picarro Output'!A115</f>
        <v>114</v>
      </c>
      <c r="B115" s="1">
        <f t="shared" ref="B115:B133" si="6">IF(C115=1,B114+1,B114)</f>
        <v>23</v>
      </c>
      <c r="C115" s="32">
        <f>'Picarro Output'!E115</f>
        <v>2</v>
      </c>
      <c r="D115" s="32" t="str">
        <f>INDEX(Timing!$B$3:$B$29,MATCH(B115,Timing!$A$3:$A$29,0),1)</f>
        <v>CC4 28oct24 BOT</v>
      </c>
      <c r="E115" s="32">
        <f>'Picarro Output'!H115</f>
        <v>19795</v>
      </c>
      <c r="F115" s="32">
        <f>'Picarro Output'!J115</f>
        <v>1</v>
      </c>
      <c r="G115" s="32">
        <f t="shared" ref="G115:G133" si="7">IF(F115="     ",-1,IF(F115=0,-1,0))</f>
        <v>0</v>
      </c>
      <c r="H115" s="32" t="str">
        <f>'Picarro Output'!C115</f>
        <v xml:space="preserve">   2025/06/06 02:20:39</v>
      </c>
      <c r="I115" s="33">
        <f>'Picarro Output'!F115</f>
        <v>-5.7050000000000001</v>
      </c>
      <c r="J115" s="34">
        <f>'Picarro Output'!G115</f>
        <v>-22.178999999999998</v>
      </c>
    </row>
    <row r="116" spans="1:10">
      <c r="A116" s="32">
        <f>'Picarro Output'!A116</f>
        <v>115</v>
      </c>
      <c r="B116" s="1">
        <f t="shared" si="6"/>
        <v>23</v>
      </c>
      <c r="C116" s="32">
        <f>'Picarro Output'!E116</f>
        <v>3</v>
      </c>
      <c r="D116" s="32" t="str">
        <f>INDEX(Timing!$B$3:$B$29,MATCH(B116,Timing!$A$3:$A$29,0),1)</f>
        <v>CC4 28oct24 BOT</v>
      </c>
      <c r="E116" s="32">
        <f>'Picarro Output'!H116</f>
        <v>19883</v>
      </c>
      <c r="F116" s="32">
        <f>'Picarro Output'!J116</f>
        <v>1</v>
      </c>
      <c r="G116" s="32">
        <f t="shared" si="7"/>
        <v>0</v>
      </c>
      <c r="H116" s="32" t="str">
        <f>'Picarro Output'!C116</f>
        <v xml:space="preserve">   2025/06/06 02:29:30</v>
      </c>
      <c r="I116" s="33">
        <f>'Picarro Output'!F116</f>
        <v>-5.7290000000000001</v>
      </c>
      <c r="J116" s="34">
        <f>'Picarro Output'!G116</f>
        <v>-21.948</v>
      </c>
    </row>
    <row r="117" spans="1:10">
      <c r="A117" s="32">
        <f>'Picarro Output'!A117</f>
        <v>116</v>
      </c>
      <c r="B117" s="1">
        <f t="shared" si="6"/>
        <v>23</v>
      </c>
      <c r="C117" s="32">
        <f>'Picarro Output'!E117</f>
        <v>4</v>
      </c>
      <c r="D117" s="32" t="str">
        <f>INDEX(Timing!$B$3:$B$29,MATCH(B117,Timing!$A$3:$A$29,0),1)</f>
        <v>CC4 28oct24 BOT</v>
      </c>
      <c r="E117" s="32">
        <f>'Picarro Output'!H117</f>
        <v>19829</v>
      </c>
      <c r="F117" s="32">
        <f>'Picarro Output'!J117</f>
        <v>1</v>
      </c>
      <c r="G117" s="32">
        <f t="shared" si="7"/>
        <v>0</v>
      </c>
      <c r="H117" s="32" t="str">
        <f>'Picarro Output'!C117</f>
        <v xml:space="preserve">   2025/06/06 02:38:21</v>
      </c>
      <c r="I117" s="33">
        <f>'Picarro Output'!F117</f>
        <v>-5.6550000000000002</v>
      </c>
      <c r="J117" s="34">
        <f>'Picarro Output'!G117</f>
        <v>-22.396000000000001</v>
      </c>
    </row>
    <row r="118" spans="1:10">
      <c r="A118" s="32">
        <f>'Picarro Output'!A118</f>
        <v>117</v>
      </c>
      <c r="B118" s="1">
        <f t="shared" si="6"/>
        <v>24</v>
      </c>
      <c r="C118" s="32">
        <f>'Picarro Output'!E118</f>
        <v>1</v>
      </c>
      <c r="D118" s="32" t="str">
        <f>INDEX(Timing!$B$3:$B$29,MATCH(B118,Timing!$A$3:$A$29,0),1)</f>
        <v>CC3 28oct24 BOT</v>
      </c>
      <c r="E118" s="32">
        <f>'Picarro Output'!H118</f>
        <v>19957</v>
      </c>
      <c r="F118" s="32">
        <f>'Picarro Output'!J118</f>
        <v>1</v>
      </c>
      <c r="G118" s="32">
        <f t="shared" si="7"/>
        <v>0</v>
      </c>
      <c r="H118" s="32" t="str">
        <f>'Picarro Output'!C118</f>
        <v xml:space="preserve">   2025/06/06 02:47:13</v>
      </c>
      <c r="I118" s="33">
        <f>'Picarro Output'!F118</f>
        <v>-5.4379999999999997</v>
      </c>
      <c r="J118" s="34">
        <f>'Picarro Output'!G118</f>
        <v>-20.437999999999999</v>
      </c>
    </row>
    <row r="119" spans="1:10">
      <c r="A119" s="32">
        <f>'Picarro Output'!A119</f>
        <v>118</v>
      </c>
      <c r="B119" s="1">
        <f t="shared" si="6"/>
        <v>24</v>
      </c>
      <c r="C119" s="32">
        <f>'Picarro Output'!E119</f>
        <v>2</v>
      </c>
      <c r="D119" s="32" t="str">
        <f>INDEX(Timing!$B$3:$B$29,MATCH(B119,Timing!$A$3:$A$29,0),1)</f>
        <v>CC3 28oct24 BOT</v>
      </c>
      <c r="E119" s="32">
        <f>'Picarro Output'!H119</f>
        <v>19947</v>
      </c>
      <c r="F119" s="32">
        <f>'Picarro Output'!J119</f>
        <v>1</v>
      </c>
      <c r="G119" s="32">
        <f t="shared" si="7"/>
        <v>0</v>
      </c>
      <c r="H119" s="32" t="str">
        <f>'Picarro Output'!C119</f>
        <v xml:space="preserve">   2025/06/06 02:56:03</v>
      </c>
      <c r="I119" s="33">
        <f>'Picarro Output'!F119</f>
        <v>-5.3179999999999996</v>
      </c>
      <c r="J119" s="34">
        <f>'Picarro Output'!G119</f>
        <v>-20.291</v>
      </c>
    </row>
    <row r="120" spans="1:10">
      <c r="A120" s="32">
        <f>'Picarro Output'!A120</f>
        <v>119</v>
      </c>
      <c r="B120" s="1">
        <f t="shared" si="6"/>
        <v>24</v>
      </c>
      <c r="C120" s="32">
        <f>'Picarro Output'!E120</f>
        <v>3</v>
      </c>
      <c r="D120" s="32" t="str">
        <f>INDEX(Timing!$B$3:$B$29,MATCH(B120,Timing!$A$3:$A$29,0),1)</f>
        <v>CC3 28oct24 BOT</v>
      </c>
      <c r="E120" s="32">
        <f>'Picarro Output'!H120</f>
        <v>19904</v>
      </c>
      <c r="F120" s="32">
        <f>'Picarro Output'!J120</f>
        <v>1</v>
      </c>
      <c r="G120" s="32">
        <f t="shared" si="7"/>
        <v>0</v>
      </c>
      <c r="H120" s="32" t="str">
        <f>'Picarro Output'!C120</f>
        <v xml:space="preserve">   2025/06/06 03:04:55</v>
      </c>
      <c r="I120" s="33">
        <f>'Picarro Output'!F120</f>
        <v>-5.3019999999999996</v>
      </c>
      <c r="J120" s="34">
        <f>'Picarro Output'!G120</f>
        <v>-20.468</v>
      </c>
    </row>
    <row r="121" spans="1:10">
      <c r="A121" s="32">
        <f>'Picarro Output'!A121</f>
        <v>120</v>
      </c>
      <c r="B121" s="1">
        <f t="shared" si="6"/>
        <v>24</v>
      </c>
      <c r="C121" s="32">
        <f>'Picarro Output'!E121</f>
        <v>4</v>
      </c>
      <c r="D121" s="32" t="str">
        <f>INDEX(Timing!$B$3:$B$29,MATCH(B121,Timing!$A$3:$A$29,0),1)</f>
        <v>CC3 28oct24 BOT</v>
      </c>
      <c r="E121" s="32">
        <f>'Picarro Output'!H121</f>
        <v>19946</v>
      </c>
      <c r="F121" s="32">
        <f>'Picarro Output'!J121</f>
        <v>1</v>
      </c>
      <c r="G121" s="32">
        <f t="shared" si="7"/>
        <v>0</v>
      </c>
      <c r="H121" s="32" t="str">
        <f>'Picarro Output'!C121</f>
        <v xml:space="preserve">   2025/06/06 03:13:46</v>
      </c>
      <c r="I121" s="33">
        <f>'Picarro Output'!F121</f>
        <v>-5.2930000000000001</v>
      </c>
      <c r="J121" s="34">
        <f>'Picarro Output'!G121</f>
        <v>-20.459</v>
      </c>
    </row>
    <row r="122" spans="1:10">
      <c r="A122" s="32">
        <f>'Picarro Output'!A122</f>
        <v>121</v>
      </c>
      <c r="B122" s="1">
        <f t="shared" si="6"/>
        <v>25</v>
      </c>
      <c r="C122" s="32">
        <f>'Picarro Output'!E122</f>
        <v>1</v>
      </c>
      <c r="D122" s="32" t="str">
        <f>INDEX(Timing!$B$3:$B$29,MATCH(B122,Timing!$A$3:$A$29,0),1)</f>
        <v>CC2 11jul24 0.1m - DUP</v>
      </c>
      <c r="E122" s="32">
        <f>'Picarro Output'!H122</f>
        <v>19845</v>
      </c>
      <c r="F122" s="32">
        <f>'Picarro Output'!J122</f>
        <v>1</v>
      </c>
      <c r="G122" s="32">
        <f t="shared" si="7"/>
        <v>0</v>
      </c>
      <c r="H122" s="32" t="str">
        <f>'Picarro Output'!C122</f>
        <v xml:space="preserve">   2025/06/06 03:22:38</v>
      </c>
      <c r="I122" s="33">
        <f>'Picarro Output'!F122</f>
        <v>-5.5410000000000004</v>
      </c>
      <c r="J122" s="34">
        <f>'Picarro Output'!G122</f>
        <v>-21.670999999999999</v>
      </c>
    </row>
    <row r="123" spans="1:10">
      <c r="A123" s="32">
        <f>'Picarro Output'!A123</f>
        <v>122</v>
      </c>
      <c r="B123" s="1">
        <f t="shared" si="6"/>
        <v>25</v>
      </c>
      <c r="C123" s="32">
        <f>'Picarro Output'!E123</f>
        <v>2</v>
      </c>
      <c r="D123" s="32" t="str">
        <f>INDEX(Timing!$B$3:$B$29,MATCH(B123,Timing!$A$3:$A$29,0),1)</f>
        <v>CC2 11jul24 0.1m - DUP</v>
      </c>
      <c r="E123" s="32">
        <f>'Picarro Output'!H123</f>
        <v>19920</v>
      </c>
      <c r="F123" s="32">
        <f>'Picarro Output'!J123</f>
        <v>1</v>
      </c>
      <c r="G123" s="32">
        <f t="shared" si="7"/>
        <v>0</v>
      </c>
      <c r="H123" s="32" t="str">
        <f>'Picarro Output'!C123</f>
        <v xml:space="preserve">   2025/06/06 03:31:29</v>
      </c>
      <c r="I123" s="33">
        <f>'Picarro Output'!F123</f>
        <v>-5.5730000000000004</v>
      </c>
      <c r="J123" s="34">
        <f>'Picarro Output'!G123</f>
        <v>-21.51</v>
      </c>
    </row>
    <row r="124" spans="1:10">
      <c r="A124" s="32">
        <f>'Picarro Output'!A124</f>
        <v>123</v>
      </c>
      <c r="B124" s="1">
        <f t="shared" si="6"/>
        <v>25</v>
      </c>
      <c r="C124" s="32">
        <f>'Picarro Output'!E124</f>
        <v>3</v>
      </c>
      <c r="D124" s="32" t="str">
        <f>INDEX(Timing!$B$3:$B$29,MATCH(B124,Timing!$A$3:$A$29,0),1)</f>
        <v>CC2 11jul24 0.1m - DUP</v>
      </c>
      <c r="E124" s="32">
        <f>'Picarro Output'!H124</f>
        <v>19726</v>
      </c>
      <c r="F124" s="32">
        <f>'Picarro Output'!J124</f>
        <v>1</v>
      </c>
      <c r="G124" s="32">
        <f t="shared" si="7"/>
        <v>0</v>
      </c>
      <c r="H124" s="32" t="str">
        <f>'Picarro Output'!C124</f>
        <v xml:space="preserve">   2025/06/06 03:40:21</v>
      </c>
      <c r="I124" s="33">
        <f>'Picarro Output'!F124</f>
        <v>-5.6340000000000003</v>
      </c>
      <c r="J124" s="34">
        <f>'Picarro Output'!G124</f>
        <v>-21.338000000000001</v>
      </c>
    </row>
    <row r="125" spans="1:10">
      <c r="A125" s="32">
        <f>'Picarro Output'!A125</f>
        <v>124</v>
      </c>
      <c r="B125" s="1">
        <f t="shared" si="6"/>
        <v>25</v>
      </c>
      <c r="C125" s="32">
        <f>'Picarro Output'!E125</f>
        <v>4</v>
      </c>
      <c r="D125" s="32" t="str">
        <f>INDEX(Timing!$B$3:$B$29,MATCH(B125,Timing!$A$3:$A$29,0),1)</f>
        <v>CC2 11jul24 0.1m - DUP</v>
      </c>
      <c r="E125" s="32">
        <f>'Picarro Output'!H125</f>
        <v>19906</v>
      </c>
      <c r="F125" s="32">
        <f>'Picarro Output'!J125</f>
        <v>1</v>
      </c>
      <c r="G125" s="32">
        <f t="shared" si="7"/>
        <v>0</v>
      </c>
      <c r="H125" s="32" t="str">
        <f>'Picarro Output'!C125</f>
        <v xml:space="preserve">   2025/06/06 03:49:13</v>
      </c>
      <c r="I125" s="33">
        <f>'Picarro Output'!F125</f>
        <v>-5.556</v>
      </c>
      <c r="J125" s="34">
        <f>'Picarro Output'!G125</f>
        <v>-21.577999999999999</v>
      </c>
    </row>
    <row r="126" spans="1:10">
      <c r="A126" s="32">
        <f>'Picarro Output'!A126</f>
        <v>125</v>
      </c>
      <c r="B126" s="1">
        <f t="shared" si="6"/>
        <v>26</v>
      </c>
      <c r="C126" s="32">
        <f>'Picarro Output'!E126</f>
        <v>1</v>
      </c>
      <c r="D126" s="32" t="str">
        <f>INDEX(Timing!$B$3:$B$29,MATCH(B126,Timing!$A$3:$A$29,0),1)</f>
        <v>Hawaii</v>
      </c>
      <c r="E126" s="32">
        <f>'Picarro Output'!H126</f>
        <v>19948</v>
      </c>
      <c r="F126" s="32">
        <f>'Picarro Output'!J126</f>
        <v>1</v>
      </c>
      <c r="G126" s="32">
        <f t="shared" si="7"/>
        <v>0</v>
      </c>
      <c r="H126" s="32" t="str">
        <f>'Picarro Output'!C126</f>
        <v xml:space="preserve">   2025/06/06 03:58:05</v>
      </c>
      <c r="I126" s="33">
        <f>'Picarro Output'!F126</f>
        <v>-4.891</v>
      </c>
      <c r="J126" s="34">
        <f>'Picarro Output'!G126</f>
        <v>-8.4580000000000002</v>
      </c>
    </row>
    <row r="127" spans="1:10">
      <c r="A127" s="32">
        <f>'Picarro Output'!A127</f>
        <v>126</v>
      </c>
      <c r="B127" s="1">
        <f t="shared" si="6"/>
        <v>26</v>
      </c>
      <c r="C127" s="32">
        <f>'Picarro Output'!E127</f>
        <v>2</v>
      </c>
      <c r="D127" s="32" t="str">
        <f>INDEX(Timing!$B$3:$B$29,MATCH(B127,Timing!$A$3:$A$29,0),1)</f>
        <v>Hawaii</v>
      </c>
      <c r="E127" s="32">
        <f>'Picarro Output'!H127</f>
        <v>19945</v>
      </c>
      <c r="F127" s="32">
        <f>'Picarro Output'!J127</f>
        <v>1</v>
      </c>
      <c r="G127" s="32">
        <f t="shared" si="7"/>
        <v>0</v>
      </c>
      <c r="H127" s="32" t="str">
        <f>'Picarro Output'!C127</f>
        <v xml:space="preserve">   2025/06/06 04:06:56</v>
      </c>
      <c r="I127" s="33">
        <f>'Picarro Output'!F127</f>
        <v>-4.8440000000000003</v>
      </c>
      <c r="J127" s="34">
        <f>'Picarro Output'!G127</f>
        <v>-6.9779999999999998</v>
      </c>
    </row>
    <row r="128" spans="1:10">
      <c r="A128" s="32">
        <f>'Picarro Output'!A128</f>
        <v>127</v>
      </c>
      <c r="B128" s="1">
        <f t="shared" si="6"/>
        <v>26</v>
      </c>
      <c r="C128" s="32">
        <f>'Picarro Output'!E128</f>
        <v>3</v>
      </c>
      <c r="D128" s="32" t="str">
        <f>INDEX(Timing!$B$3:$B$29,MATCH(B128,Timing!$A$3:$A$29,0),1)</f>
        <v>Hawaii</v>
      </c>
      <c r="E128" s="32">
        <f>'Picarro Output'!H128</f>
        <v>19779</v>
      </c>
      <c r="F128" s="32">
        <f>'Picarro Output'!J128</f>
        <v>1</v>
      </c>
      <c r="G128" s="32">
        <f t="shared" si="7"/>
        <v>0</v>
      </c>
      <c r="H128" s="32" t="str">
        <f>'Picarro Output'!C128</f>
        <v xml:space="preserve">   2025/06/06 04:15:48</v>
      </c>
      <c r="I128" s="33">
        <f>'Picarro Output'!F128</f>
        <v>-4.7779999999999996</v>
      </c>
      <c r="J128" s="34">
        <f>'Picarro Output'!G128</f>
        <v>-6.8719999999999999</v>
      </c>
    </row>
    <row r="129" spans="1:10">
      <c r="A129" s="32">
        <f>'Picarro Output'!A129</f>
        <v>128</v>
      </c>
      <c r="B129" s="1">
        <f t="shared" si="6"/>
        <v>26</v>
      </c>
      <c r="C129" s="32">
        <f>'Picarro Output'!E129</f>
        <v>4</v>
      </c>
      <c r="D129" s="32" t="str">
        <f>INDEX(Timing!$B$3:$B$29,MATCH(B129,Timing!$A$3:$A$29,0),1)</f>
        <v>Hawaii</v>
      </c>
      <c r="E129" s="32">
        <f>'Picarro Output'!H129</f>
        <v>19833</v>
      </c>
      <c r="F129" s="32">
        <f>'Picarro Output'!J129</f>
        <v>1</v>
      </c>
      <c r="G129" s="32">
        <f t="shared" si="7"/>
        <v>0</v>
      </c>
      <c r="H129" s="32" t="str">
        <f>'Picarro Output'!C129</f>
        <v xml:space="preserve">   2025/06/06 04:24:40</v>
      </c>
      <c r="I129" s="33">
        <f>'Picarro Output'!F129</f>
        <v>-4.9379999999999997</v>
      </c>
      <c r="J129" s="34">
        <f>'Picarro Output'!G129</f>
        <v>-6.5819999999999999</v>
      </c>
    </row>
    <row r="130" spans="1:10">
      <c r="A130" s="32">
        <f>'Picarro Output'!A130</f>
        <v>129</v>
      </c>
      <c r="B130" s="1">
        <f t="shared" si="6"/>
        <v>27</v>
      </c>
      <c r="C130" s="32">
        <f>'Picarro Output'!E130</f>
        <v>1</v>
      </c>
      <c r="D130" s="32" t="str">
        <f>INDEX(Timing!$B$3:$B$29,MATCH(B130,Timing!$A$3:$A$29,0),1)</f>
        <v>Blacksburg</v>
      </c>
      <c r="E130" s="32">
        <f>'Picarro Output'!H130</f>
        <v>19849</v>
      </c>
      <c r="F130" s="32">
        <f>'Picarro Output'!J130</f>
        <v>1</v>
      </c>
      <c r="G130" s="32">
        <f t="shared" si="7"/>
        <v>0</v>
      </c>
      <c r="H130" s="32" t="str">
        <f>'Picarro Output'!C130</f>
        <v xml:space="preserve">   2025/06/06 04:33:31</v>
      </c>
      <c r="I130" s="33">
        <f>'Picarro Output'!F130</f>
        <v>-8.6440000000000001</v>
      </c>
      <c r="J130" s="34">
        <f>'Picarro Output'!G130</f>
        <v>-38.378999999999998</v>
      </c>
    </row>
    <row r="131" spans="1:10">
      <c r="A131" s="32">
        <f>'Picarro Output'!A131</f>
        <v>130</v>
      </c>
      <c r="B131" s="1">
        <f t="shared" si="6"/>
        <v>27</v>
      </c>
      <c r="C131" s="32">
        <f>'Picarro Output'!E131</f>
        <v>2</v>
      </c>
      <c r="D131" s="32" t="str">
        <f>INDEX(Timing!$B$3:$B$29,MATCH(B131,Timing!$A$3:$A$29,0),1)</f>
        <v>Blacksburg</v>
      </c>
      <c r="E131" s="32">
        <f>'Picarro Output'!H131</f>
        <v>19855</v>
      </c>
      <c r="F131" s="32">
        <f>'Picarro Output'!J131</f>
        <v>1</v>
      </c>
      <c r="G131" s="32">
        <f t="shared" si="7"/>
        <v>0</v>
      </c>
      <c r="H131" s="32" t="str">
        <f>'Picarro Output'!C131</f>
        <v xml:space="preserve">   2025/06/06 04:42:23</v>
      </c>
      <c r="I131" s="33">
        <f>'Picarro Output'!F131</f>
        <v>-8.8960000000000008</v>
      </c>
      <c r="J131" s="34">
        <f>'Picarro Output'!G131</f>
        <v>-41.521999999999998</v>
      </c>
    </row>
    <row r="132" spans="1:10">
      <c r="A132" s="32">
        <f>'Picarro Output'!A132</f>
        <v>131</v>
      </c>
      <c r="B132" s="1">
        <f t="shared" si="6"/>
        <v>27</v>
      </c>
      <c r="C132" s="32">
        <f>'Picarro Output'!E132</f>
        <v>3</v>
      </c>
      <c r="D132" s="32" t="str">
        <f>INDEX(Timing!$B$3:$B$29,MATCH(B132,Timing!$A$3:$A$29,0),1)</f>
        <v>Blacksburg</v>
      </c>
      <c r="E132" s="32">
        <f>'Picarro Output'!H132</f>
        <v>19818</v>
      </c>
      <c r="F132" s="32">
        <f>'Picarro Output'!J132</f>
        <v>1</v>
      </c>
      <c r="G132" s="32">
        <f t="shared" si="7"/>
        <v>0</v>
      </c>
      <c r="H132" s="32" t="str">
        <f>'Picarro Output'!C132</f>
        <v xml:space="preserve">   2025/06/06 04:51:14</v>
      </c>
      <c r="I132" s="33">
        <f>'Picarro Output'!F132</f>
        <v>-8.8879999999999999</v>
      </c>
      <c r="J132" s="34">
        <f>'Picarro Output'!G132</f>
        <v>-42.456000000000003</v>
      </c>
    </row>
    <row r="133" spans="1:10">
      <c r="A133" s="32">
        <f>'Picarro Output'!A133</f>
        <v>132</v>
      </c>
      <c r="B133" s="1">
        <f t="shared" si="6"/>
        <v>27</v>
      </c>
      <c r="C133" s="32">
        <f>'Picarro Output'!E133</f>
        <v>4</v>
      </c>
      <c r="D133" s="32" t="str">
        <f>INDEX(Timing!$B$3:$B$29,MATCH(B133,Timing!$A$3:$A$29,0),1)</f>
        <v>Blacksburg</v>
      </c>
      <c r="E133" s="32">
        <f>'Picarro Output'!H133</f>
        <v>19937</v>
      </c>
      <c r="F133" s="32">
        <f>'Picarro Output'!J133</f>
        <v>1</v>
      </c>
      <c r="G133" s="32">
        <f t="shared" si="7"/>
        <v>0</v>
      </c>
      <c r="H133" s="32" t="str">
        <f>'Picarro Output'!C133</f>
        <v xml:space="preserve">   2025/06/06 05:00:07</v>
      </c>
      <c r="I133" s="33">
        <f>'Picarro Output'!F133</f>
        <v>-8.9610000000000003</v>
      </c>
      <c r="J133" s="34">
        <f>'Picarro Output'!G133</f>
        <v>-42.463000000000001</v>
      </c>
    </row>
    <row r="134" spans="1:10">
      <c r="B134" s="1"/>
    </row>
    <row r="135" spans="1:10">
      <c r="B135" s="1"/>
    </row>
    <row r="136" spans="1:10">
      <c r="B136" s="1"/>
    </row>
    <row r="137" spans="1:10">
      <c r="B137" s="1"/>
    </row>
    <row r="138" spans="1:10">
      <c r="B138" s="1"/>
    </row>
    <row r="139" spans="1:10">
      <c r="B139" s="1"/>
    </row>
    <row r="140" spans="1:10">
      <c r="B140" s="1"/>
    </row>
    <row r="141" spans="1:10">
      <c r="B141" s="1"/>
    </row>
    <row r="142" spans="1:10">
      <c r="B142" s="1"/>
    </row>
    <row r="143" spans="1:10">
      <c r="B143" s="1"/>
    </row>
    <row r="144" spans="1:10">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249"/>
  <sheetViews>
    <sheetView topLeftCell="N1" workbookViewId="0">
      <pane ySplit="1" topLeftCell="A13" activePane="bottomLeft" state="frozen"/>
      <selection pane="bottomLeft" activeCell="AA39" sqref="AA39"/>
    </sheetView>
  </sheetViews>
  <sheetFormatPr defaultColWidth="10.85546875" defaultRowHeight="15"/>
  <cols>
    <col min="1" max="1" width="4.140625" style="56" bestFit="1" customWidth="1"/>
    <col min="2" max="2" width="6.7109375" style="56" bestFit="1" customWidth="1"/>
    <col min="3" max="3" width="7.85546875" style="56" bestFit="1" customWidth="1"/>
    <col min="4" max="4" width="12.85546875" style="56" bestFit="1" customWidth="1"/>
    <col min="5" max="5" width="12.85546875" style="56" customWidth="1"/>
    <col min="6" max="7" width="6" style="58" customWidth="1"/>
    <col min="8" max="8" width="8.42578125" style="82" customWidth="1"/>
    <col min="9" max="9" width="5.85546875" style="60" customWidth="1"/>
    <col min="10" max="10" width="8.85546875" style="59" customWidth="1"/>
    <col min="11" max="11" width="8.42578125" style="78" customWidth="1"/>
    <col min="12" max="12" width="8.7109375" style="61" customWidth="1"/>
    <col min="13" max="13" width="12.7109375" style="62" customWidth="1"/>
    <col min="14" max="14" width="8.42578125" style="61" customWidth="1"/>
    <col min="15" max="15" width="12" style="63" customWidth="1"/>
    <col min="16" max="16" width="8.42578125" style="63" customWidth="1"/>
    <col min="17" max="17" width="9.28515625" style="63" bestFit="1" customWidth="1"/>
    <col min="18" max="18" width="6.7109375" style="66" customWidth="1"/>
    <col min="19" max="20" width="16.28515625" style="66" customWidth="1"/>
    <col min="21" max="21" width="12.85546875" style="66" customWidth="1"/>
    <col min="22" max="25" width="10.85546875" style="80" customWidth="1"/>
    <col min="26" max="41" width="10.85546875" style="66"/>
    <col min="42" max="16384" width="10.85546875" style="67"/>
  </cols>
  <sheetData>
    <row r="1" spans="1:41" s="55" customFormat="1" ht="75">
      <c r="A1" s="47" t="s">
        <v>46</v>
      </c>
      <c r="B1" s="47" t="s">
        <v>56</v>
      </c>
      <c r="C1" s="47" t="s">
        <v>57</v>
      </c>
      <c r="D1" s="47" t="s">
        <v>58</v>
      </c>
      <c r="E1" s="47" t="s">
        <v>113</v>
      </c>
      <c r="F1" s="48" t="s">
        <v>51</v>
      </c>
      <c r="G1" s="48" t="s">
        <v>50</v>
      </c>
      <c r="H1" s="81" t="s">
        <v>82</v>
      </c>
      <c r="I1" s="50" t="s">
        <v>60</v>
      </c>
      <c r="J1" s="49" t="s">
        <v>61</v>
      </c>
      <c r="K1" s="77" t="s">
        <v>62</v>
      </c>
      <c r="L1" s="51" t="s">
        <v>136</v>
      </c>
      <c r="M1" s="52" t="s">
        <v>63</v>
      </c>
      <c r="N1" s="51" t="s">
        <v>135</v>
      </c>
      <c r="O1" s="53" t="s">
        <v>137</v>
      </c>
      <c r="P1" s="53" t="s">
        <v>83</v>
      </c>
      <c r="Q1" s="53" t="s">
        <v>84</v>
      </c>
      <c r="R1" s="54"/>
      <c r="S1" s="54" t="s">
        <v>65</v>
      </c>
      <c r="T1" s="54"/>
      <c r="U1" s="54"/>
      <c r="V1" s="98"/>
      <c r="W1" s="98"/>
      <c r="X1" s="98"/>
      <c r="Y1" s="98"/>
      <c r="Z1" s="54"/>
      <c r="AA1" s="54"/>
      <c r="AB1" s="54"/>
      <c r="AC1" s="54"/>
      <c r="AD1" s="54"/>
      <c r="AE1" s="54"/>
      <c r="AF1" s="54"/>
      <c r="AG1" s="54"/>
      <c r="AH1" s="54"/>
      <c r="AI1" s="54"/>
      <c r="AJ1" s="54"/>
      <c r="AK1" s="54"/>
      <c r="AL1" s="54"/>
      <c r="AM1" s="54"/>
      <c r="AN1" s="54"/>
      <c r="AO1" s="54"/>
    </row>
    <row r="2" spans="1:41" ht="15.75">
      <c r="A2" s="56">
        <f>'Picarro Output'!A2</f>
        <v>1</v>
      </c>
      <c r="B2" s="57">
        <v>1</v>
      </c>
      <c r="C2" s="56">
        <f>'Picarro Output'!E2</f>
        <v>1</v>
      </c>
      <c r="D2" s="56" t="str">
        <f>INDEX(Timing!$B$3:$B$29,MATCH(B2,Timing!$A$3:$A$29,0),1)</f>
        <v>Blacksburg</v>
      </c>
      <c r="E2" s="56" t="s">
        <v>117</v>
      </c>
      <c r="F2" s="58">
        <f>'Picarro Output'!J2</f>
        <v>0</v>
      </c>
      <c r="G2" s="58">
        <v>-1</v>
      </c>
      <c r="H2" s="82">
        <f>'Picarro Output'!F2</f>
        <v>-8.8030000000000008</v>
      </c>
      <c r="Q2" s="64"/>
      <c r="R2" s="65"/>
      <c r="S2" s="99" t="s">
        <v>66</v>
      </c>
      <c r="T2" s="80"/>
      <c r="V2" s="221" t="s">
        <v>67</v>
      </c>
      <c r="W2" s="221"/>
      <c r="X2" s="221"/>
      <c r="Y2" s="221"/>
    </row>
    <row r="3" spans="1:41">
      <c r="A3" s="56">
        <f>'Picarro Output'!A3</f>
        <v>2</v>
      </c>
      <c r="B3" s="57">
        <f t="shared" ref="B3:B67" si="0">IF(C3=1,B2+1,B2)</f>
        <v>1</v>
      </c>
      <c r="C3" s="56">
        <f>'Picarro Output'!E3</f>
        <v>2</v>
      </c>
      <c r="D3" s="56" t="str">
        <f>INDEX(Timing!$B$3:$B$29,MATCH(B3,Timing!$A$3:$A$29,0),1)</f>
        <v>Blacksburg</v>
      </c>
      <c r="E3" s="56" t="s">
        <v>117</v>
      </c>
      <c r="F3" s="58">
        <f>'Picarro Output'!J3</f>
        <v>1</v>
      </c>
      <c r="G3" s="58">
        <v>-1</v>
      </c>
      <c r="H3" s="82">
        <f>'Picarro Output'!F3</f>
        <v>-8.9920000000000009</v>
      </c>
      <c r="Q3" s="64"/>
      <c r="R3" s="65"/>
      <c r="S3" s="100" t="s">
        <v>68</v>
      </c>
      <c r="T3" s="101">
        <f>SQRT((K21^2)+(K31^2) + (K41^2))</f>
        <v>6.6446933501452241E-2</v>
      </c>
    </row>
    <row r="4" spans="1:41">
      <c r="A4" s="56">
        <f>'Picarro Output'!A4</f>
        <v>3</v>
      </c>
      <c r="B4" s="57">
        <f t="shared" si="0"/>
        <v>1</v>
      </c>
      <c r="C4" s="56">
        <f>'Picarro Output'!E4</f>
        <v>3</v>
      </c>
      <c r="D4" s="56" t="str">
        <f>INDEX(Timing!$B$3:$B$29,MATCH(B4,Timing!$A$3:$A$29,0),1)</f>
        <v>Blacksburg</v>
      </c>
      <c r="E4" s="56" t="s">
        <v>117</v>
      </c>
      <c r="F4" s="58">
        <f>'Picarro Output'!J4</f>
        <v>1</v>
      </c>
      <c r="G4" s="58">
        <v>-1</v>
      </c>
      <c r="H4" s="82">
        <f>'Picarro Output'!F4</f>
        <v>-8.9559999999999995</v>
      </c>
      <c r="L4" s="68"/>
      <c r="Q4" s="64"/>
      <c r="R4" s="65"/>
      <c r="S4" s="102" t="s">
        <v>69</v>
      </c>
      <c r="T4" s="103"/>
    </row>
    <row r="5" spans="1:41">
      <c r="A5" s="56">
        <f>'Picarro Output'!A5</f>
        <v>4</v>
      </c>
      <c r="B5" s="57">
        <f t="shared" si="0"/>
        <v>1</v>
      </c>
      <c r="C5" s="56">
        <f>'Picarro Output'!E5</f>
        <v>4</v>
      </c>
      <c r="D5" s="56" t="str">
        <f>INDEX(Timing!$B$3:$B$29,MATCH(B5,Timing!$A$3:$A$29,0),1)</f>
        <v>Blacksburg</v>
      </c>
      <c r="E5" s="56" t="s">
        <v>117</v>
      </c>
      <c r="F5" s="58">
        <f>'Picarro Output'!J5</f>
        <v>1</v>
      </c>
      <c r="G5" s="58">
        <v>-1</v>
      </c>
      <c r="H5" s="82">
        <f>'Picarro Output'!F5</f>
        <v>-9.0050000000000008</v>
      </c>
      <c r="L5" s="68"/>
      <c r="Q5" s="64"/>
      <c r="R5" s="65"/>
      <c r="S5" s="102" t="s">
        <v>70</v>
      </c>
      <c r="T5" s="100" t="s">
        <v>71</v>
      </c>
    </row>
    <row r="6" spans="1:41">
      <c r="A6" s="56">
        <f>'Picarro Output'!A6</f>
        <v>5</v>
      </c>
      <c r="B6" s="57">
        <f t="shared" si="0"/>
        <v>1</v>
      </c>
      <c r="C6" s="56">
        <f>'Picarro Output'!E6</f>
        <v>5</v>
      </c>
      <c r="D6" s="56" t="str">
        <f>INDEX(Timing!$B$3:$B$29,MATCH(B6,Timing!$A$3:$A$29,0),1)</f>
        <v>Blacksburg</v>
      </c>
      <c r="E6" s="56" t="s">
        <v>117</v>
      </c>
      <c r="F6" s="58">
        <f>'Picarro Output'!J6</f>
        <v>1</v>
      </c>
      <c r="G6" s="58">
        <v>-1</v>
      </c>
      <c r="H6" s="82">
        <f>'Picarro Output'!F6</f>
        <v>-9</v>
      </c>
      <c r="L6" s="62"/>
      <c r="N6" s="62"/>
      <c r="Q6" s="64"/>
      <c r="R6" s="65"/>
      <c r="S6" s="103">
        <v>1</v>
      </c>
      <c r="T6" s="104">
        <v>0.91621063015038806</v>
      </c>
      <c r="U6" s="69"/>
    </row>
    <row r="7" spans="1:41">
      <c r="A7" s="56">
        <f>'Picarro Output'!A7</f>
        <v>6</v>
      </c>
      <c r="B7" s="57">
        <f t="shared" si="0"/>
        <v>1</v>
      </c>
      <c r="C7" s="56">
        <f>'Picarro Output'!E7</f>
        <v>6</v>
      </c>
      <c r="D7" s="56" t="str">
        <f>INDEX(Timing!$B$3:$B$29,MATCH(B7,Timing!$A$3:$A$29,0),1)</f>
        <v>Blacksburg</v>
      </c>
      <c r="E7" s="56" t="s">
        <v>117</v>
      </c>
      <c r="F7" s="58">
        <f>'Picarro Output'!J7</f>
        <v>1</v>
      </c>
      <c r="G7" s="58">
        <v>-1</v>
      </c>
      <c r="H7" s="82">
        <f>'Picarro Output'!F7</f>
        <v>-9.0169999999999995</v>
      </c>
      <c r="L7" s="62"/>
      <c r="N7" s="62"/>
      <c r="Q7" s="64"/>
      <c r="R7" s="65"/>
      <c r="S7" s="103">
        <v>2</v>
      </c>
      <c r="T7" s="104">
        <v>0.97595384501082572</v>
      </c>
      <c r="U7" s="69"/>
    </row>
    <row r="8" spans="1:41">
      <c r="A8" s="56">
        <f>'Picarro Output'!A8</f>
        <v>7</v>
      </c>
      <c r="B8" s="57">
        <f t="shared" si="0"/>
        <v>1</v>
      </c>
      <c r="C8" s="56">
        <f>'Picarro Output'!E8</f>
        <v>7</v>
      </c>
      <c r="D8" s="56" t="str">
        <f>INDEX(Timing!$B$3:$B$29,MATCH(B8,Timing!$A$3:$A$29,0),1)</f>
        <v>Blacksburg</v>
      </c>
      <c r="E8" s="56" t="s">
        <v>117</v>
      </c>
      <c r="F8" s="58">
        <f>'Picarro Output'!J8</f>
        <v>1</v>
      </c>
      <c r="G8" s="58">
        <f t="shared" ref="G8:G39" si="1">IF(F8="     ",-1,IF(F8=0,-1,0))</f>
        <v>0</v>
      </c>
      <c r="H8" s="82">
        <f>'Picarro Output'!F8</f>
        <v>-8.94</v>
      </c>
      <c r="J8" s="59">
        <f>H8</f>
        <v>-8.94</v>
      </c>
      <c r="L8" s="62">
        <f>AVERAGE(J8)</f>
        <v>-8.94</v>
      </c>
      <c r="M8" s="62">
        <f t="shared" ref="M8:M39" si="2">J8 - ($T$18*A8)</f>
        <v>-8.9402456052641028</v>
      </c>
      <c r="N8" s="62">
        <f>L8 - ($T$18*A8)</f>
        <v>-8.9402456052641028</v>
      </c>
      <c r="Q8" s="64">
        <f>M8*$T$23+$T$24</f>
        <v>-7.5902942191912572</v>
      </c>
      <c r="R8" s="65"/>
      <c r="S8" s="103">
        <v>3</v>
      </c>
      <c r="T8" s="104">
        <v>0.97987396685573946</v>
      </c>
      <c r="U8" s="69"/>
    </row>
    <row r="9" spans="1:41">
      <c r="A9" s="56">
        <f>'Picarro Output'!A9</f>
        <v>8</v>
      </c>
      <c r="B9" s="57">
        <f t="shared" si="0"/>
        <v>1</v>
      </c>
      <c r="C9" s="56">
        <f>'Picarro Output'!E9</f>
        <v>8</v>
      </c>
      <c r="D9" s="56" t="str">
        <f>INDEX(Timing!$B$3:$B$29,MATCH(B9,Timing!$A$3:$A$29,0),1)</f>
        <v>Blacksburg</v>
      </c>
      <c r="E9" s="56" t="s">
        <v>117</v>
      </c>
      <c r="F9" s="58">
        <f>'Picarro Output'!J9</f>
        <v>1</v>
      </c>
      <c r="G9" s="58">
        <f t="shared" si="1"/>
        <v>0</v>
      </c>
      <c r="H9" s="82">
        <f>'Picarro Output'!F9</f>
        <v>-8.9930000000000003</v>
      </c>
      <c r="J9" s="59">
        <f>H9</f>
        <v>-8.9930000000000003</v>
      </c>
      <c r="L9" s="62">
        <f>AVERAGE(J9)</f>
        <v>-8.9930000000000003</v>
      </c>
      <c r="M9" s="62">
        <f t="shared" si="2"/>
        <v>-8.9932806917304049</v>
      </c>
      <c r="N9" s="62">
        <f>L9 - ($T$18*A9)</f>
        <v>-8.9932806917304049</v>
      </c>
      <c r="Q9" s="64">
        <f t="shared" ref="Q9:Q72" si="3">M9*$T$23+$T$24</f>
        <v>-7.640658013041973</v>
      </c>
      <c r="R9" s="65"/>
      <c r="S9" s="103">
        <v>4</v>
      </c>
      <c r="T9" s="104">
        <v>0.9858998282449879</v>
      </c>
      <c r="U9" s="69"/>
    </row>
    <row r="10" spans="1:41">
      <c r="A10" s="56">
        <f>'Picarro Output'!A10</f>
        <v>9</v>
      </c>
      <c r="B10" s="57">
        <f t="shared" si="0"/>
        <v>1</v>
      </c>
      <c r="C10" s="56">
        <f>'Picarro Output'!E10</f>
        <v>9</v>
      </c>
      <c r="D10" s="56" t="str">
        <f>INDEX(Timing!$B$3:$B$29,MATCH(B10,Timing!$A$3:$A$29,0),1)</f>
        <v>Blacksburg</v>
      </c>
      <c r="E10" s="56" t="s">
        <v>117</v>
      </c>
      <c r="F10" s="58">
        <f>'Picarro Output'!J10</f>
        <v>1</v>
      </c>
      <c r="G10" s="58">
        <f t="shared" si="1"/>
        <v>0</v>
      </c>
      <c r="H10" s="82">
        <f>'Picarro Output'!F10</f>
        <v>-9.0180000000000007</v>
      </c>
      <c r="J10" s="59">
        <f>H10</f>
        <v>-9.0180000000000007</v>
      </c>
      <c r="L10" s="62">
        <f>AVERAGE(J10)</f>
        <v>-9.0180000000000007</v>
      </c>
      <c r="M10" s="62">
        <f t="shared" si="2"/>
        <v>-9.0183157781967065</v>
      </c>
      <c r="N10" s="62">
        <f>L10 - ($T$18*A10)</f>
        <v>-9.0183157781967065</v>
      </c>
      <c r="O10" s="64"/>
      <c r="Q10" s="64">
        <f t="shared" si="3"/>
        <v>-7.6644321221805498</v>
      </c>
      <c r="R10" s="65"/>
      <c r="S10" s="103">
        <v>5</v>
      </c>
      <c r="T10" s="104">
        <v>0.9858998282449879</v>
      </c>
      <c r="U10" s="69"/>
    </row>
    <row r="11" spans="1:41">
      <c r="A11" s="56">
        <f>'Picarro Output'!A11</f>
        <v>10</v>
      </c>
      <c r="B11" s="57">
        <f t="shared" si="0"/>
        <v>1</v>
      </c>
      <c r="C11" s="56">
        <f>'Picarro Output'!E11</f>
        <v>10</v>
      </c>
      <c r="D11" s="56" t="str">
        <f>INDEX(Timing!$B$3:$B$29,MATCH(B11,Timing!$A$3:$A$29,0),1)</f>
        <v>Blacksburg</v>
      </c>
      <c r="E11" s="56" t="s">
        <v>117</v>
      </c>
      <c r="F11" s="58">
        <f>'Picarro Output'!J11</f>
        <v>1</v>
      </c>
      <c r="G11" s="58">
        <f t="shared" si="1"/>
        <v>0</v>
      </c>
      <c r="H11" s="82">
        <f>'Picarro Output'!F11</f>
        <v>-8.9019999999999992</v>
      </c>
      <c r="I11" s="71">
        <f>STDEV(H8:H11)</f>
        <v>5.220073434987995E-2</v>
      </c>
      <c r="J11" s="59">
        <f>H11</f>
        <v>-8.9019999999999992</v>
      </c>
      <c r="K11" s="70">
        <f>STDEV(J8:J11)</f>
        <v>5.220073434987995E-2</v>
      </c>
      <c r="L11" s="62">
        <f>AVERAGE(J11)</f>
        <v>-8.9019999999999992</v>
      </c>
      <c r="M11" s="62">
        <f t="shared" si="2"/>
        <v>-8.9023508646630045</v>
      </c>
      <c r="N11" s="62">
        <f>L11 - ($T$18*A11)</f>
        <v>-8.9023508646630045</v>
      </c>
      <c r="O11" s="64"/>
      <c r="Q11" s="64">
        <f t="shared" si="3"/>
        <v>-7.5543081761615589</v>
      </c>
      <c r="R11" s="65"/>
      <c r="S11" s="103">
        <v>6</v>
      </c>
      <c r="T11" s="104">
        <v>0.99339690409404624</v>
      </c>
      <c r="U11" s="69"/>
    </row>
    <row r="12" spans="1:41">
      <c r="A12" s="56">
        <f>'Picarro Output'!A12</f>
        <v>11</v>
      </c>
      <c r="B12" s="57">
        <f t="shared" si="0"/>
        <v>2</v>
      </c>
      <c r="C12" s="56">
        <f>'Picarro Output'!E12</f>
        <v>1</v>
      </c>
      <c r="D12" s="56" t="str">
        <f>INDEX(Timing!$B$3:$B$29,MATCH(B12,Timing!$A$3:$A$29,0),1)</f>
        <v>Myrtle</v>
      </c>
      <c r="E12" s="56" t="s">
        <v>115</v>
      </c>
      <c r="F12" s="58">
        <f>'Picarro Output'!J12</f>
        <v>1</v>
      </c>
      <c r="G12" s="58">
        <f t="shared" si="1"/>
        <v>0</v>
      </c>
      <c r="H12" s="84">
        <f>'Picarro Output'!F12</f>
        <v>-3.7610000000000001</v>
      </c>
      <c r="I12" s="85"/>
      <c r="J12" s="86">
        <f>H12 + ((1-$T$6)*(H12-H11))</f>
        <v>-3.3302388496031452</v>
      </c>
      <c r="L12" s="68"/>
      <c r="M12" s="62">
        <f t="shared" si="2"/>
        <v>-3.3306248007324513</v>
      </c>
      <c r="O12" s="64">
        <f>M12</f>
        <v>-3.3306248007324513</v>
      </c>
      <c r="P12" s="63">
        <f t="shared" ref="P12:P21" si="4">$U$39</f>
        <v>-2.2908301858589355</v>
      </c>
      <c r="Q12" s="64">
        <f t="shared" si="3"/>
        <v>-2.2632210567926734</v>
      </c>
      <c r="R12" s="65"/>
      <c r="S12" s="103">
        <v>7</v>
      </c>
      <c r="T12" s="104">
        <v>0.99339690409404602</v>
      </c>
      <c r="U12" s="69"/>
    </row>
    <row r="13" spans="1:41">
      <c r="A13" s="56">
        <f>'Picarro Output'!A13</f>
        <v>12</v>
      </c>
      <c r="B13" s="57">
        <f t="shared" si="0"/>
        <v>2</v>
      </c>
      <c r="C13" s="56">
        <f>'Picarro Output'!E13</f>
        <v>2</v>
      </c>
      <c r="D13" s="56" t="str">
        <f>INDEX(Timing!$B$3:$B$29,MATCH(B13,Timing!$A$3:$A$29,0),1)</f>
        <v>Myrtle</v>
      </c>
      <c r="E13" s="56" t="s">
        <v>115</v>
      </c>
      <c r="F13" s="58">
        <f>'Picarro Output'!J13</f>
        <v>1</v>
      </c>
      <c r="G13" s="58">
        <f t="shared" si="1"/>
        <v>0</v>
      </c>
      <c r="H13" s="87">
        <f>'Picarro Output'!F13</f>
        <v>-3.4510000000000001</v>
      </c>
      <c r="J13" s="88">
        <f>H13 + ((1-$T$7)*(H13-H11))</f>
        <v>-3.319924409154011</v>
      </c>
      <c r="L13" s="68"/>
      <c r="M13" s="62">
        <f t="shared" si="2"/>
        <v>-3.3203454467496178</v>
      </c>
      <c r="O13" s="64">
        <f t="shared" ref="O13:O21" si="5">M13</f>
        <v>-3.3203454467496178</v>
      </c>
      <c r="P13" s="63">
        <f t="shared" si="4"/>
        <v>-2.2908301858589355</v>
      </c>
      <c r="Q13" s="64">
        <f t="shared" si="3"/>
        <v>-2.2534594574552438</v>
      </c>
      <c r="R13" s="65"/>
      <c r="S13" s="103">
        <v>8</v>
      </c>
      <c r="T13" s="104">
        <v>0.99339690409404613</v>
      </c>
      <c r="U13" s="69"/>
    </row>
    <row r="14" spans="1:41">
      <c r="A14" s="56">
        <f>'Picarro Output'!A14</f>
        <v>13</v>
      </c>
      <c r="B14" s="57">
        <f t="shared" si="0"/>
        <v>2</v>
      </c>
      <c r="C14" s="56">
        <f>'Picarro Output'!E14</f>
        <v>3</v>
      </c>
      <c r="D14" s="56" t="str">
        <f>INDEX(Timing!$B$3:$B$29,MATCH(B14,Timing!$A$3:$A$29,0),1)</f>
        <v>Myrtle</v>
      </c>
      <c r="E14" s="56" t="s">
        <v>115</v>
      </c>
      <c r="F14" s="58">
        <f>'Picarro Output'!J14</f>
        <v>1</v>
      </c>
      <c r="G14" s="58">
        <f t="shared" si="1"/>
        <v>0</v>
      </c>
      <c r="H14" s="87">
        <f>'Picarro Output'!F14</f>
        <v>-3.5449999999999999</v>
      </c>
      <c r="J14" s="88">
        <f>H14 + ((1-$T$8)*(H14-H11))</f>
        <v>-3.4371848404461964</v>
      </c>
      <c r="K14" s="79"/>
      <c r="L14" s="68"/>
      <c r="M14" s="62">
        <f t="shared" si="2"/>
        <v>-3.4376409645081036</v>
      </c>
      <c r="O14" s="64">
        <f t="shared" si="5"/>
        <v>-3.4376409645081036</v>
      </c>
      <c r="P14" s="63">
        <f t="shared" si="4"/>
        <v>-2.2908301858589355</v>
      </c>
      <c r="Q14" s="64">
        <f t="shared" si="3"/>
        <v>-2.3648469872890083</v>
      </c>
      <c r="R14" s="65"/>
      <c r="S14" s="103">
        <v>9</v>
      </c>
      <c r="T14" s="104">
        <v>0.99339690409404624</v>
      </c>
      <c r="U14" s="69"/>
    </row>
    <row r="15" spans="1:41">
      <c r="A15" s="56">
        <f>'Picarro Output'!A15</f>
        <v>14</v>
      </c>
      <c r="B15" s="57">
        <f t="shared" si="0"/>
        <v>2</v>
      </c>
      <c r="C15" s="56">
        <f>'Picarro Output'!E15</f>
        <v>4</v>
      </c>
      <c r="D15" s="56" t="str">
        <f>INDEX(Timing!$B$3:$B$29,MATCH(B15,Timing!$A$3:$A$29,0),1)</f>
        <v>Myrtle</v>
      </c>
      <c r="E15" s="56" t="s">
        <v>115</v>
      </c>
      <c r="F15" s="58">
        <f>'Picarro Output'!J15</f>
        <v>1</v>
      </c>
      <c r="G15" s="58">
        <f t="shared" si="1"/>
        <v>0</v>
      </c>
      <c r="H15" s="87">
        <f>'Picarro Output'!F15</f>
        <v>-3.488</v>
      </c>
      <c r="J15" s="88">
        <f>H15 + ((1-$T$9)*(H15-H11))</f>
        <v>-3.4116616701183644</v>
      </c>
      <c r="K15" s="79"/>
      <c r="L15" s="68"/>
      <c r="M15" s="62">
        <f t="shared" si="2"/>
        <v>-3.412152880646572</v>
      </c>
      <c r="O15" s="64">
        <f t="shared" si="5"/>
        <v>-3.412152880646572</v>
      </c>
      <c r="P15" s="63">
        <f t="shared" si="4"/>
        <v>-2.2908301858589355</v>
      </c>
      <c r="Q15" s="64">
        <f t="shared" si="3"/>
        <v>-2.3406426975106256</v>
      </c>
      <c r="R15" s="65"/>
      <c r="S15" s="103">
        <v>10</v>
      </c>
      <c r="T15" s="104">
        <v>1</v>
      </c>
      <c r="U15" s="69"/>
    </row>
    <row r="16" spans="1:41">
      <c r="A16" s="56">
        <f>'Picarro Output'!A16</f>
        <v>15</v>
      </c>
      <c r="B16" s="57">
        <f t="shared" si="0"/>
        <v>2</v>
      </c>
      <c r="C16" s="56">
        <f>'Picarro Output'!E16</f>
        <v>5</v>
      </c>
      <c r="D16" s="56" t="str">
        <f>INDEX(Timing!$B$3:$B$29,MATCH(B16,Timing!$A$3:$A$29,0),1)</f>
        <v>Myrtle</v>
      </c>
      <c r="E16" s="56" t="s">
        <v>115</v>
      </c>
      <c r="F16" s="58">
        <f>'Picarro Output'!J16</f>
        <v>1</v>
      </c>
      <c r="G16" s="58">
        <f t="shared" si="1"/>
        <v>0</v>
      </c>
      <c r="H16" s="87">
        <f>'Picarro Output'!F16</f>
        <v>-3.3639999999999999</v>
      </c>
      <c r="J16" s="88">
        <f>H16 + ((1-$T$10)*(H16-H11))</f>
        <v>-3.285913248820743</v>
      </c>
      <c r="K16" s="79"/>
      <c r="L16" s="68"/>
      <c r="M16" s="62">
        <f t="shared" si="2"/>
        <v>-3.2864395458152513</v>
      </c>
      <c r="O16" s="64">
        <f t="shared" si="5"/>
        <v>-3.2864395458152513</v>
      </c>
      <c r="P16" s="63">
        <f t="shared" si="4"/>
        <v>-2.2908301858589355</v>
      </c>
      <c r="Q16" s="64">
        <f t="shared" si="3"/>
        <v>-2.2212613426078911</v>
      </c>
      <c r="R16" s="65"/>
    </row>
    <row r="17" spans="1:21">
      <c r="A17" s="56">
        <f>'Picarro Output'!A17</f>
        <v>16</v>
      </c>
      <c r="B17" s="57">
        <f t="shared" si="0"/>
        <v>2</v>
      </c>
      <c r="C17" s="56">
        <f>'Picarro Output'!E17</f>
        <v>6</v>
      </c>
      <c r="D17" s="56" t="str">
        <f>INDEX(Timing!$B$3:$B$29,MATCH(B17,Timing!$A$3:$A$29,0),1)</f>
        <v>Myrtle</v>
      </c>
      <c r="E17" s="56" t="s">
        <v>115</v>
      </c>
      <c r="F17" s="58">
        <f>'Picarro Output'!J17</f>
        <v>1</v>
      </c>
      <c r="G17" s="58">
        <f t="shared" si="1"/>
        <v>0</v>
      </c>
      <c r="H17" s="87">
        <f>'Picarro Output'!F17</f>
        <v>-3.3130000000000002</v>
      </c>
      <c r="I17" s="71"/>
      <c r="J17" s="88">
        <f>H17 + ((1-$T$11)*(H17-H11))</f>
        <v>-3.2760952969816248</v>
      </c>
      <c r="K17" s="70"/>
      <c r="M17" s="62">
        <f t="shared" si="2"/>
        <v>-3.2766566804424335</v>
      </c>
      <c r="O17" s="64">
        <f t="shared" si="5"/>
        <v>-3.2766566804424335</v>
      </c>
      <c r="P17" s="63">
        <f t="shared" si="4"/>
        <v>-2.2908301858589355</v>
      </c>
      <c r="Q17" s="64">
        <f t="shared" si="3"/>
        <v>-2.2119712245420144</v>
      </c>
      <c r="R17" s="65"/>
      <c r="S17" s="105" t="s">
        <v>72</v>
      </c>
      <c r="T17" s="105"/>
    </row>
    <row r="18" spans="1:21">
      <c r="A18" s="56">
        <f>'Picarro Output'!A18</f>
        <v>17</v>
      </c>
      <c r="B18" s="57">
        <f t="shared" si="0"/>
        <v>2</v>
      </c>
      <c r="C18" s="56">
        <f>'Picarro Output'!E18</f>
        <v>7</v>
      </c>
      <c r="D18" s="56" t="str">
        <f>INDEX(Timing!$B$3:$B$29,MATCH(B18,Timing!$A$3:$A$29,0),1)</f>
        <v>Myrtle</v>
      </c>
      <c r="E18" s="56" t="s">
        <v>115</v>
      </c>
      <c r="F18" s="58">
        <f>'Picarro Output'!J18</f>
        <v>1</v>
      </c>
      <c r="G18" s="58">
        <f t="shared" si="1"/>
        <v>0</v>
      </c>
      <c r="H18" s="87">
        <f>'Picarro Output'!F18</f>
        <v>-3.3809999999999998</v>
      </c>
      <c r="J18" s="88">
        <f>H18 + ((1-$T$12)*(H18-H11))</f>
        <v>-3.3445443075032277</v>
      </c>
      <c r="K18" s="79"/>
      <c r="M18" s="62">
        <f t="shared" si="2"/>
        <v>-3.3451407774303372</v>
      </c>
      <c r="O18" s="64">
        <f t="shared" si="5"/>
        <v>-3.3451407774303372</v>
      </c>
      <c r="P18" s="63">
        <f t="shared" si="4"/>
        <v>-2.2908301858589355</v>
      </c>
      <c r="Q18" s="64">
        <f t="shared" si="3"/>
        <v>-2.2770058869243006</v>
      </c>
      <c r="R18" s="65"/>
      <c r="S18" s="61" t="s">
        <v>73</v>
      </c>
      <c r="T18" s="106">
        <f>SLOPE(L:L,A:A)</f>
        <v>3.5086466300554534E-5</v>
      </c>
    </row>
    <row r="19" spans="1:21">
      <c r="A19" s="56">
        <f>'Picarro Output'!A19</f>
        <v>18</v>
      </c>
      <c r="B19" s="57">
        <f t="shared" si="0"/>
        <v>2</v>
      </c>
      <c r="C19" s="56">
        <f>'Picarro Output'!E19</f>
        <v>8</v>
      </c>
      <c r="D19" s="56" t="str">
        <f>INDEX(Timing!$B$3:$B$29,MATCH(B19,Timing!$A$3:$A$29,0),1)</f>
        <v>Myrtle</v>
      </c>
      <c r="E19" s="56" t="s">
        <v>115</v>
      </c>
      <c r="F19" s="58">
        <f>'Picarro Output'!J19</f>
        <v>1</v>
      </c>
      <c r="G19" s="58">
        <f t="shared" si="1"/>
        <v>0</v>
      </c>
      <c r="H19" s="87">
        <f>'Picarro Output'!F19</f>
        <v>-3.3759999999999999</v>
      </c>
      <c r="J19" s="88">
        <f>H19 + ((1-$T$13)*(H19-H11))</f>
        <v>-3.3395112920236989</v>
      </c>
      <c r="K19" s="79"/>
      <c r="M19" s="62">
        <f t="shared" si="2"/>
        <v>-3.3401428484171087</v>
      </c>
      <c r="O19" s="64">
        <f t="shared" si="5"/>
        <v>-3.3401428484171087</v>
      </c>
      <c r="P19" s="63">
        <f t="shared" si="4"/>
        <v>-2.2908301858589355</v>
      </c>
      <c r="Q19" s="64">
        <f t="shared" si="3"/>
        <v>-2.2722596956144647</v>
      </c>
      <c r="R19" s="65"/>
      <c r="S19" s="61" t="s">
        <v>74</v>
      </c>
      <c r="T19" s="107">
        <f>STDEV(L:L)</f>
        <v>4.7845657658346197E-2</v>
      </c>
    </row>
    <row r="20" spans="1:21">
      <c r="A20" s="56">
        <f>'Picarro Output'!A20</f>
        <v>19</v>
      </c>
      <c r="B20" s="57">
        <f t="shared" si="0"/>
        <v>2</v>
      </c>
      <c r="C20" s="56">
        <f>'Picarro Output'!E20</f>
        <v>9</v>
      </c>
      <c r="D20" s="56" t="str">
        <f>INDEX(Timing!$B$3:$B$29,MATCH(B20,Timing!$A$3:$A$29,0),1)</f>
        <v>Myrtle</v>
      </c>
      <c r="E20" s="56" t="s">
        <v>115</v>
      </c>
      <c r="F20" s="58">
        <f>'Picarro Output'!J20</f>
        <v>1</v>
      </c>
      <c r="G20" s="58">
        <f t="shared" si="1"/>
        <v>0</v>
      </c>
      <c r="H20" s="87">
        <f>'Picarro Output'!F20</f>
        <v>-3.4550000000000001</v>
      </c>
      <c r="J20" s="88">
        <f>H20 + ((1-$T$14)*(H20-H11))</f>
        <v>-3.4190329366002699</v>
      </c>
      <c r="K20" s="79"/>
      <c r="M20" s="62">
        <f t="shared" si="2"/>
        <v>-3.4196995794599805</v>
      </c>
      <c r="O20" s="64">
        <f t="shared" si="5"/>
        <v>-3.4196995794599805</v>
      </c>
      <c r="P20" s="63">
        <f t="shared" si="4"/>
        <v>-2.2908301858589355</v>
      </c>
      <c r="Q20" s="64">
        <f t="shared" si="3"/>
        <v>-2.3478092811558402</v>
      </c>
      <c r="R20" s="65"/>
      <c r="S20" s="61" t="s">
        <v>75</v>
      </c>
      <c r="T20" s="107">
        <f>STDEV(N:N)</f>
        <v>4.7817710343211119E-2</v>
      </c>
    </row>
    <row r="21" spans="1:21">
      <c r="A21" s="56">
        <f>'Picarro Output'!A21</f>
        <v>20</v>
      </c>
      <c r="B21" s="57">
        <f t="shared" si="0"/>
        <v>2</v>
      </c>
      <c r="C21" s="56">
        <f>'Picarro Output'!E21</f>
        <v>10</v>
      </c>
      <c r="D21" s="56" t="str">
        <f>INDEX(Timing!$B$3:$B$29,MATCH(B21,Timing!$A$3:$A$29,0),1)</f>
        <v>Myrtle</v>
      </c>
      <c r="E21" s="56" t="s">
        <v>115</v>
      </c>
      <c r="F21" s="58">
        <f>'Picarro Output'!J21</f>
        <v>1</v>
      </c>
      <c r="G21" s="58">
        <f t="shared" si="1"/>
        <v>0</v>
      </c>
      <c r="H21" s="89">
        <f>'Picarro Output'!F21</f>
        <v>-3.335</v>
      </c>
      <c r="I21" s="90">
        <f>STDEV(H12:H21)</f>
        <v>0.13197091430395649</v>
      </c>
      <c r="J21" s="91">
        <f>H21 + ((1-$T$15)*(H21-H11))</f>
        <v>-3.335</v>
      </c>
      <c r="K21" s="83">
        <f>STDEV(J12:J21)</f>
        <v>5.5174131559316622E-2</v>
      </c>
      <c r="M21" s="62">
        <f t="shared" si="2"/>
        <v>-3.3357017293260109</v>
      </c>
      <c r="O21" s="64">
        <f t="shared" si="5"/>
        <v>-3.3357017293260109</v>
      </c>
      <c r="P21" s="63">
        <f t="shared" si="4"/>
        <v>-2.2908301858589355</v>
      </c>
      <c r="Q21" s="64">
        <f t="shared" si="3"/>
        <v>-2.2680422686001305</v>
      </c>
      <c r="R21" s="65"/>
    </row>
    <row r="22" spans="1:21">
      <c r="A22" s="56">
        <f>'Picarro Output'!A22</f>
        <v>21</v>
      </c>
      <c r="B22" s="57">
        <f t="shared" si="0"/>
        <v>3</v>
      </c>
      <c r="C22" s="56">
        <f>'Picarro Output'!E22</f>
        <v>1</v>
      </c>
      <c r="D22" s="56" t="str">
        <f>INDEX(Timing!$B$3:$B$29,MATCH(B22,Timing!$A$3:$A$29,0),1)</f>
        <v>Homer</v>
      </c>
      <c r="E22" s="56" t="s">
        <v>116</v>
      </c>
      <c r="F22" s="58">
        <f>'Picarro Output'!J22</f>
        <v>1</v>
      </c>
      <c r="G22" s="58">
        <f t="shared" si="1"/>
        <v>0</v>
      </c>
      <c r="H22" s="84">
        <f>'Picarro Output'!F22</f>
        <v>-15.242000000000001</v>
      </c>
      <c r="I22" s="85"/>
      <c r="J22" s="86">
        <f>H22 + ((1-$T$6)*(H22-H21))</f>
        <v>-16.239680026799331</v>
      </c>
      <c r="K22" s="72"/>
      <c r="M22" s="62">
        <f t="shared" si="2"/>
        <v>-16.240416842591642</v>
      </c>
      <c r="O22" s="64">
        <f>M22</f>
        <v>-16.240416842591642</v>
      </c>
      <c r="P22" s="63">
        <f t="shared" ref="P22:P31" si="6">$U$40</f>
        <v>-14.53989308412357</v>
      </c>
      <c r="Q22" s="64">
        <f t="shared" si="3"/>
        <v>-14.522767488661813</v>
      </c>
      <c r="R22" s="65"/>
      <c r="S22" s="108" t="s">
        <v>76</v>
      </c>
      <c r="T22" s="108"/>
    </row>
    <row r="23" spans="1:21">
      <c r="A23" s="56">
        <f>'Picarro Output'!A23</f>
        <v>22</v>
      </c>
      <c r="B23" s="57">
        <f t="shared" si="0"/>
        <v>3</v>
      </c>
      <c r="C23" s="56">
        <f>'Picarro Output'!E23</f>
        <v>2</v>
      </c>
      <c r="D23" s="56" t="str">
        <f>INDEX(Timing!$B$3:$B$29,MATCH(B23,Timing!$A$3:$A$29,0),1)</f>
        <v>Homer</v>
      </c>
      <c r="E23" s="56" t="s">
        <v>116</v>
      </c>
      <c r="F23" s="58">
        <f>'Picarro Output'!J23</f>
        <v>1</v>
      </c>
      <c r="G23" s="58">
        <f t="shared" si="1"/>
        <v>0</v>
      </c>
      <c r="H23" s="87">
        <f>'Picarro Output'!F23</f>
        <v>-15.925000000000001</v>
      </c>
      <c r="J23" s="88">
        <f>H23 + ((1-$T$7)*(H23-H21))</f>
        <v>-16.227741091313703</v>
      </c>
      <c r="K23" s="72"/>
      <c r="M23" s="62">
        <f t="shared" si="2"/>
        <v>-16.228512993572316</v>
      </c>
      <c r="O23" s="64">
        <f t="shared" ref="O23:O30" si="7">M23</f>
        <v>-16.228512993572316</v>
      </c>
      <c r="P23" s="63">
        <f t="shared" si="6"/>
        <v>-14.53989308412357</v>
      </c>
      <c r="Q23" s="64">
        <f t="shared" si="3"/>
        <v>-14.511463217508785</v>
      </c>
      <c r="R23" s="65"/>
      <c r="S23" s="63" t="s">
        <v>77</v>
      </c>
      <c r="T23" s="109">
        <f>SLOPE(P:P,O:O)</f>
        <v>0.94963159686215937</v>
      </c>
    </row>
    <row r="24" spans="1:21">
      <c r="A24" s="56">
        <f>'Picarro Output'!A24</f>
        <v>23</v>
      </c>
      <c r="B24" s="57">
        <f t="shared" si="0"/>
        <v>3</v>
      </c>
      <c r="C24" s="56">
        <f>'Picarro Output'!E24</f>
        <v>3</v>
      </c>
      <c r="D24" s="56" t="str">
        <f>INDEX(Timing!$B$3:$B$29,MATCH(B24,Timing!$A$3:$A$29,0),1)</f>
        <v>Homer</v>
      </c>
      <c r="E24" s="56" t="s">
        <v>116</v>
      </c>
      <c r="F24" s="58">
        <f>'Picarro Output'!J24</f>
        <v>1</v>
      </c>
      <c r="G24" s="58">
        <f t="shared" si="1"/>
        <v>0</v>
      </c>
      <c r="H24" s="87">
        <f>'Picarro Output'!F24</f>
        <v>-16.039000000000001</v>
      </c>
      <c r="J24" s="88">
        <f>H24 + ((1-$T$8)*(H24-H21))</f>
        <v>-16.294681125064688</v>
      </c>
      <c r="K24" s="73"/>
      <c r="M24" s="62">
        <f t="shared" si="2"/>
        <v>-16.295488113789602</v>
      </c>
      <c r="O24" s="64">
        <f t="shared" si="7"/>
        <v>-16.295488113789602</v>
      </c>
      <c r="P24" s="63">
        <f t="shared" si="6"/>
        <v>-14.53989308412357</v>
      </c>
      <c r="Q24" s="64">
        <f t="shared" si="3"/>
        <v>-14.575064907870761</v>
      </c>
      <c r="R24" s="65"/>
      <c r="S24" s="63" t="s">
        <v>78</v>
      </c>
      <c r="T24" s="109">
        <f>INTERCEPT(P:P,O:O)</f>
        <v>0.89964549127559579</v>
      </c>
    </row>
    <row r="25" spans="1:21">
      <c r="A25" s="56">
        <f>'Picarro Output'!A25</f>
        <v>24</v>
      </c>
      <c r="B25" s="57">
        <f t="shared" si="0"/>
        <v>3</v>
      </c>
      <c r="C25" s="56">
        <f>'Picarro Output'!E25</f>
        <v>4</v>
      </c>
      <c r="D25" s="56" t="str">
        <f>INDEX(Timing!$B$3:$B$29,MATCH(B25,Timing!$A$3:$A$29,0),1)</f>
        <v>Homer</v>
      </c>
      <c r="E25" s="56" t="s">
        <v>116</v>
      </c>
      <c r="F25" s="58">
        <f>'Picarro Output'!J25</f>
        <v>1</v>
      </c>
      <c r="G25" s="58">
        <f t="shared" si="1"/>
        <v>0</v>
      </c>
      <c r="H25" s="87">
        <f>'Picarro Output'!F25</f>
        <v>-16.065000000000001</v>
      </c>
      <c r="J25" s="88">
        <f>H25 + ((1-$T$9)*(H25-H21))</f>
        <v>-16.244495186441306</v>
      </c>
      <c r="K25" s="73"/>
      <c r="M25" s="62">
        <f t="shared" si="2"/>
        <v>-16.245337261632518</v>
      </c>
      <c r="O25" s="64">
        <f t="shared" si="7"/>
        <v>-16.245337261632518</v>
      </c>
      <c r="P25" s="63">
        <f t="shared" si="6"/>
        <v>-14.53989308412357</v>
      </c>
      <c r="Q25" s="64">
        <f t="shared" si="3"/>
        <v>-14.527440074052832</v>
      </c>
      <c r="R25" s="65"/>
    </row>
    <row r="26" spans="1:21">
      <c r="A26" s="56">
        <f>'Picarro Output'!A26</f>
        <v>25</v>
      </c>
      <c r="B26" s="57">
        <f t="shared" si="0"/>
        <v>3</v>
      </c>
      <c r="C26" s="56">
        <f>'Picarro Output'!E26</f>
        <v>5</v>
      </c>
      <c r="D26" s="56" t="str">
        <f>INDEX(Timing!$B$3:$B$29,MATCH(B26,Timing!$A$3:$A$29,0),1)</f>
        <v>Homer</v>
      </c>
      <c r="E26" s="56" t="s">
        <v>116</v>
      </c>
      <c r="F26" s="58">
        <f>'Picarro Output'!J26</f>
        <v>1</v>
      </c>
      <c r="G26" s="58">
        <f t="shared" si="1"/>
        <v>0</v>
      </c>
      <c r="H26" s="87">
        <f>'Picarro Output'!F26</f>
        <v>-16.05</v>
      </c>
      <c r="J26" s="88">
        <f>H26 + ((1-$T$10)*(H26-H21))</f>
        <v>-16.229283683864981</v>
      </c>
      <c r="K26" s="73"/>
      <c r="M26" s="62">
        <f t="shared" si="2"/>
        <v>-16.230160845522494</v>
      </c>
      <c r="O26" s="64">
        <f t="shared" si="7"/>
        <v>-16.230160845522494</v>
      </c>
      <c r="P26" s="63">
        <f t="shared" si="6"/>
        <v>-14.53989308412357</v>
      </c>
      <c r="Q26" s="64">
        <f t="shared" si="3"/>
        <v>-14.513028069787625</v>
      </c>
      <c r="R26" s="65"/>
      <c r="S26" s="45" t="s">
        <v>79</v>
      </c>
      <c r="U26" s="74" t="s">
        <v>80</v>
      </c>
    </row>
    <row r="27" spans="1:21">
      <c r="A27" s="56">
        <f>'Picarro Output'!A27</f>
        <v>26</v>
      </c>
      <c r="B27" s="57">
        <f t="shared" si="0"/>
        <v>3</v>
      </c>
      <c r="C27" s="56">
        <f>'Picarro Output'!E27</f>
        <v>6</v>
      </c>
      <c r="D27" s="56" t="str">
        <f>INDEX(Timing!$B$3:$B$29,MATCH(B27,Timing!$A$3:$A$29,0),1)</f>
        <v>Homer</v>
      </c>
      <c r="E27" s="56" t="s">
        <v>116</v>
      </c>
      <c r="F27" s="58">
        <f>'Picarro Output'!J27</f>
        <v>1</v>
      </c>
      <c r="G27" s="58">
        <f t="shared" si="1"/>
        <v>0</v>
      </c>
      <c r="H27" s="87">
        <f>'Picarro Output'!F27</f>
        <v>-16.122</v>
      </c>
      <c r="I27" s="71"/>
      <c r="J27" s="88">
        <f>H27 + ((1-$T$11)*(H27-H21))</f>
        <v>-16.206433787349429</v>
      </c>
      <c r="K27" s="73"/>
      <c r="M27" s="62">
        <f t="shared" si="2"/>
        <v>-16.207346035473243</v>
      </c>
      <c r="O27" s="64">
        <f t="shared" si="7"/>
        <v>-16.207346035473243</v>
      </c>
      <c r="P27" s="63">
        <f t="shared" si="6"/>
        <v>-14.53989308412357</v>
      </c>
      <c r="Q27" s="64">
        <f t="shared" si="3"/>
        <v>-14.491362405288449</v>
      </c>
      <c r="R27" s="65"/>
      <c r="S27" t="s">
        <v>125</v>
      </c>
      <c r="T27" s="111">
        <f>U42</f>
        <v>-3.6108201240639808</v>
      </c>
      <c r="U27" s="1" t="s">
        <v>161</v>
      </c>
    </row>
    <row r="28" spans="1:21">
      <c r="A28" s="56">
        <f>'Picarro Output'!A28</f>
        <v>27</v>
      </c>
      <c r="B28" s="57">
        <f t="shared" si="0"/>
        <v>3</v>
      </c>
      <c r="C28" s="56">
        <f>'Picarro Output'!E28</f>
        <v>7</v>
      </c>
      <c r="D28" s="56" t="str">
        <f>INDEX(Timing!$B$3:$B$29,MATCH(B28,Timing!$A$3:$A$29,0),1)</f>
        <v>Homer</v>
      </c>
      <c r="E28" s="56" t="s">
        <v>116</v>
      </c>
      <c r="F28" s="58">
        <f>'Picarro Output'!J28</f>
        <v>1</v>
      </c>
      <c r="G28" s="58">
        <f t="shared" si="1"/>
        <v>0</v>
      </c>
      <c r="H28" s="87">
        <f>'Picarro Output'!F28</f>
        <v>-16.181999999999999</v>
      </c>
      <c r="J28" s="88">
        <f>H28 + ((1-$T$12)*(H28-H21))</f>
        <v>-16.266829973103789</v>
      </c>
      <c r="K28" s="73"/>
      <c r="M28" s="62">
        <f t="shared" si="2"/>
        <v>-16.267777307693905</v>
      </c>
      <c r="O28" s="64">
        <f t="shared" si="7"/>
        <v>-16.267777307693905</v>
      </c>
      <c r="P28" s="63">
        <f t="shared" si="6"/>
        <v>-14.53989308412357</v>
      </c>
      <c r="Q28" s="64">
        <f t="shared" si="3"/>
        <v>-14.548749850827766</v>
      </c>
      <c r="R28" s="65"/>
      <c r="S28" t="s">
        <v>130</v>
      </c>
      <c r="T28" s="92">
        <f>AVERAGE(Q42:Q45)</f>
        <v>-3.6944132991969028</v>
      </c>
      <c r="U28" s="92">
        <f>T28-T27</f>
        <v>-8.3593175132921971E-2</v>
      </c>
    </row>
    <row r="29" spans="1:21">
      <c r="A29" s="56">
        <f>'Picarro Output'!A29</f>
        <v>28</v>
      </c>
      <c r="B29" s="57">
        <f t="shared" si="0"/>
        <v>3</v>
      </c>
      <c r="C29" s="56">
        <f>'Picarro Output'!E29</f>
        <v>8</v>
      </c>
      <c r="D29" s="56" t="str">
        <f>INDEX(Timing!$B$3:$B$29,MATCH(B29,Timing!$A$3:$A$29,0),1)</f>
        <v>Homer</v>
      </c>
      <c r="E29" s="56" t="s">
        <v>116</v>
      </c>
      <c r="F29" s="58">
        <f>'Picarro Output'!J29</f>
        <v>1</v>
      </c>
      <c r="G29" s="58">
        <f t="shared" si="1"/>
        <v>0</v>
      </c>
      <c r="H29" s="87">
        <f>'Picarro Output'!F29</f>
        <v>-16.187999999999999</v>
      </c>
      <c r="J29" s="88">
        <f>H29 + ((1-$T$13)*(H29-H21))</f>
        <v>-16.272869591679225</v>
      </c>
      <c r="K29" s="73"/>
      <c r="M29" s="62">
        <f t="shared" si="2"/>
        <v>-16.273852012735642</v>
      </c>
      <c r="O29" s="64">
        <f t="shared" si="7"/>
        <v>-16.273852012735642</v>
      </c>
      <c r="P29" s="63">
        <f t="shared" si="6"/>
        <v>-14.53989308412357</v>
      </c>
      <c r="Q29" s="64">
        <f t="shared" si="3"/>
        <v>-14.554518582677018</v>
      </c>
      <c r="R29" s="65"/>
      <c r="S29" t="s">
        <v>131</v>
      </c>
      <c r="T29" s="92">
        <f>AVERAGE(Q126:Q129)</f>
        <v>-3.6993113617970241</v>
      </c>
      <c r="U29" s="92">
        <f>T29-T27</f>
        <v>-8.8491237733043349E-2</v>
      </c>
    </row>
    <row r="30" spans="1:21">
      <c r="A30" s="56">
        <f>'Picarro Output'!A30</f>
        <v>29</v>
      </c>
      <c r="B30" s="57">
        <f t="shared" si="0"/>
        <v>3</v>
      </c>
      <c r="C30" s="56">
        <f>'Picarro Output'!E30</f>
        <v>9</v>
      </c>
      <c r="D30" s="56" t="str">
        <f>INDEX(Timing!$B$3:$B$29,MATCH(B30,Timing!$A$3:$A$29,0),1)</f>
        <v>Homer</v>
      </c>
      <c r="E30" s="56" t="s">
        <v>116</v>
      </c>
      <c r="F30" s="58">
        <f>'Picarro Output'!J30</f>
        <v>1</v>
      </c>
      <c r="G30" s="58">
        <f t="shared" si="1"/>
        <v>0</v>
      </c>
      <c r="H30" s="87">
        <f>'Picarro Output'!F30</f>
        <v>-16.167999999999999</v>
      </c>
      <c r="J30" s="88">
        <f>H30 + ((1-$T$14)*(H30-H21))</f>
        <v>-16.252737529761102</v>
      </c>
      <c r="K30" s="73"/>
      <c r="M30" s="62">
        <f t="shared" si="2"/>
        <v>-16.253755037283817</v>
      </c>
      <c r="O30" s="64">
        <f t="shared" si="7"/>
        <v>-16.253755037283817</v>
      </c>
      <c r="P30" s="63">
        <f t="shared" si="6"/>
        <v>-14.53989308412357</v>
      </c>
      <c r="Q30" s="64">
        <f t="shared" si="3"/>
        <v>-14.535433859786602</v>
      </c>
      <c r="R30" s="65"/>
      <c r="S30"/>
      <c r="T30" s="140"/>
      <c r="U30" s="7"/>
    </row>
    <row r="31" spans="1:21">
      <c r="A31" s="56">
        <f>'Picarro Output'!A31</f>
        <v>30</v>
      </c>
      <c r="B31" s="57">
        <f t="shared" si="0"/>
        <v>3</v>
      </c>
      <c r="C31" s="56">
        <f>'Picarro Output'!E31</f>
        <v>10</v>
      </c>
      <c r="D31" s="56" t="str">
        <f>INDEX(Timing!$B$3:$B$29,MATCH(B31,Timing!$A$3:$A$29,0),1)</f>
        <v>Homer</v>
      </c>
      <c r="E31" s="56" t="s">
        <v>116</v>
      </c>
      <c r="F31" s="58">
        <f>'Picarro Output'!J31</f>
        <v>1</v>
      </c>
      <c r="G31" s="58">
        <f t="shared" si="1"/>
        <v>0</v>
      </c>
      <c r="H31" s="89">
        <f>'Picarro Output'!F31</f>
        <v>-16.265000000000001</v>
      </c>
      <c r="I31" s="90">
        <f>STDEV(H22:H31)</f>
        <v>0.29139213746732689</v>
      </c>
      <c r="J31" s="91">
        <f>H31 + ((1-$T$15)*(H31-H21))</f>
        <v>-16.265000000000001</v>
      </c>
      <c r="K31" s="73">
        <f>STDEV(J22:J31)</f>
        <v>2.5808270741206923E-2</v>
      </c>
      <c r="M31" s="62">
        <f t="shared" si="2"/>
        <v>-16.266052593989016</v>
      </c>
      <c r="O31" s="64">
        <f>M31</f>
        <v>-16.266052593989016</v>
      </c>
      <c r="P31" s="63">
        <f t="shared" si="6"/>
        <v>-14.53989308412357</v>
      </c>
      <c r="Q31" s="64">
        <f t="shared" si="3"/>
        <v>-14.547112008198063</v>
      </c>
      <c r="R31" s="65"/>
      <c r="S31" t="s">
        <v>127</v>
      </c>
      <c r="T31" s="111">
        <f>U41</f>
        <v>-7.5614879989872819</v>
      </c>
      <c r="U31" s="1" t="s">
        <v>161</v>
      </c>
    </row>
    <row r="32" spans="1:21">
      <c r="A32" s="56">
        <f>'Picarro Output'!A32</f>
        <v>31</v>
      </c>
      <c r="B32" s="57">
        <f t="shared" si="0"/>
        <v>4</v>
      </c>
      <c r="C32" s="56">
        <f>'Picarro Output'!E32</f>
        <v>1</v>
      </c>
      <c r="D32" s="56" t="str">
        <f>INDEX(Timing!$B$3:$B$29,MATCH(B32,Timing!$A$3:$A$29,0),1)</f>
        <v>Blacksburg</v>
      </c>
      <c r="E32" s="56" t="s">
        <v>117</v>
      </c>
      <c r="F32" s="58">
        <f>'Picarro Output'!J32</f>
        <v>1</v>
      </c>
      <c r="G32" s="58">
        <f t="shared" si="1"/>
        <v>0</v>
      </c>
      <c r="H32" s="84">
        <f>'Picarro Output'!F32</f>
        <v>-9.49</v>
      </c>
      <c r="I32" s="85"/>
      <c r="J32" s="86">
        <f>H32 + ((1-$T$6)*(H32-H31))</f>
        <v>-8.9223270192688791</v>
      </c>
      <c r="K32" s="72"/>
      <c r="M32" s="62">
        <f t="shared" si="2"/>
        <v>-8.9234146997241961</v>
      </c>
      <c r="O32" s="64">
        <f t="shared" ref="O32:O41" si="8">M32</f>
        <v>-8.9234146997241961</v>
      </c>
      <c r="P32" s="64">
        <f t="shared" ref="P32:P41" si="9">$U$41</f>
        <v>-7.5614879989872819</v>
      </c>
      <c r="Q32" s="64">
        <f t="shared" si="3"/>
        <v>-7.5743110594867584</v>
      </c>
      <c r="R32" s="65"/>
      <c r="S32" t="s">
        <v>126</v>
      </c>
      <c r="T32" s="92">
        <f>AVERAGE(Q8:Q11,Q38:Q41,Q58:Q61,Q94:Q97,Q130:Q133)</f>
        <v>-7.6131049621239839</v>
      </c>
      <c r="U32" s="92">
        <f>T32-T31</f>
        <v>-5.1616963136702054E-2</v>
      </c>
    </row>
    <row r="33" spans="1:21">
      <c r="A33" s="56">
        <f>'Picarro Output'!A33</f>
        <v>32</v>
      </c>
      <c r="B33" s="57">
        <f t="shared" si="0"/>
        <v>4</v>
      </c>
      <c r="C33" s="56">
        <f>'Picarro Output'!E33</f>
        <v>2</v>
      </c>
      <c r="D33" s="56" t="str">
        <f>INDEX(Timing!$B$3:$B$29,MATCH(B33,Timing!$A$3:$A$29,0),1)</f>
        <v>Blacksburg</v>
      </c>
      <c r="E33" s="56" t="s">
        <v>117</v>
      </c>
      <c r="F33" s="58">
        <f>'Picarro Output'!J33</f>
        <v>1</v>
      </c>
      <c r="G33" s="58">
        <f t="shared" si="1"/>
        <v>0</v>
      </c>
      <c r="H33" s="87">
        <f>'Picarro Output'!F33</f>
        <v>-9.0820000000000007</v>
      </c>
      <c r="J33" s="88">
        <f>H33 + ((1-$T$7)*(H33-H31))</f>
        <v>-8.9092764687127612</v>
      </c>
      <c r="K33" s="72"/>
      <c r="L33" s="62"/>
      <c r="M33" s="62">
        <f t="shared" si="2"/>
        <v>-8.9103992356343795</v>
      </c>
      <c r="N33" s="62"/>
      <c r="O33" s="64">
        <f t="shared" si="8"/>
        <v>-8.9103992356343795</v>
      </c>
      <c r="P33" s="64">
        <f t="shared" si="9"/>
        <v>-7.5614879989872819</v>
      </c>
      <c r="Q33" s="64">
        <f t="shared" si="3"/>
        <v>-7.5619511635392449</v>
      </c>
      <c r="R33" s="65"/>
      <c r="S33" t="s">
        <v>128</v>
      </c>
      <c r="T33" s="92">
        <f>AVERAGE(Q38:Q41)</f>
        <v>-7.5936691821723965</v>
      </c>
      <c r="U33" s="92">
        <f>T33-T31</f>
        <v>-3.2181183185114648E-2</v>
      </c>
    </row>
    <row r="34" spans="1:21">
      <c r="A34" s="56">
        <f>'Picarro Output'!A34</f>
        <v>33</v>
      </c>
      <c r="B34" s="57">
        <f t="shared" si="0"/>
        <v>4</v>
      </c>
      <c r="C34" s="56">
        <f>'Picarro Output'!E34</f>
        <v>3</v>
      </c>
      <c r="D34" s="56" t="str">
        <f>INDEX(Timing!$B$3:$B$29,MATCH(B34,Timing!$A$3:$A$29,0),1)</f>
        <v>Blacksburg</v>
      </c>
      <c r="E34" s="56" t="s">
        <v>117</v>
      </c>
      <c r="F34" s="58">
        <f>'Picarro Output'!J34</f>
        <v>1</v>
      </c>
      <c r="G34" s="58">
        <f t="shared" si="1"/>
        <v>0</v>
      </c>
      <c r="H34" s="87">
        <f>'Picarro Output'!F34</f>
        <v>-9.0839999999999996</v>
      </c>
      <c r="J34" s="88">
        <f>H34 + ((1-$T$8)*(H34-H31))</f>
        <v>-8.9394749559910647</v>
      </c>
      <c r="K34" s="73"/>
      <c r="M34" s="62">
        <f t="shared" si="2"/>
        <v>-8.9406328093789824</v>
      </c>
      <c r="O34" s="64">
        <f t="shared" si="8"/>
        <v>-8.9406328093789824</v>
      </c>
      <c r="P34" s="64">
        <f t="shared" si="9"/>
        <v>-7.5614879989872819</v>
      </c>
      <c r="Q34" s="64">
        <f t="shared" si="3"/>
        <v>-7.5906619204531811</v>
      </c>
      <c r="R34" s="65"/>
      <c r="S34" t="s">
        <v>132</v>
      </c>
      <c r="T34" s="92">
        <f>AVERAGE(Q58:Q61)</f>
        <v>-7.6481396471413223</v>
      </c>
      <c r="U34" s="92">
        <f>T34-T31</f>
        <v>-8.6651648154040473E-2</v>
      </c>
    </row>
    <row r="35" spans="1:21">
      <c r="A35" s="56">
        <f>'Picarro Output'!A35</f>
        <v>34</v>
      </c>
      <c r="B35" s="57">
        <f t="shared" si="0"/>
        <v>4</v>
      </c>
      <c r="C35" s="56">
        <f>'Picarro Output'!E35</f>
        <v>4</v>
      </c>
      <c r="D35" s="56" t="str">
        <f>INDEX(Timing!$B$3:$B$29,MATCH(B35,Timing!$A$3:$A$29,0),1)</f>
        <v>Blacksburg</v>
      </c>
      <c r="E35" s="56" t="s">
        <v>117</v>
      </c>
      <c r="F35" s="58">
        <f>'Picarro Output'!J35</f>
        <v>1</v>
      </c>
      <c r="G35" s="58">
        <f t="shared" si="1"/>
        <v>0</v>
      </c>
      <c r="H35" s="87">
        <f>'Picarro Output'!F35</f>
        <v>-8.968</v>
      </c>
      <c r="J35" s="88">
        <f>H35 + ((1-$T$9)*(H35-H31))</f>
        <v>-8.8651110467036762</v>
      </c>
      <c r="K35" s="73"/>
      <c r="M35" s="62">
        <f t="shared" si="2"/>
        <v>-8.8663039865578952</v>
      </c>
      <c r="O35" s="64">
        <f t="shared" si="8"/>
        <v>-8.8663039865578952</v>
      </c>
      <c r="P35" s="64">
        <f t="shared" si="9"/>
        <v>-7.5614879989872819</v>
      </c>
      <c r="Q35" s="64">
        <f t="shared" si="3"/>
        <v>-7.5200769217447085</v>
      </c>
      <c r="R35" s="65"/>
      <c r="S35" t="s">
        <v>133</v>
      </c>
      <c r="T35" s="92">
        <f>AVERAGE(Q94:Q97)</f>
        <v>-7.5763057324686862</v>
      </c>
      <c r="U35" s="92">
        <f>T35-T31</f>
        <v>-1.481773348140436E-2</v>
      </c>
    </row>
    <row r="36" spans="1:21">
      <c r="A36" s="56">
        <f>'Picarro Output'!A36</f>
        <v>35</v>
      </c>
      <c r="B36" s="57">
        <f t="shared" si="0"/>
        <v>4</v>
      </c>
      <c r="C36" s="56">
        <f>'Picarro Output'!E36</f>
        <v>5</v>
      </c>
      <c r="D36" s="56" t="str">
        <f>INDEX(Timing!$B$3:$B$29,MATCH(B36,Timing!$A$3:$A$29,0),1)</f>
        <v>Blacksburg</v>
      </c>
      <c r="E36" s="56" t="s">
        <v>117</v>
      </c>
      <c r="F36" s="58">
        <f>'Picarro Output'!J36</f>
        <v>1</v>
      </c>
      <c r="G36" s="58">
        <f t="shared" si="1"/>
        <v>0</v>
      </c>
      <c r="H36" s="87">
        <f>'Picarro Output'!F36</f>
        <v>-9.0449999999999999</v>
      </c>
      <c r="J36" s="88">
        <f>H36 + ((1-$T$10)*(H36-H31))</f>
        <v>-8.9431967599288118</v>
      </c>
      <c r="K36" s="73"/>
      <c r="M36" s="62">
        <f t="shared" si="2"/>
        <v>-8.944424786249332</v>
      </c>
      <c r="O36" s="64">
        <f t="shared" si="8"/>
        <v>-8.944424786249332</v>
      </c>
      <c r="P36" s="64">
        <f t="shared" si="9"/>
        <v>-7.5614879989872819</v>
      </c>
      <c r="Q36" s="64">
        <f t="shared" si="3"/>
        <v>-7.5942629015038356</v>
      </c>
      <c r="R36" s="65"/>
      <c r="S36" t="s">
        <v>134</v>
      </c>
      <c r="T36" s="92">
        <f>AVERAGE(Q130:Q133)</f>
        <v>-7.6349871161936882</v>
      </c>
      <c r="U36" s="92">
        <f>T36-T31</f>
        <v>-7.3499117206406339E-2</v>
      </c>
    </row>
    <row r="37" spans="1:21">
      <c r="A37" s="56">
        <f>'Picarro Output'!A37</f>
        <v>36</v>
      </c>
      <c r="B37" s="57">
        <f t="shared" si="0"/>
        <v>4</v>
      </c>
      <c r="C37" s="56">
        <f>'Picarro Output'!E37</f>
        <v>6</v>
      </c>
      <c r="D37" s="56" t="str">
        <f>INDEX(Timing!$B$3:$B$29,MATCH(B37,Timing!$A$3:$A$29,0),1)</f>
        <v>Blacksburg</v>
      </c>
      <c r="E37" s="56" t="s">
        <v>117</v>
      </c>
      <c r="F37" s="58">
        <f>'Picarro Output'!J37</f>
        <v>1</v>
      </c>
      <c r="G37" s="58">
        <f t="shared" si="1"/>
        <v>0</v>
      </c>
      <c r="H37" s="87">
        <f>'Picarro Output'!F37</f>
        <v>-8.9540000000000006</v>
      </c>
      <c r="I37" s="71"/>
      <c r="J37" s="88">
        <f>H37 + ((1-$T$11)*(H37-H31))</f>
        <v>-8.9057247658315735</v>
      </c>
      <c r="K37" s="73"/>
      <c r="M37" s="62">
        <f t="shared" si="2"/>
        <v>-8.9069878786183931</v>
      </c>
      <c r="O37" s="64">
        <f t="shared" si="8"/>
        <v>-8.9069878786183931</v>
      </c>
      <c r="P37" s="64">
        <f t="shared" si="9"/>
        <v>-7.5614879989872819</v>
      </c>
      <c r="Q37" s="64">
        <f t="shared" si="3"/>
        <v>-7.5587116311286859</v>
      </c>
      <c r="R37" s="65"/>
      <c r="S37" s="45"/>
      <c r="T37" s="45"/>
    </row>
    <row r="38" spans="1:21">
      <c r="A38" s="56">
        <f>'Picarro Output'!A38</f>
        <v>37</v>
      </c>
      <c r="B38" s="57">
        <f t="shared" si="0"/>
        <v>4</v>
      </c>
      <c r="C38" s="56">
        <f>'Picarro Output'!E38</f>
        <v>7</v>
      </c>
      <c r="D38" s="56" t="str">
        <f>INDEX(Timing!$B$3:$B$29,MATCH(B38,Timing!$A$3:$A$29,0),1)</f>
        <v>Blacksburg</v>
      </c>
      <c r="E38" s="56" t="s">
        <v>117</v>
      </c>
      <c r="F38" s="58">
        <f>'Picarro Output'!J38</f>
        <v>1</v>
      </c>
      <c r="G38" s="58">
        <f t="shared" si="1"/>
        <v>0</v>
      </c>
      <c r="H38" s="87">
        <f>'Picarro Output'!F38</f>
        <v>-8.9909999999999997</v>
      </c>
      <c r="J38" s="88">
        <f>H38 + ((1-$T$12)*(H38-H31))</f>
        <v>-8.9429690803800899</v>
      </c>
      <c r="K38" s="73"/>
      <c r="M38" s="62">
        <f t="shared" si="2"/>
        <v>-8.9442672796332108</v>
      </c>
      <c r="O38" s="64">
        <f t="shared" si="8"/>
        <v>-8.9442672796332108</v>
      </c>
      <c r="P38" s="64">
        <f t="shared" si="9"/>
        <v>-7.5614879989872819</v>
      </c>
      <c r="Q38" s="64">
        <f t="shared" si="3"/>
        <v>-7.5941133282444522</v>
      </c>
      <c r="R38" s="65"/>
      <c r="S38" s="45" t="s">
        <v>96</v>
      </c>
      <c r="T38" s="74"/>
      <c r="U38" s="74" t="s">
        <v>81</v>
      </c>
    </row>
    <row r="39" spans="1:21">
      <c r="A39" s="56">
        <f>'Picarro Output'!A39</f>
        <v>38</v>
      </c>
      <c r="B39" s="57">
        <f t="shared" si="0"/>
        <v>4</v>
      </c>
      <c r="C39" s="56">
        <f>'Picarro Output'!E39</f>
        <v>8</v>
      </c>
      <c r="D39" s="56" t="str">
        <f>INDEX(Timing!$B$3:$B$29,MATCH(B39,Timing!$A$3:$A$29,0),1)</f>
        <v>Blacksburg</v>
      </c>
      <c r="E39" s="56" t="s">
        <v>117</v>
      </c>
      <c r="F39" s="58">
        <f>'Picarro Output'!J39</f>
        <v>1</v>
      </c>
      <c r="G39" s="58">
        <f t="shared" si="1"/>
        <v>0</v>
      </c>
      <c r="H39" s="87">
        <f>'Picarro Output'!F39</f>
        <v>-8.984</v>
      </c>
      <c r="J39" s="88">
        <f>H39 + ((1-$T$13)*(H39-H31))</f>
        <v>-8.93592285870875</v>
      </c>
      <c r="K39" s="73"/>
      <c r="M39" s="62">
        <f t="shared" si="2"/>
        <v>-8.9372561444281704</v>
      </c>
      <c r="O39" s="64">
        <f t="shared" si="8"/>
        <v>-8.9372561444281704</v>
      </c>
      <c r="P39" s="64">
        <f t="shared" si="9"/>
        <v>-7.5614879989872819</v>
      </c>
      <c r="Q39" s="64">
        <f t="shared" si="3"/>
        <v>-7.5874553327238736</v>
      </c>
      <c r="S39" s="141" t="s">
        <v>115</v>
      </c>
      <c r="T39" s="112" t="str">
        <f>S57</f>
        <v>Myrtle Beach</v>
      </c>
      <c r="U39" s="111">
        <f>T57</f>
        <v>-2.2908301858589355</v>
      </c>
    </row>
    <row r="40" spans="1:21">
      <c r="A40" s="56">
        <f>'Picarro Output'!A40</f>
        <v>39</v>
      </c>
      <c r="B40" s="57">
        <f t="shared" si="0"/>
        <v>4</v>
      </c>
      <c r="C40" s="56">
        <f>'Picarro Output'!E40</f>
        <v>9</v>
      </c>
      <c r="D40" s="56" t="str">
        <f>INDEX(Timing!$B$3:$B$29,MATCH(B40,Timing!$A$3:$A$29,0),1)</f>
        <v>Blacksburg</v>
      </c>
      <c r="E40" s="56" t="s">
        <v>117</v>
      </c>
      <c r="F40" s="58">
        <f>'Picarro Output'!J40</f>
        <v>1</v>
      </c>
      <c r="G40" s="58">
        <f t="shared" ref="G40:G71" si="10">IF(F40="     ",-1,IF(F40=0,-1,0))</f>
        <v>0</v>
      </c>
      <c r="H40" s="87">
        <f>'Picarro Output'!F40</f>
        <v>-8.9809999999999999</v>
      </c>
      <c r="J40" s="88">
        <f>H40 + ((1-$T$14)*(H40-H31))</f>
        <v>-8.9329030494210322</v>
      </c>
      <c r="K40" s="73"/>
      <c r="M40" s="62">
        <f t="shared" ref="M40:M71" si="11">J40 - ($T$18*A40)</f>
        <v>-8.9342714216067538</v>
      </c>
      <c r="O40" s="64">
        <f t="shared" si="8"/>
        <v>-8.9342714216067538</v>
      </c>
      <c r="P40" s="64">
        <f t="shared" si="9"/>
        <v>-7.5614879989872819</v>
      </c>
      <c r="Q40" s="64">
        <f t="shared" si="3"/>
        <v>-7.5846209456247813</v>
      </c>
      <c r="S40" s="141" t="s">
        <v>116</v>
      </c>
      <c r="T40" s="112" t="str">
        <f>S51</f>
        <v>Homer</v>
      </c>
      <c r="U40" s="111">
        <f>T51</f>
        <v>-14.53989308412357</v>
      </c>
    </row>
    <row r="41" spans="1:21">
      <c r="A41" s="56">
        <f>'Picarro Output'!A41</f>
        <v>40</v>
      </c>
      <c r="B41" s="57">
        <f t="shared" si="0"/>
        <v>4</v>
      </c>
      <c r="C41" s="56">
        <f>'Picarro Output'!E41</f>
        <v>10</v>
      </c>
      <c r="D41" s="56" t="str">
        <f>INDEX(Timing!$B$3:$B$29,MATCH(B41,Timing!$A$3:$A$29,0),1)</f>
        <v>Blacksburg</v>
      </c>
      <c r="E41" s="56" t="s">
        <v>117</v>
      </c>
      <c r="F41" s="58">
        <f>'Picarro Output'!J41</f>
        <v>1</v>
      </c>
      <c r="G41" s="58">
        <f t="shared" si="10"/>
        <v>0</v>
      </c>
      <c r="H41" s="89">
        <f>'Picarro Output'!F41</f>
        <v>-8.9580000000000002</v>
      </c>
      <c r="I41" s="90">
        <f>STDEV(H32:H41)</f>
        <v>0.16078629709441455</v>
      </c>
      <c r="J41" s="91">
        <f>H41 + ((1-$T$15)*(H41-H31))</f>
        <v>-8.9580000000000002</v>
      </c>
      <c r="K41" s="76">
        <f>STDEV(J32:J41)</f>
        <v>2.6550769099410308E-2</v>
      </c>
      <c r="L41" s="62"/>
      <c r="M41" s="62">
        <f t="shared" si="11"/>
        <v>-8.959403458652023</v>
      </c>
      <c r="N41" s="62"/>
      <c r="O41" s="64">
        <f t="shared" si="8"/>
        <v>-8.959403458652023</v>
      </c>
      <c r="P41" s="64">
        <f t="shared" si="9"/>
        <v>-7.5614879989872819</v>
      </c>
      <c r="Q41" s="64">
        <f t="shared" si="3"/>
        <v>-7.6084871220964789</v>
      </c>
      <c r="S41" s="141" t="s">
        <v>117</v>
      </c>
      <c r="T41" s="112" t="str">
        <f>S54</f>
        <v>Blacksburg</v>
      </c>
      <c r="U41" s="111">
        <f>T54</f>
        <v>-7.5614879989872819</v>
      </c>
    </row>
    <row r="42" spans="1:21">
      <c r="A42" s="56">
        <f>'Picarro Output'!A42</f>
        <v>41</v>
      </c>
      <c r="B42" s="57">
        <f t="shared" si="0"/>
        <v>5</v>
      </c>
      <c r="C42" s="56">
        <f>'Picarro Output'!E42</f>
        <v>1</v>
      </c>
      <c r="D42" s="56" t="str">
        <f>INDEX(Timing!$B$3:$B$29,MATCH(B42,Timing!$A$3:$A$29,0),1)</f>
        <v>Hawaii</v>
      </c>
      <c r="E42" s="56" t="s">
        <v>114</v>
      </c>
      <c r="F42" s="58">
        <f>'Picarro Output'!J42</f>
        <v>1</v>
      </c>
      <c r="G42" s="58">
        <f t="shared" si="10"/>
        <v>0</v>
      </c>
      <c r="H42" s="84">
        <f>'Picarro Output'!F42</f>
        <v>-5.19</v>
      </c>
      <c r="I42" s="85"/>
      <c r="J42" s="86">
        <f>H42 + ((1-$T$6)*(H42-H41))</f>
        <v>-4.8742816544066629</v>
      </c>
      <c r="K42" s="79"/>
      <c r="M42" s="62">
        <f t="shared" si="11"/>
        <v>-4.8757201995249853</v>
      </c>
      <c r="Q42" s="64">
        <f t="shared" si="3"/>
        <v>-3.7304924676524021</v>
      </c>
      <c r="S42" s="141" t="s">
        <v>114</v>
      </c>
      <c r="T42" s="194" t="str">
        <f>S56</f>
        <v>Hawaii</v>
      </c>
      <c r="U42" s="111">
        <f>T56</f>
        <v>-3.6108201240639808</v>
      </c>
    </row>
    <row r="43" spans="1:21">
      <c r="A43" s="56">
        <f>'Picarro Output'!A43</f>
        <v>42</v>
      </c>
      <c r="B43" s="57">
        <f t="shared" si="0"/>
        <v>5</v>
      </c>
      <c r="C43" s="56">
        <f>'Picarro Output'!E43</f>
        <v>2</v>
      </c>
      <c r="D43" s="56" t="str">
        <f>INDEX(Timing!$B$3:$B$29,MATCH(B43,Timing!$A$3:$A$29,0),1)</f>
        <v>Hawaii</v>
      </c>
      <c r="E43" s="56" t="s">
        <v>114</v>
      </c>
      <c r="F43" s="58">
        <f>'Picarro Output'!J43</f>
        <v>1</v>
      </c>
      <c r="G43" s="58">
        <f t="shared" si="10"/>
        <v>0</v>
      </c>
      <c r="H43" s="87">
        <f>'Picarro Output'!F43</f>
        <v>-4.9039999999999999</v>
      </c>
      <c r="J43" s="88">
        <f>H43 + ((1-$T$7)*(H43-H41))</f>
        <v>-4.8065168876738875</v>
      </c>
      <c r="K43" s="79"/>
      <c r="M43" s="62">
        <f t="shared" si="11"/>
        <v>-4.8079905192585111</v>
      </c>
      <c r="Q43" s="64">
        <f t="shared" si="3"/>
        <v>-3.6661742232259869</v>
      </c>
      <c r="R43" s="65"/>
      <c r="S43" s="66" t="s">
        <v>97</v>
      </c>
      <c r="T43" s="75"/>
    </row>
    <row r="44" spans="1:21">
      <c r="A44" s="56">
        <f>'Picarro Output'!A44</f>
        <v>43</v>
      </c>
      <c r="B44" s="57">
        <f t="shared" si="0"/>
        <v>5</v>
      </c>
      <c r="C44" s="56">
        <f>'Picarro Output'!E44</f>
        <v>3</v>
      </c>
      <c r="D44" s="56" t="str">
        <f>INDEX(Timing!$B$3:$B$29,MATCH(B44,Timing!$A$3:$A$29,0),1)</f>
        <v>Hawaii</v>
      </c>
      <c r="E44" s="56" t="s">
        <v>114</v>
      </c>
      <c r="F44" s="58">
        <f>'Picarro Output'!J44</f>
        <v>1</v>
      </c>
      <c r="G44" s="58">
        <f t="shared" si="10"/>
        <v>0</v>
      </c>
      <c r="H44" s="87">
        <f>'Picarro Output'!F44</f>
        <v>-4.899</v>
      </c>
      <c r="J44" s="88">
        <f>H44 + ((1-$T$8)*(H44-H41))</f>
        <v>-4.8173084314674464</v>
      </c>
      <c r="K44" s="79"/>
      <c r="M44" s="62">
        <f t="shared" si="11"/>
        <v>-4.8188171495183703</v>
      </c>
      <c r="Q44" s="64">
        <f t="shared" si="3"/>
        <v>-3.6764555334082933</v>
      </c>
      <c r="R44" s="65"/>
      <c r="T44" s="46"/>
    </row>
    <row r="45" spans="1:21">
      <c r="A45" s="56">
        <f>'Picarro Output'!A45</f>
        <v>44</v>
      </c>
      <c r="B45" s="57">
        <f t="shared" si="0"/>
        <v>5</v>
      </c>
      <c r="C45" s="56">
        <f>'Picarro Output'!E45</f>
        <v>4</v>
      </c>
      <c r="D45" s="56" t="str">
        <f>INDEX(Timing!$B$3:$B$29,MATCH(B45,Timing!$A$3:$A$29,0),1)</f>
        <v>Hawaii</v>
      </c>
      <c r="E45" s="56" t="s">
        <v>114</v>
      </c>
      <c r="F45" s="58">
        <f>'Picarro Output'!J45</f>
        <v>1</v>
      </c>
      <c r="G45" s="58">
        <f t="shared" si="10"/>
        <v>0</v>
      </c>
      <c r="H45" s="89">
        <f>'Picarro Output'!F45</f>
        <v>-4.9039999999999999</v>
      </c>
      <c r="I45" s="90">
        <f>STDEV(H42:H45)</f>
        <v>0.14385264451282567</v>
      </c>
      <c r="J45" s="91">
        <f>H45 + ((1-$T$9)*(H45-H41))</f>
        <v>-4.8468379037051808</v>
      </c>
      <c r="K45" s="79">
        <f>STDEV(J42:J45)</f>
        <v>3.0557872249331375E-2</v>
      </c>
      <c r="M45" s="62">
        <f t="shared" si="11"/>
        <v>-4.848381708222405</v>
      </c>
      <c r="Q45" s="64">
        <f t="shared" si="3"/>
        <v>-3.7045309725009306</v>
      </c>
      <c r="R45" s="65"/>
    </row>
    <row r="46" spans="1:21">
      <c r="A46" s="56">
        <f>'Picarro Output'!A46</f>
        <v>45</v>
      </c>
      <c r="B46" s="57">
        <f t="shared" si="0"/>
        <v>6</v>
      </c>
      <c r="C46" s="56">
        <f>'Picarro Output'!E46</f>
        <v>1</v>
      </c>
      <c r="D46" s="56" t="str">
        <f>INDEX(Timing!$B$3:$B$29,MATCH(B46,Timing!$A$3:$A$29,0),1)</f>
        <v>C50 28oct24 1.5m</v>
      </c>
      <c r="F46" s="58">
        <f>'Picarro Output'!J46</f>
        <v>1</v>
      </c>
      <c r="G46" s="58">
        <f t="shared" si="10"/>
        <v>0</v>
      </c>
      <c r="H46" s="82">
        <f>'Picarro Output'!F46</f>
        <v>-5.4779999999999998</v>
      </c>
      <c r="J46" s="59">
        <f>H46 + ((1-$T$6)*(H46-H45))</f>
        <v>-5.526095098293677</v>
      </c>
      <c r="K46" s="79"/>
      <c r="M46" s="62">
        <f t="shared" si="11"/>
        <v>-5.5276739892772015</v>
      </c>
      <c r="Q46" s="64">
        <f t="shared" si="3"/>
        <v>-4.3496083860951362</v>
      </c>
      <c r="R46" s="65"/>
    </row>
    <row r="47" spans="1:21">
      <c r="A47" s="56">
        <f>'Picarro Output'!A47</f>
        <v>46</v>
      </c>
      <c r="B47" s="57">
        <f t="shared" si="0"/>
        <v>6</v>
      </c>
      <c r="C47" s="56">
        <f>'Picarro Output'!E47</f>
        <v>2</v>
      </c>
      <c r="D47" s="56" t="str">
        <f>INDEX(Timing!$B$3:$B$29,MATCH(B47,Timing!$A$3:$A$29,0),1)</f>
        <v>C50 28oct24 1.5m</v>
      </c>
      <c r="F47" s="58">
        <f>'Picarro Output'!J47</f>
        <v>1</v>
      </c>
      <c r="G47" s="58">
        <f t="shared" si="10"/>
        <v>0</v>
      </c>
      <c r="H47" s="82">
        <f>'Picarro Output'!F47</f>
        <v>-5.4050000000000002</v>
      </c>
      <c r="J47" s="59">
        <f>H47 + ((1-$T$7)*(H47-H45))</f>
        <v>-5.417047123649577</v>
      </c>
      <c r="K47" s="79"/>
      <c r="M47" s="62">
        <f t="shared" si="11"/>
        <v>-5.4186611010994028</v>
      </c>
      <c r="Q47" s="64">
        <f t="shared" si="3"/>
        <v>-4.2460863030162965</v>
      </c>
      <c r="R47" s="65"/>
      <c r="S47" s="66" t="s">
        <v>44</v>
      </c>
      <c r="T47" s="166">
        <v>-19.9286927283644</v>
      </c>
    </row>
    <row r="48" spans="1:21">
      <c r="A48" s="56">
        <f>'Picarro Output'!A48</f>
        <v>47</v>
      </c>
      <c r="B48" s="57">
        <f t="shared" si="0"/>
        <v>6</v>
      </c>
      <c r="C48" s="56">
        <f>'Picarro Output'!E48</f>
        <v>3</v>
      </c>
      <c r="D48" s="56" t="str">
        <f>INDEX(Timing!$B$3:$B$29,MATCH(B48,Timing!$A$3:$A$29,0),1)</f>
        <v>C50 28oct24 1.5m</v>
      </c>
      <c r="F48" s="58">
        <f>'Picarro Output'!J48</f>
        <v>1</v>
      </c>
      <c r="G48" s="58">
        <f t="shared" si="10"/>
        <v>0</v>
      </c>
      <c r="H48" s="82">
        <f>'Picarro Output'!F48</f>
        <v>-5.4889999999999999</v>
      </c>
      <c r="J48" s="59">
        <f>H48 + ((1-$T$8)*(H48-H45))</f>
        <v>-5.5007737293893921</v>
      </c>
      <c r="K48" s="79"/>
      <c r="M48" s="62">
        <f t="shared" si="11"/>
        <v>-5.5024227933055183</v>
      </c>
      <c r="Q48" s="64">
        <f t="shared" si="3"/>
        <v>-4.325629052541867</v>
      </c>
      <c r="R48" s="65"/>
      <c r="S48" s="66" t="s">
        <v>111</v>
      </c>
      <c r="T48" s="166">
        <v>-18.839174688440373</v>
      </c>
    </row>
    <row r="49" spans="1:20">
      <c r="A49" s="56">
        <f>'Picarro Output'!A49</f>
        <v>48</v>
      </c>
      <c r="B49" s="57">
        <f t="shared" si="0"/>
        <v>6</v>
      </c>
      <c r="C49" s="56">
        <f>'Picarro Output'!E49</f>
        <v>4</v>
      </c>
      <c r="D49" s="56" t="str">
        <f>INDEX(Timing!$B$3:$B$29,MATCH(B49,Timing!$A$3:$A$29,0),1)</f>
        <v>C50 28oct24 1.5m</v>
      </c>
      <c r="F49" s="58">
        <f>'Picarro Output'!J49</f>
        <v>1</v>
      </c>
      <c r="G49" s="58">
        <f t="shared" si="10"/>
        <v>0</v>
      </c>
      <c r="H49" s="82">
        <f>'Picarro Output'!F49</f>
        <v>-5.508</v>
      </c>
      <c r="I49" s="71">
        <f>STDEV(H46:H49)</f>
        <v>4.5070315434144893E-2</v>
      </c>
      <c r="J49" s="59">
        <f>H49 + ((1-$T$9)*(H49-H45))</f>
        <v>-5.5165165037400277</v>
      </c>
      <c r="K49" s="79">
        <f>STDEV(J46:J49)</f>
        <v>4.9813417703244024E-2</v>
      </c>
      <c r="M49" s="62">
        <f t="shared" si="11"/>
        <v>-5.5182006541224542</v>
      </c>
      <c r="Q49" s="64">
        <f t="shared" si="3"/>
        <v>-4.3406122077045231</v>
      </c>
      <c r="R49" s="65"/>
      <c r="S49" s="66" t="s">
        <v>26</v>
      </c>
      <c r="T49" s="166">
        <v>-18.431046648350904</v>
      </c>
    </row>
    <row r="50" spans="1:20">
      <c r="A50" s="56">
        <f>'Picarro Output'!A50</f>
        <v>49</v>
      </c>
      <c r="B50" s="57">
        <f t="shared" si="0"/>
        <v>7</v>
      </c>
      <c r="C50" s="56">
        <f>'Picarro Output'!E50</f>
        <v>1</v>
      </c>
      <c r="D50" s="56" t="str">
        <f>INDEX(Timing!$B$3:$B$29,MATCH(B50,Timing!$A$3:$A$29,0),1)</f>
        <v>C50 30sep24 1.5m</v>
      </c>
      <c r="F50" s="58">
        <f>'Picarro Output'!J50</f>
        <v>1</v>
      </c>
      <c r="G50" s="58">
        <f t="shared" si="10"/>
        <v>0</v>
      </c>
      <c r="H50" s="82">
        <f>'Picarro Output'!F50</f>
        <v>-5.0629999999999997</v>
      </c>
      <c r="J50" s="59">
        <f>H50 + ((1-$T$6)*(H50-H49))</f>
        <v>-5.0257137304169222</v>
      </c>
      <c r="K50" s="79"/>
      <c r="M50" s="62">
        <f t="shared" si="11"/>
        <v>-5.027432967265649</v>
      </c>
      <c r="Q50" s="64">
        <f t="shared" si="3"/>
        <v>-3.8745637055463469</v>
      </c>
      <c r="R50" s="65"/>
      <c r="S50" s="66" t="s">
        <v>95</v>
      </c>
      <c r="T50" s="166">
        <v>-16.420445781749383</v>
      </c>
    </row>
    <row r="51" spans="1:20">
      <c r="A51" s="56">
        <f>'Picarro Output'!A51</f>
        <v>50</v>
      </c>
      <c r="B51" s="57">
        <f t="shared" si="0"/>
        <v>7</v>
      </c>
      <c r="C51" s="56">
        <f>'Picarro Output'!E51</f>
        <v>2</v>
      </c>
      <c r="D51" s="56" t="str">
        <f>INDEX(Timing!$B$3:$B$29,MATCH(B51,Timing!$A$3:$A$29,0),1)</f>
        <v>C50 30sep24 1.5m</v>
      </c>
      <c r="F51" s="58">
        <f>'Picarro Output'!J51</f>
        <v>1</v>
      </c>
      <c r="G51" s="58">
        <f t="shared" si="10"/>
        <v>0</v>
      </c>
      <c r="H51" s="82">
        <f>'Picarro Output'!F51</f>
        <v>-5.0410000000000004</v>
      </c>
      <c r="J51" s="59">
        <f>H51 + ((1-$T$7)*(H51-H49))</f>
        <v>-5.0297704456200556</v>
      </c>
      <c r="K51" s="79"/>
      <c r="M51" s="62">
        <f t="shared" si="11"/>
        <v>-5.0315247689350837</v>
      </c>
      <c r="Q51" s="64">
        <f t="shared" si="3"/>
        <v>-3.8784494096997353</v>
      </c>
      <c r="R51" s="65"/>
      <c r="S51" s="66" t="s">
        <v>112</v>
      </c>
      <c r="T51" s="166">
        <v>-14.53989308412357</v>
      </c>
    </row>
    <row r="52" spans="1:20">
      <c r="A52" s="56">
        <f>'Picarro Output'!A52</f>
        <v>51</v>
      </c>
      <c r="B52" s="57">
        <f t="shared" si="0"/>
        <v>7</v>
      </c>
      <c r="C52" s="56">
        <f>'Picarro Output'!E52</f>
        <v>3</v>
      </c>
      <c r="D52" s="56" t="str">
        <f>INDEX(Timing!$B$3:$B$29,MATCH(B52,Timing!$A$3:$A$29,0),1)</f>
        <v>C50 30sep24 1.5m</v>
      </c>
      <c r="F52" s="58">
        <f>'Picarro Output'!J52</f>
        <v>1</v>
      </c>
      <c r="G52" s="58">
        <f t="shared" si="10"/>
        <v>0</v>
      </c>
      <c r="H52" s="82">
        <f>'Picarro Output'!F52</f>
        <v>-5.109</v>
      </c>
      <c r="J52" s="59">
        <f>H52 + ((1-$T$8)*(H52-H49))</f>
        <v>-5.1009697127754396</v>
      </c>
      <c r="K52" s="79"/>
      <c r="M52" s="62">
        <f t="shared" si="11"/>
        <v>-5.1027591225567681</v>
      </c>
      <c r="Q52" s="64">
        <f t="shared" si="3"/>
        <v>-3.9460958026809392</v>
      </c>
      <c r="R52" s="65"/>
      <c r="S52" s="66" t="s">
        <v>27</v>
      </c>
      <c r="T52" s="166">
        <v>-13.35616858527831</v>
      </c>
    </row>
    <row r="53" spans="1:20">
      <c r="A53" s="56">
        <f>'Picarro Output'!A53</f>
        <v>52</v>
      </c>
      <c r="B53" s="57">
        <f t="shared" si="0"/>
        <v>7</v>
      </c>
      <c r="C53" s="56">
        <f>'Picarro Output'!E53</f>
        <v>4</v>
      </c>
      <c r="D53" s="56" t="str">
        <f>INDEX(Timing!$B$3:$B$29,MATCH(B53,Timing!$A$3:$A$29,0),1)</f>
        <v>C50 30sep24 1.5m</v>
      </c>
      <c r="F53" s="58">
        <f>'Picarro Output'!J53</f>
        <v>1</v>
      </c>
      <c r="G53" s="58">
        <f t="shared" si="10"/>
        <v>0</v>
      </c>
      <c r="H53" s="82">
        <f>'Picarro Output'!F53</f>
        <v>-5.0270000000000001</v>
      </c>
      <c r="I53" s="71">
        <f>STDEV(H50:H53)</f>
        <v>3.5870136139505494E-2</v>
      </c>
      <c r="J53" s="59">
        <f>H53 + ((1-$T$9)*(H53-H49))</f>
        <v>-5.0202178173858396</v>
      </c>
      <c r="K53" s="79">
        <f>STDEV(J50:J53)</f>
        <v>3.806965309106438E-2</v>
      </c>
      <c r="L53" s="62"/>
      <c r="M53" s="62">
        <f t="shared" si="11"/>
        <v>-5.0220423136334684</v>
      </c>
      <c r="N53" s="62"/>
      <c r="Q53" s="64">
        <f t="shared" si="3"/>
        <v>-3.8694445705294882</v>
      </c>
      <c r="R53" s="65"/>
      <c r="S53" s="66" t="s">
        <v>147</v>
      </c>
      <c r="T53" s="166">
        <v>-7.8760235430458287</v>
      </c>
    </row>
    <row r="54" spans="1:20">
      <c r="A54" s="56">
        <f>'Picarro Output'!A54</f>
        <v>53</v>
      </c>
      <c r="B54" s="57">
        <f t="shared" si="0"/>
        <v>8</v>
      </c>
      <c r="C54" s="56">
        <f>'Picarro Output'!E54</f>
        <v>1</v>
      </c>
      <c r="D54" s="56" t="str">
        <f>INDEX(Timing!$B$3:$B$29,MATCH(B54,Timing!$A$3:$A$29,0),1)</f>
        <v>CC3 11jul24 1.5m</v>
      </c>
      <c r="F54" s="58">
        <f>'Picarro Output'!J54</f>
        <v>1</v>
      </c>
      <c r="G54" s="58">
        <f t="shared" si="10"/>
        <v>0</v>
      </c>
      <c r="H54" s="82">
        <f>'Picarro Output'!F54</f>
        <v>-5.52</v>
      </c>
      <c r="J54" s="59">
        <f>H54 + ((1-$T$6)*(H54-H53))</f>
        <v>-5.5613081593358586</v>
      </c>
      <c r="K54" s="79"/>
      <c r="M54" s="62">
        <f t="shared" si="11"/>
        <v>-5.5631677420497878</v>
      </c>
      <c r="Q54" s="64">
        <f t="shared" si="3"/>
        <v>-4.3833143752191974</v>
      </c>
      <c r="R54" s="65"/>
      <c r="S54" s="66" t="s">
        <v>21</v>
      </c>
      <c r="T54" s="166">
        <v>-7.5614879989872819</v>
      </c>
    </row>
    <row r="55" spans="1:20">
      <c r="A55" s="56">
        <f>'Picarro Output'!A55</f>
        <v>54</v>
      </c>
      <c r="B55" s="57">
        <f t="shared" si="0"/>
        <v>8</v>
      </c>
      <c r="C55" s="56">
        <f>'Picarro Output'!E55</f>
        <v>2</v>
      </c>
      <c r="D55" s="56" t="str">
        <f>INDEX(Timing!$B$3:$B$29,MATCH(B55,Timing!$A$3:$A$29,0),1)</f>
        <v>CC3 11jul24 1.5m</v>
      </c>
      <c r="F55" s="58">
        <f>'Picarro Output'!J55</f>
        <v>1</v>
      </c>
      <c r="G55" s="58">
        <f t="shared" si="10"/>
        <v>0</v>
      </c>
      <c r="H55" s="82">
        <f>'Picarro Output'!F55</f>
        <v>-5.5620000000000003</v>
      </c>
      <c r="J55" s="59">
        <f>H55 + ((1-$T$7)*(H55-H53))</f>
        <v>-5.5748646929192089</v>
      </c>
      <c r="K55" s="79"/>
      <c r="M55" s="62">
        <f t="shared" si="11"/>
        <v>-5.5767593620994385</v>
      </c>
      <c r="Q55" s="64">
        <f t="shared" si="3"/>
        <v>-4.3962214070708914</v>
      </c>
      <c r="R55" s="65"/>
      <c r="S55" s="66" t="s">
        <v>119</v>
      </c>
      <c r="T55" s="166">
        <v>-6.87</v>
      </c>
    </row>
    <row r="56" spans="1:20">
      <c r="A56" s="56">
        <f>'Picarro Output'!A56</f>
        <v>55</v>
      </c>
      <c r="B56" s="57">
        <f t="shared" si="0"/>
        <v>8</v>
      </c>
      <c r="C56" s="56">
        <f>'Picarro Output'!E56</f>
        <v>3</v>
      </c>
      <c r="D56" s="56" t="str">
        <f>INDEX(Timing!$B$3:$B$29,MATCH(B56,Timing!$A$3:$A$29,0),1)</f>
        <v>CC3 11jul24 1.5m</v>
      </c>
      <c r="F56" s="58">
        <f>'Picarro Output'!J56</f>
        <v>1</v>
      </c>
      <c r="G56" s="58">
        <f t="shared" si="10"/>
        <v>0</v>
      </c>
      <c r="H56" s="82">
        <f>'Picarro Output'!F56</f>
        <v>-5.5819999999999999</v>
      </c>
      <c r="J56" s="59">
        <f>H56 + ((1-$T$8)*(H56-H53))</f>
        <v>-5.5931699483950643</v>
      </c>
      <c r="K56" s="79"/>
      <c r="M56" s="62">
        <f t="shared" si="11"/>
        <v>-5.5950997040415951</v>
      </c>
      <c r="Q56" s="64">
        <f t="shared" si="3"/>
        <v>-4.4136379752764192</v>
      </c>
      <c r="R56" s="65"/>
      <c r="S56" s="66" t="s">
        <v>28</v>
      </c>
      <c r="T56" s="166">
        <v>-3.6108201240639808</v>
      </c>
    </row>
    <row r="57" spans="1:20">
      <c r="A57" s="56">
        <f>'Picarro Output'!A57</f>
        <v>56</v>
      </c>
      <c r="B57" s="57">
        <f t="shared" si="0"/>
        <v>8</v>
      </c>
      <c r="C57" s="56">
        <f>'Picarro Output'!E57</f>
        <v>4</v>
      </c>
      <c r="D57" s="56" t="str">
        <f>INDEX(Timing!$B$3:$B$29,MATCH(B57,Timing!$A$3:$A$29,0),1)</f>
        <v>CC3 11jul24 1.5m</v>
      </c>
      <c r="F57" s="58">
        <f>'Picarro Output'!J57</f>
        <v>1</v>
      </c>
      <c r="G57" s="58">
        <f t="shared" si="10"/>
        <v>0</v>
      </c>
      <c r="H57" s="82">
        <f>'Picarro Output'!F57</f>
        <v>-5.4939999999999998</v>
      </c>
      <c r="I57" s="71">
        <f>STDEV(H54:H57)</f>
        <v>3.9845535090731042E-2</v>
      </c>
      <c r="J57" s="59">
        <f>H57 + ((1-$T$9)*(H57-H53))</f>
        <v>-5.5005847802095902</v>
      </c>
      <c r="K57" s="79">
        <f>STDEV(J54:J57)</f>
        <v>4.0115337004151548E-2</v>
      </c>
      <c r="M57" s="62">
        <f t="shared" si="11"/>
        <v>-5.5025496223224213</v>
      </c>
      <c r="Q57" s="64">
        <f t="shared" si="3"/>
        <v>-4.3257494933837171</v>
      </c>
      <c r="R57" s="65"/>
      <c r="S57" s="66" t="s">
        <v>43</v>
      </c>
      <c r="T57" s="166">
        <v>-2.2908301858589355</v>
      </c>
    </row>
    <row r="58" spans="1:20">
      <c r="A58" s="56">
        <f>'Picarro Output'!A58</f>
        <v>57</v>
      </c>
      <c r="B58" s="57">
        <f t="shared" si="0"/>
        <v>9</v>
      </c>
      <c r="C58" s="56">
        <f>'Picarro Output'!E58</f>
        <v>1</v>
      </c>
      <c r="D58" s="56" t="str">
        <f>INDEX(Timing!$B$3:$B$29,MATCH(B58,Timing!$A$3:$A$29,0),1)</f>
        <v>Blacksburg</v>
      </c>
      <c r="E58" s="56" t="s">
        <v>117</v>
      </c>
      <c r="F58" s="58">
        <f>'Picarro Output'!J58</f>
        <v>1</v>
      </c>
      <c r="G58" s="58">
        <f t="shared" si="10"/>
        <v>0</v>
      </c>
      <c r="H58" s="82">
        <f>'Picarro Output'!F58</f>
        <v>-8.7469999999999999</v>
      </c>
      <c r="J58" s="59">
        <f>H58 + ((1-$T$6)*(H58-H57))</f>
        <v>-9.0195668201207884</v>
      </c>
      <c r="K58" s="79"/>
      <c r="L58" s="62">
        <f>J58</f>
        <v>-9.0195668201207884</v>
      </c>
      <c r="M58" s="62">
        <f t="shared" si="11"/>
        <v>-9.0215667486999198</v>
      </c>
      <c r="N58" s="62">
        <f>L58 - ($T$18*A58)</f>
        <v>-9.0215667486999198</v>
      </c>
      <c r="Q58" s="64">
        <f t="shared" si="3"/>
        <v>-7.6675193464908684</v>
      </c>
      <c r="R58" s="65"/>
      <c r="S58" s="66" t="s">
        <v>151</v>
      </c>
      <c r="T58" s="166">
        <v>3.1753194400160383</v>
      </c>
    </row>
    <row r="59" spans="1:20">
      <c r="A59" s="56">
        <f>'Picarro Output'!A59</f>
        <v>58</v>
      </c>
      <c r="B59" s="57">
        <f t="shared" si="0"/>
        <v>9</v>
      </c>
      <c r="C59" s="56">
        <f>'Picarro Output'!E59</f>
        <v>2</v>
      </c>
      <c r="D59" s="56" t="str">
        <f>INDEX(Timing!$B$3:$B$29,MATCH(B59,Timing!$A$3:$A$29,0),1)</f>
        <v>Blacksburg</v>
      </c>
      <c r="E59" s="56" t="s">
        <v>117</v>
      </c>
      <c r="F59" s="58">
        <f>'Picarro Output'!J59</f>
        <v>1</v>
      </c>
      <c r="G59" s="58">
        <f t="shared" si="10"/>
        <v>0</v>
      </c>
      <c r="H59" s="82">
        <f>'Picarro Output'!F59</f>
        <v>-8.8699999999999992</v>
      </c>
      <c r="J59" s="59">
        <f>H59 + ((1-$T$7)*(H59-H57))</f>
        <v>-8.9511798192434515</v>
      </c>
      <c r="K59" s="79"/>
      <c r="L59" s="62">
        <f>J59</f>
        <v>-8.9511798192434515</v>
      </c>
      <c r="M59" s="62">
        <f t="shared" si="11"/>
        <v>-8.9532148342888842</v>
      </c>
      <c r="N59" s="62">
        <f>L59 - ($T$18*A59)</f>
        <v>-8.9532148342888842</v>
      </c>
      <c r="Q59" s="64">
        <f t="shared" si="3"/>
        <v>-7.6026102088601313</v>
      </c>
      <c r="R59" s="65"/>
      <c r="S59" s="66" t="s">
        <v>152</v>
      </c>
      <c r="T59" s="166">
        <v>11.137167797600501</v>
      </c>
    </row>
    <row r="60" spans="1:20" ht="15.75">
      <c r="A60" s="56">
        <f>'Picarro Output'!A60</f>
        <v>59</v>
      </c>
      <c r="B60" s="57">
        <f t="shared" si="0"/>
        <v>9</v>
      </c>
      <c r="C60" s="56">
        <f>'Picarro Output'!E60</f>
        <v>3</v>
      </c>
      <c r="D60" s="56" t="str">
        <f>INDEX(Timing!$B$3:$B$29,MATCH(B60,Timing!$A$3:$A$29,0),1)</f>
        <v>Blacksburg</v>
      </c>
      <c r="E60" s="56" t="s">
        <v>117</v>
      </c>
      <c r="F60" s="58">
        <f>'Picarro Output'!J60</f>
        <v>1</v>
      </c>
      <c r="G60" s="58">
        <f t="shared" si="10"/>
        <v>0</v>
      </c>
      <c r="H60" s="82">
        <f>'Picarro Output'!F60</f>
        <v>-8.9990000000000006</v>
      </c>
      <c r="J60" s="59">
        <f>H60 + ((1-$T$8)*(H60-H57))</f>
        <v>-9.0695417461706338</v>
      </c>
      <c r="K60" s="79"/>
      <c r="L60" s="62">
        <f>J60</f>
        <v>-9.0695417461706338</v>
      </c>
      <c r="M60" s="62">
        <f t="shared" si="11"/>
        <v>-9.0716118476823659</v>
      </c>
      <c r="N60" s="62">
        <f>L60 - ($T$18*A60)</f>
        <v>-9.0716118476823659</v>
      </c>
      <c r="Q60" s="64">
        <f t="shared" si="3"/>
        <v>-7.7150437537526937</v>
      </c>
      <c r="R60" s="65"/>
      <c r="S60" s="160" t="s">
        <v>146</v>
      </c>
      <c r="T60" s="167">
        <v>17.566412965692827</v>
      </c>
    </row>
    <row r="61" spans="1:20">
      <c r="A61" s="56">
        <f>'Picarro Output'!A61</f>
        <v>60</v>
      </c>
      <c r="B61" s="57">
        <f t="shared" si="0"/>
        <v>9</v>
      </c>
      <c r="C61" s="56">
        <f>'Picarro Output'!E61</f>
        <v>4</v>
      </c>
      <c r="D61" s="56" t="str">
        <f>INDEX(Timing!$B$3:$B$29,MATCH(B61,Timing!$A$3:$A$29,0),1)</f>
        <v>Blacksburg</v>
      </c>
      <c r="E61" s="56" t="s">
        <v>117</v>
      </c>
      <c r="F61" s="58">
        <f>'Picarro Output'!J61</f>
        <v>1</v>
      </c>
      <c r="G61" s="58">
        <f t="shared" si="10"/>
        <v>0</v>
      </c>
      <c r="H61" s="82">
        <f>'Picarro Output'!F61</f>
        <v>-8.9079999999999995</v>
      </c>
      <c r="I61" s="71">
        <f>STDEV(H58:H61)</f>
        <v>0.10445094542415617</v>
      </c>
      <c r="J61" s="59">
        <f>H61 + ((1-$T$9)*(H61-H57))</f>
        <v>-8.9561379863716102</v>
      </c>
      <c r="K61" s="79">
        <f>STDEV(J58:J61)</f>
        <v>5.6341247454837144E-2</v>
      </c>
      <c r="L61" s="62">
        <f>J61</f>
        <v>-8.9561379863716102</v>
      </c>
      <c r="M61" s="62">
        <f t="shared" si="11"/>
        <v>-8.9582431743496436</v>
      </c>
      <c r="N61" s="62">
        <f>L61 - ($T$18*A61)</f>
        <v>-8.9582431743496436</v>
      </c>
      <c r="Q61" s="64">
        <f t="shared" si="3"/>
        <v>-7.6073852794615959</v>
      </c>
      <c r="R61" s="65"/>
      <c r="S61" s="66" t="s">
        <v>160</v>
      </c>
      <c r="T61" s="66">
        <v>0.3</v>
      </c>
    </row>
    <row r="62" spans="1:20">
      <c r="A62" s="56">
        <f>'Picarro Output'!A62</f>
        <v>61</v>
      </c>
      <c r="B62" s="57">
        <f t="shared" si="0"/>
        <v>10</v>
      </c>
      <c r="C62" s="56">
        <f>'Picarro Output'!E62</f>
        <v>1</v>
      </c>
      <c r="D62" s="56" t="str">
        <f>INDEX(Timing!$B$3:$B$29,MATCH(B62,Timing!$A$3:$A$29,0),1)</f>
        <v>CS1 17dec24 0.1m</v>
      </c>
      <c r="F62" s="58">
        <f>'Picarro Output'!J62</f>
        <v>1</v>
      </c>
      <c r="G62" s="58">
        <f t="shared" si="10"/>
        <v>0</v>
      </c>
      <c r="H62" s="82">
        <f>'Picarro Output'!F62</f>
        <v>-7.9779999999999998</v>
      </c>
      <c r="J62" s="59">
        <f>H62 + ((1-$T$6)*(H62-H61))</f>
        <v>-7.9000758860398603</v>
      </c>
      <c r="K62" s="79"/>
      <c r="M62" s="62">
        <f t="shared" si="11"/>
        <v>-7.9022161604841941</v>
      </c>
      <c r="Q62" s="64">
        <f t="shared" si="3"/>
        <v>-6.604548659954971</v>
      </c>
      <c r="R62" s="65"/>
      <c r="S62" s="66" t="s">
        <v>158</v>
      </c>
      <c r="T62" s="66">
        <v>-20.6</v>
      </c>
    </row>
    <row r="63" spans="1:20">
      <c r="A63" s="56">
        <f>'Picarro Output'!A63</f>
        <v>62</v>
      </c>
      <c r="B63" s="57">
        <f t="shared" si="0"/>
        <v>10</v>
      </c>
      <c r="C63" s="56">
        <f>'Picarro Output'!E63</f>
        <v>2</v>
      </c>
      <c r="D63" s="56" t="str">
        <f>INDEX(Timing!$B$3:$B$29,MATCH(B63,Timing!$A$3:$A$29,0),1)</f>
        <v>CS1 17dec24 0.1m</v>
      </c>
      <c r="F63" s="58">
        <f>'Picarro Output'!J63</f>
        <v>1</v>
      </c>
      <c r="G63" s="58">
        <f t="shared" si="10"/>
        <v>0</v>
      </c>
      <c r="H63" s="82">
        <f>'Picarro Output'!F63</f>
        <v>-7.9210000000000003</v>
      </c>
      <c r="J63" s="59">
        <f>H63 + ((1-$T$7)*(H63-H61))</f>
        <v>-7.8972664450256849</v>
      </c>
      <c r="K63" s="79"/>
      <c r="M63" s="62">
        <f t="shared" si="11"/>
        <v>-7.8994418059363189</v>
      </c>
      <c r="Q63" s="64">
        <f t="shared" si="3"/>
        <v>-6.6019140452154108</v>
      </c>
      <c r="R63" s="65"/>
      <c r="S63" s="66" t="s">
        <v>159</v>
      </c>
      <c r="T63" s="66">
        <v>-29.6</v>
      </c>
    </row>
    <row r="64" spans="1:20">
      <c r="A64" s="56">
        <f>'Picarro Output'!A64</f>
        <v>63</v>
      </c>
      <c r="B64" s="57">
        <f t="shared" si="0"/>
        <v>10</v>
      </c>
      <c r="C64" s="56">
        <f>'Picarro Output'!E64</f>
        <v>3</v>
      </c>
      <c r="D64" s="56" t="str">
        <f>INDEX(Timing!$B$3:$B$29,MATCH(B64,Timing!$A$3:$A$29,0),1)</f>
        <v>CS1 17dec24 0.1m</v>
      </c>
      <c r="F64" s="58">
        <f>'Picarro Output'!J64</f>
        <v>1</v>
      </c>
      <c r="G64" s="58">
        <f t="shared" si="10"/>
        <v>0</v>
      </c>
      <c r="H64" s="82">
        <f>'Picarro Output'!F64</f>
        <v>-7.92</v>
      </c>
      <c r="J64" s="59">
        <f>H64 + ((1-$T$8)*(H64-H61))</f>
        <v>-7.9001154792534702</v>
      </c>
      <c r="K64" s="79"/>
      <c r="M64" s="62">
        <f t="shared" si="11"/>
        <v>-7.9023259266304056</v>
      </c>
      <c r="Q64" s="64">
        <f t="shared" si="3"/>
        <v>-6.6046528973556793</v>
      </c>
      <c r="R64" s="65"/>
    </row>
    <row r="65" spans="1:18">
      <c r="A65" s="56">
        <f>'Picarro Output'!A65</f>
        <v>64</v>
      </c>
      <c r="B65" s="57">
        <f t="shared" si="0"/>
        <v>10</v>
      </c>
      <c r="C65" s="56">
        <f>'Picarro Output'!E65</f>
        <v>4</v>
      </c>
      <c r="D65" s="56" t="str">
        <f>INDEX(Timing!$B$3:$B$29,MATCH(B65,Timing!$A$3:$A$29,0),1)</f>
        <v>CS1 17dec24 0.1m</v>
      </c>
      <c r="F65" s="58">
        <f>'Picarro Output'!J65</f>
        <v>1</v>
      </c>
      <c r="G65" s="58">
        <f t="shared" si="10"/>
        <v>0</v>
      </c>
      <c r="H65" s="82">
        <f>'Picarro Output'!F65</f>
        <v>-7.8780000000000001</v>
      </c>
      <c r="I65" s="71">
        <f>STDEV(H62:H65)</f>
        <v>4.1055856261114819E-2</v>
      </c>
      <c r="J65" s="59">
        <f>H65 + ((1-$T$9)*(H65-H61))</f>
        <v>-7.8634768230923378</v>
      </c>
      <c r="K65" s="79">
        <f>STDEV(J62:J65)</f>
        <v>1.7887688053506552E-2</v>
      </c>
      <c r="M65" s="62">
        <f t="shared" si="11"/>
        <v>-7.8657223569355734</v>
      </c>
      <c r="Q65" s="64">
        <f t="shared" si="3"/>
        <v>-6.5698929910155206</v>
      </c>
      <c r="R65" s="65"/>
    </row>
    <row r="66" spans="1:18">
      <c r="A66" s="56">
        <f>'Picarro Output'!A66</f>
        <v>65</v>
      </c>
      <c r="B66" s="57">
        <f t="shared" si="0"/>
        <v>11</v>
      </c>
      <c r="C66" s="56">
        <f>'Picarro Output'!E66</f>
        <v>1</v>
      </c>
      <c r="D66" s="56" t="str">
        <f>INDEX(Timing!$B$3:$B$29,MATCH(B66,Timing!$A$3:$A$29,0),1)</f>
        <v>CC2 17dec24 0.1m</v>
      </c>
      <c r="F66" s="58">
        <f>'Picarro Output'!J66</f>
        <v>1</v>
      </c>
      <c r="G66" s="58">
        <f t="shared" si="10"/>
        <v>0</v>
      </c>
      <c r="H66" s="82">
        <f>'Picarro Output'!F66</f>
        <v>-7.7709999999999999</v>
      </c>
      <c r="J66" s="59">
        <f>H66 + ((1-$T$6)*(H66-H65))</f>
        <v>-7.7620345374260911</v>
      </c>
      <c r="K66" s="79"/>
      <c r="M66" s="62">
        <f t="shared" si="11"/>
        <v>-7.7643151577356271</v>
      </c>
      <c r="Q66" s="64">
        <f t="shared" si="3"/>
        <v>-6.4735935105059568</v>
      </c>
      <c r="R66" s="65"/>
    </row>
    <row r="67" spans="1:18">
      <c r="A67" s="56">
        <f>'Picarro Output'!A67</f>
        <v>66</v>
      </c>
      <c r="B67" s="57">
        <f t="shared" si="0"/>
        <v>11</v>
      </c>
      <c r="C67" s="56">
        <f>'Picarro Output'!E67</f>
        <v>2</v>
      </c>
      <c r="D67" s="56" t="str">
        <f>INDEX(Timing!$B$3:$B$29,MATCH(B67,Timing!$A$3:$A$29,0),1)</f>
        <v>CC2 17dec24 0.1m</v>
      </c>
      <c r="F67" s="58">
        <f>'Picarro Output'!J67</f>
        <v>1</v>
      </c>
      <c r="G67" s="58">
        <f t="shared" si="10"/>
        <v>0</v>
      </c>
      <c r="H67" s="82">
        <f>'Picarro Output'!F67</f>
        <v>-7.806</v>
      </c>
      <c r="J67" s="59">
        <f>H67 + ((1-$T$7)*(H67-H65))</f>
        <v>-7.8042686768407794</v>
      </c>
      <c r="K67" s="79"/>
      <c r="M67" s="62">
        <f t="shared" si="11"/>
        <v>-7.8065843836166158</v>
      </c>
      <c r="Q67" s="64">
        <f t="shared" si="3"/>
        <v>-6.5137337029774471</v>
      </c>
      <c r="R67" s="65"/>
    </row>
    <row r="68" spans="1:18">
      <c r="A68" s="56">
        <f>'Picarro Output'!A68</f>
        <v>67</v>
      </c>
      <c r="B68" s="57">
        <f t="shared" ref="B68:B105" si="12">IF(C68=1,B67+1,B67)</f>
        <v>11</v>
      </c>
      <c r="C68" s="56">
        <f>'Picarro Output'!E68</f>
        <v>3</v>
      </c>
      <c r="D68" s="56" t="str">
        <f>INDEX(Timing!$B$3:$B$29,MATCH(B68,Timing!$A$3:$A$29,0),1)</f>
        <v>CC2 17dec24 0.1m</v>
      </c>
      <c r="F68" s="58">
        <f>'Picarro Output'!J68</f>
        <v>1</v>
      </c>
      <c r="G68" s="58">
        <f t="shared" si="10"/>
        <v>0</v>
      </c>
      <c r="H68" s="82">
        <f>'Picarro Output'!F68</f>
        <v>-7.7119999999999997</v>
      </c>
      <c r="J68" s="59">
        <f>H68 + ((1-$T$8)*(H68-H65))</f>
        <v>-7.7086590784980524</v>
      </c>
      <c r="K68" s="79"/>
      <c r="M68" s="62">
        <f t="shared" si="11"/>
        <v>-7.7110098717401891</v>
      </c>
      <c r="Q68" s="64">
        <f t="shared" si="3"/>
        <v>-6.4229731266449148</v>
      </c>
      <c r="R68" s="65"/>
    </row>
    <row r="69" spans="1:18">
      <c r="A69" s="56">
        <f>'Picarro Output'!A69</f>
        <v>68</v>
      </c>
      <c r="B69" s="57">
        <f t="shared" si="12"/>
        <v>11</v>
      </c>
      <c r="C69" s="56">
        <f>'Picarro Output'!E69</f>
        <v>4</v>
      </c>
      <c r="D69" s="56" t="str">
        <f>INDEX(Timing!$B$3:$B$29,MATCH(B69,Timing!$A$3:$A$29,0),1)</f>
        <v>CC2 17dec24 0.1m</v>
      </c>
      <c r="F69" s="58">
        <f>'Picarro Output'!J69</f>
        <v>1</v>
      </c>
      <c r="G69" s="58">
        <f t="shared" si="10"/>
        <v>0</v>
      </c>
      <c r="H69" s="82">
        <f>'Picarro Output'!F69</f>
        <v>-7.9269999999999996</v>
      </c>
      <c r="I69" s="71">
        <f>STDEV(H66:H69)</f>
        <v>9.0711998471352459E-2</v>
      </c>
      <c r="J69" s="59">
        <f>H69 + ((1-$T$9)*(H69-H65))</f>
        <v>-7.927690908415995</v>
      </c>
      <c r="K69" s="79">
        <f>STDEV(J66:J69)</f>
        <v>9.3284457644744245E-2</v>
      </c>
      <c r="M69" s="62">
        <f t="shared" si="11"/>
        <v>-7.930076788124433</v>
      </c>
      <c r="Q69" s="64">
        <f t="shared" si="3"/>
        <v>-6.6310059922705529</v>
      </c>
      <c r="R69" s="65"/>
    </row>
    <row r="70" spans="1:18">
      <c r="A70" s="56">
        <f>'Picarro Output'!A70</f>
        <v>69</v>
      </c>
      <c r="B70" s="57">
        <f t="shared" si="12"/>
        <v>12</v>
      </c>
      <c r="C70" s="56">
        <f>'Picarro Output'!E70</f>
        <v>1</v>
      </c>
      <c r="D70" s="56" t="str">
        <f>INDEX(Timing!$B$3:$B$29,MATCH(B70,Timing!$A$3:$A$29,0),1)</f>
        <v>C50 17dec24 6m</v>
      </c>
      <c r="F70" s="58">
        <f>'Picarro Output'!J70</f>
        <v>1</v>
      </c>
      <c r="G70" s="58">
        <f t="shared" si="10"/>
        <v>0</v>
      </c>
      <c r="H70" s="82">
        <f>'Picarro Output'!F70</f>
        <v>-5.665</v>
      </c>
      <c r="J70" s="59">
        <f>H70 + ((1-$T$6)*(H70-H69))</f>
        <v>-5.4754684454001783</v>
      </c>
      <c r="K70" s="79"/>
      <c r="M70" s="62">
        <f t="shared" si="11"/>
        <v>-5.4778894115749166</v>
      </c>
      <c r="Q70" s="64">
        <f t="shared" si="3"/>
        <v>-4.3023313780726067</v>
      </c>
      <c r="R70" s="65"/>
    </row>
    <row r="71" spans="1:18">
      <c r="A71" s="56">
        <f>'Picarro Output'!A71</f>
        <v>70</v>
      </c>
      <c r="B71" s="57">
        <f t="shared" si="12"/>
        <v>12</v>
      </c>
      <c r="C71" s="56">
        <f>'Picarro Output'!E71</f>
        <v>2</v>
      </c>
      <c r="D71" s="56" t="str">
        <f>INDEX(Timing!$B$3:$B$29,MATCH(B71,Timing!$A$3:$A$29,0),1)</f>
        <v>C50 17dec24 6m</v>
      </c>
      <c r="F71" s="58">
        <f>'Picarro Output'!J71</f>
        <v>1</v>
      </c>
      <c r="G71" s="58">
        <f t="shared" si="10"/>
        <v>0</v>
      </c>
      <c r="H71" s="82">
        <f>'Picarro Output'!F71</f>
        <v>-5.5049999999999999</v>
      </c>
      <c r="J71" s="59">
        <f>H71 + ((1-$T$7)*(H71-H69))</f>
        <v>-5.44676021261622</v>
      </c>
      <c r="K71" s="79"/>
      <c r="M71" s="62">
        <f t="shared" si="11"/>
        <v>-5.4492162652572587</v>
      </c>
      <c r="Q71" s="64">
        <f t="shared" si="3"/>
        <v>-4.2751024523479071</v>
      </c>
      <c r="R71" s="65"/>
    </row>
    <row r="72" spans="1:18">
      <c r="A72" s="56">
        <f>'Picarro Output'!A72</f>
        <v>71</v>
      </c>
      <c r="B72" s="57">
        <f t="shared" si="12"/>
        <v>12</v>
      </c>
      <c r="C72" s="56">
        <f>'Picarro Output'!E72</f>
        <v>3</v>
      </c>
      <c r="D72" s="56" t="str">
        <f>INDEX(Timing!$B$3:$B$29,MATCH(B72,Timing!$A$3:$A$29,0),1)</f>
        <v>C50 17dec24 6m</v>
      </c>
      <c r="F72" s="58">
        <f>'Picarro Output'!J72</f>
        <v>1</v>
      </c>
      <c r="G72" s="58">
        <f t="shared" ref="G72:G103" si="13">IF(F72="     ",-1,IF(F72=0,-1,0))</f>
        <v>0</v>
      </c>
      <c r="H72" s="82">
        <f>'Picarro Output'!F72</f>
        <v>-5.5060000000000002</v>
      </c>
      <c r="J72" s="59">
        <f>H72 + ((1-$T$8)*(H72-H69))</f>
        <v>-5.4572748737577452</v>
      </c>
      <c r="K72" s="79"/>
      <c r="M72" s="62">
        <f t="shared" ref="M72:M103" si="14">J72 - ($T$18*A72)</f>
        <v>-5.4597660128650842</v>
      </c>
      <c r="Q72" s="64">
        <f t="shared" si="3"/>
        <v>-4.2851208260152189</v>
      </c>
      <c r="R72" s="65"/>
    </row>
    <row r="73" spans="1:18">
      <c r="A73" s="56">
        <f>'Picarro Output'!A73</f>
        <v>72</v>
      </c>
      <c r="B73" s="57">
        <f t="shared" si="12"/>
        <v>12</v>
      </c>
      <c r="C73" s="56">
        <f>'Picarro Output'!E73</f>
        <v>4</v>
      </c>
      <c r="D73" s="56" t="str">
        <f>INDEX(Timing!$B$3:$B$29,MATCH(B73,Timing!$A$3:$A$29,0),1)</f>
        <v>C50 17dec24 6m</v>
      </c>
      <c r="F73" s="58">
        <f>'Picarro Output'!J73</f>
        <v>1</v>
      </c>
      <c r="G73" s="58">
        <f t="shared" si="13"/>
        <v>0</v>
      </c>
      <c r="H73" s="82">
        <f>'Picarro Output'!F73</f>
        <v>-5.6189999999999998</v>
      </c>
      <c r="I73" s="71">
        <f>STDEV(H70:H73)</f>
        <v>8.101594493266942E-2</v>
      </c>
      <c r="J73" s="59">
        <f>H73 + ((1-$T$9)*(H73-H69))</f>
        <v>-5.5864568035894315</v>
      </c>
      <c r="K73" s="79">
        <f>STDEV(J70:J73)</f>
        <v>6.4412247124627398E-2</v>
      </c>
      <c r="M73" s="62">
        <f t="shared" si="14"/>
        <v>-5.5889830291630718</v>
      </c>
      <c r="Q73" s="64">
        <f t="shared" ref="Q73:Q76" si="15">M73*$T$23+$T$24</f>
        <v>-4.4078293875440409</v>
      </c>
      <c r="R73" s="65"/>
    </row>
    <row r="74" spans="1:18">
      <c r="A74" s="56">
        <f>'Picarro Output'!A74</f>
        <v>73</v>
      </c>
      <c r="B74" s="57">
        <f t="shared" si="12"/>
        <v>13</v>
      </c>
      <c r="C74" s="56">
        <f>'Picarro Output'!E74</f>
        <v>1</v>
      </c>
      <c r="D74" s="56" t="str">
        <f>INDEX(Timing!$B$3:$B$29,MATCH(B74,Timing!$A$3:$A$29,0),1)</f>
        <v>CC4 17dec24 9m</v>
      </c>
      <c r="F74" s="58">
        <f>'Picarro Output'!J74</f>
        <v>1</v>
      </c>
      <c r="G74" s="58">
        <f t="shared" si="13"/>
        <v>0</v>
      </c>
      <c r="H74" s="82">
        <f>'Picarro Output'!F74</f>
        <v>-5.47</v>
      </c>
      <c r="J74" s="59">
        <f>H74 + ((1-$T$6)*(H74-H73))</f>
        <v>-5.4575153838924075</v>
      </c>
      <c r="K74" s="79"/>
      <c r="M74" s="62">
        <f t="shared" si="14"/>
        <v>-5.4600766959323481</v>
      </c>
      <c r="Q74" s="64">
        <f t="shared" si="15"/>
        <v>-4.2854158604725026</v>
      </c>
      <c r="R74" s="65"/>
    </row>
    <row r="75" spans="1:18">
      <c r="A75" s="56">
        <f>'Picarro Output'!A75</f>
        <v>74</v>
      </c>
      <c r="B75" s="57">
        <f t="shared" si="12"/>
        <v>13</v>
      </c>
      <c r="C75" s="56">
        <f>'Picarro Output'!E75</f>
        <v>2</v>
      </c>
      <c r="D75" s="56" t="str">
        <f>INDEX(Timing!$B$3:$B$29,MATCH(B75,Timing!$A$3:$A$29,0),1)</f>
        <v>CC4 17dec24 9m</v>
      </c>
      <c r="F75" s="58">
        <f>'Picarro Output'!J75</f>
        <v>1</v>
      </c>
      <c r="G75" s="58">
        <f t="shared" si="13"/>
        <v>0</v>
      </c>
      <c r="H75" s="82">
        <f>'Picarro Output'!F75</f>
        <v>-5.4169999999999998</v>
      </c>
      <c r="J75" s="59">
        <f>H75 + ((1-$T$7)*(H75-H73))</f>
        <v>-5.412142676692187</v>
      </c>
      <c r="K75" s="79"/>
      <c r="M75" s="62">
        <f t="shared" si="14"/>
        <v>-5.4147390751984279</v>
      </c>
      <c r="Q75" s="64">
        <f t="shared" si="15"/>
        <v>-4.2423618232970197</v>
      </c>
      <c r="R75" s="65"/>
    </row>
    <row r="76" spans="1:18">
      <c r="A76" s="56">
        <f>'Picarro Output'!A76</f>
        <v>75</v>
      </c>
      <c r="B76" s="57">
        <f t="shared" si="12"/>
        <v>13</v>
      </c>
      <c r="C76" s="56">
        <f>'Picarro Output'!E76</f>
        <v>3</v>
      </c>
      <c r="D76" s="56" t="str">
        <f>INDEX(Timing!$B$3:$B$29,MATCH(B76,Timing!$A$3:$A$29,0),1)</f>
        <v>CC4 17dec24 9m</v>
      </c>
      <c r="F76" s="58">
        <f>'Picarro Output'!J76</f>
        <v>1</v>
      </c>
      <c r="G76" s="58">
        <f t="shared" si="13"/>
        <v>0</v>
      </c>
      <c r="H76" s="82">
        <f>'Picarro Output'!F76</f>
        <v>-5.5250000000000004</v>
      </c>
      <c r="J76" s="59">
        <f>H76 + ((1-$T$8)*(H76-H73))</f>
        <v>-5.5231081528844399</v>
      </c>
      <c r="K76" s="79"/>
      <c r="M76" s="62">
        <f t="shared" si="14"/>
        <v>-5.5257396378569812</v>
      </c>
      <c r="Q76" s="64">
        <f t="shared" si="15"/>
        <v>-4.3477714648670593</v>
      </c>
      <c r="R76" s="65"/>
    </row>
    <row r="77" spans="1:18">
      <c r="A77" s="56">
        <f>'Picarro Output'!A77</f>
        <v>76</v>
      </c>
      <c r="B77" s="57">
        <f t="shared" si="12"/>
        <v>13</v>
      </c>
      <c r="C77" s="56">
        <f>'Picarro Output'!E77</f>
        <v>4</v>
      </c>
      <c r="D77" s="56" t="str">
        <f>INDEX(Timing!$B$3:$B$29,MATCH(B77,Timing!$A$3:$A$29,0),1)</f>
        <v>CC4 17dec24 9m</v>
      </c>
      <c r="F77" s="58">
        <f>'Picarro Output'!J77</f>
        <v>1</v>
      </c>
      <c r="G77" s="58">
        <f t="shared" si="13"/>
        <v>0</v>
      </c>
      <c r="H77" s="82">
        <f>'Picarro Output'!F77</f>
        <v>-5.468</v>
      </c>
      <c r="I77" s="71">
        <f>STDEV(H74:H77)</f>
        <v>4.4113490000225776E-2</v>
      </c>
      <c r="J77" s="59">
        <f>H77 + ((1-$T$9)*(H77-H73))</f>
        <v>-5.4658708740649935</v>
      </c>
      <c r="K77" s="79">
        <f>STDEV(J74:J77)</f>
        <v>4.5558634659911078E-2</v>
      </c>
      <c r="M77" s="62">
        <f t="shared" si="14"/>
        <v>-5.468537445503836</v>
      </c>
      <c r="Q77" s="64">
        <f>M77*$T$23+$T$24</f>
        <v>-4.2934504555987258</v>
      </c>
      <c r="R77" s="65"/>
    </row>
    <row r="78" spans="1:18">
      <c r="A78" s="56">
        <f>'Picarro Output'!A78</f>
        <v>77</v>
      </c>
      <c r="B78" s="57">
        <f t="shared" si="12"/>
        <v>14</v>
      </c>
      <c r="C78" s="56">
        <f>'Picarro Output'!E78</f>
        <v>1</v>
      </c>
      <c r="D78" s="56" t="str">
        <f>INDEX(Timing!$B$3:$B$29,MATCH(B78,Timing!$A$3:$A$29,0),1)</f>
        <v>CC4 17dec24 0.1m</v>
      </c>
      <c r="F78" s="58">
        <f>'Picarro Output'!J78</f>
        <v>1</v>
      </c>
      <c r="G78" s="58">
        <f t="shared" si="13"/>
        <v>0</v>
      </c>
      <c r="H78" s="82">
        <f>'Picarro Output'!F78</f>
        <v>-5.4009999999999998</v>
      </c>
      <c r="J78" s="59">
        <f>H78 + ((1-$T$6)*(H78-H77))</f>
        <v>-5.3953861122200761</v>
      </c>
      <c r="K78" s="79"/>
      <c r="M78" s="62">
        <f t="shared" si="14"/>
        <v>-5.398087770125219</v>
      </c>
      <c r="Q78" s="64">
        <f t="shared" ref="Q78:Q113" si="16">M78*$T$23+$T$24</f>
        <v>-4.2265492178705086</v>
      </c>
      <c r="R78" s="65"/>
    </row>
    <row r="79" spans="1:18">
      <c r="A79" s="56">
        <f>'Picarro Output'!A79</f>
        <v>78</v>
      </c>
      <c r="B79" s="57">
        <f t="shared" si="12"/>
        <v>14</v>
      </c>
      <c r="C79" s="56">
        <f>'Picarro Output'!E79</f>
        <v>2</v>
      </c>
      <c r="D79" s="56" t="str">
        <f>INDEX(Timing!$B$3:$B$29,MATCH(B79,Timing!$A$3:$A$29,0),1)</f>
        <v>CC4 17dec24 0.1m</v>
      </c>
      <c r="F79" s="58">
        <f>'Picarro Output'!J79</f>
        <v>1</v>
      </c>
      <c r="G79" s="58">
        <f t="shared" si="13"/>
        <v>0</v>
      </c>
      <c r="H79" s="82">
        <f>'Picarro Output'!F79</f>
        <v>-5.47</v>
      </c>
      <c r="J79" s="59">
        <f>H79 + ((1-$T$7)*(H79-H77))</f>
        <v>-5.4700480923099777</v>
      </c>
      <c r="K79" s="79"/>
      <c r="M79" s="62">
        <f t="shared" si="14"/>
        <v>-5.4727848366814209</v>
      </c>
      <c r="Q79" s="64">
        <f t="shared" si="16"/>
        <v>-4.2974839124651938</v>
      </c>
      <c r="R79" s="65"/>
    </row>
    <row r="80" spans="1:18">
      <c r="A80" s="56">
        <f>'Picarro Output'!A80</f>
        <v>79</v>
      </c>
      <c r="B80" s="57">
        <f t="shared" si="12"/>
        <v>14</v>
      </c>
      <c r="C80" s="56">
        <f>'Picarro Output'!E80</f>
        <v>3</v>
      </c>
      <c r="D80" s="56" t="str">
        <f>INDEX(Timing!$B$3:$B$29,MATCH(B80,Timing!$A$3:$A$29,0),1)</f>
        <v>CC4 17dec24 0.1m</v>
      </c>
      <c r="F80" s="58">
        <f>'Picarro Output'!J80</f>
        <v>1</v>
      </c>
      <c r="G80" s="58">
        <f t="shared" si="13"/>
        <v>0</v>
      </c>
      <c r="H80" s="82">
        <f>'Picarro Output'!F80</f>
        <v>-5.3230000000000004</v>
      </c>
      <c r="J80" s="59">
        <f>H80 + ((1-$T$8)*(H80-H77))</f>
        <v>-5.3200817251940826</v>
      </c>
      <c r="K80" s="79"/>
      <c r="M80" s="62">
        <f t="shared" si="14"/>
        <v>-5.3228535560318262</v>
      </c>
      <c r="Q80" s="64">
        <f t="shared" si="16"/>
        <v>-4.1551044310023304</v>
      </c>
      <c r="R80" s="65"/>
    </row>
    <row r="81" spans="1:18">
      <c r="A81" s="56">
        <f>'Picarro Output'!A81</f>
        <v>80</v>
      </c>
      <c r="B81" s="57">
        <f t="shared" si="12"/>
        <v>14</v>
      </c>
      <c r="C81" s="56">
        <f>'Picarro Output'!E81</f>
        <v>4</v>
      </c>
      <c r="D81" s="56" t="str">
        <f>INDEX(Timing!$B$3:$B$29,MATCH(B81,Timing!$A$3:$A$29,0),1)</f>
        <v>CC4 17dec24 0.1m</v>
      </c>
      <c r="F81" s="58">
        <f>'Picarro Output'!J81</f>
        <v>1</v>
      </c>
      <c r="G81" s="58">
        <f t="shared" si="13"/>
        <v>0</v>
      </c>
      <c r="H81" s="82">
        <f>'Picarro Output'!F81</f>
        <v>-5.42</v>
      </c>
      <c r="I81" s="71">
        <f>STDEV(H78:H81)</f>
        <v>6.1049160518388511E-2</v>
      </c>
      <c r="J81" s="59">
        <f>H81 + ((1-$T$9)*(H81-H77))</f>
        <v>-5.4193231917557592</v>
      </c>
      <c r="K81" s="79">
        <f>STDEV(J78:J81)</f>
        <v>6.2403219228184467E-2</v>
      </c>
      <c r="M81" s="62">
        <f t="shared" si="14"/>
        <v>-5.4221301090598031</v>
      </c>
      <c r="Q81" s="64">
        <f t="shared" si="16"/>
        <v>-4.2493805825852595</v>
      </c>
      <c r="R81" s="65"/>
    </row>
    <row r="82" spans="1:18">
      <c r="A82" s="56">
        <f>'Picarro Output'!A82</f>
        <v>81</v>
      </c>
      <c r="B82" s="57">
        <f t="shared" si="12"/>
        <v>15</v>
      </c>
      <c r="C82" s="56">
        <f>'Picarro Output'!E82</f>
        <v>1</v>
      </c>
      <c r="D82" s="56" t="str">
        <f>INDEX(Timing!$B$3:$B$29,MATCH(B82,Timing!$A$3:$A$29,0),1)</f>
        <v>CC4 30sep24 9m</v>
      </c>
      <c r="F82" s="58">
        <f>'Picarro Output'!J82</f>
        <v>1</v>
      </c>
      <c r="G82" s="58">
        <f t="shared" si="13"/>
        <v>0</v>
      </c>
      <c r="H82" s="82">
        <f>'Picarro Output'!F82</f>
        <v>-5.9889999999999999</v>
      </c>
      <c r="J82" s="59">
        <f>H82 + ((1-$T$6)*(H82-H81))</f>
        <v>-6.0366761514444294</v>
      </c>
      <c r="K82" s="79"/>
      <c r="M82" s="62">
        <f t="shared" si="14"/>
        <v>-6.0395181552147745</v>
      </c>
      <c r="Q82" s="64">
        <f t="shared" si="16"/>
        <v>-4.8356717787390133</v>
      </c>
      <c r="R82" s="65"/>
    </row>
    <row r="83" spans="1:18">
      <c r="A83" s="56">
        <f>'Picarro Output'!A83</f>
        <v>82</v>
      </c>
      <c r="B83" s="57">
        <f t="shared" si="12"/>
        <v>15</v>
      </c>
      <c r="C83" s="56">
        <f>'Picarro Output'!E83</f>
        <v>2</v>
      </c>
      <c r="D83" s="56" t="str">
        <f>INDEX(Timing!$B$3:$B$29,MATCH(B83,Timing!$A$3:$A$29,0),1)</f>
        <v>CC4 30sep24 9m</v>
      </c>
      <c r="F83" s="58">
        <f>'Picarro Output'!J83</f>
        <v>1</v>
      </c>
      <c r="G83" s="58">
        <f t="shared" si="13"/>
        <v>0</v>
      </c>
      <c r="H83" s="82">
        <f>'Picarro Output'!F83</f>
        <v>-6.06</v>
      </c>
      <c r="J83" s="59">
        <f>H83 + ((1-$T$7)*(H83-H81))</f>
        <v>-6.075389539193071</v>
      </c>
      <c r="K83" s="79"/>
      <c r="M83" s="62">
        <f t="shared" si="14"/>
        <v>-6.0782666294297165</v>
      </c>
      <c r="Q83" s="64">
        <f t="shared" si="16"/>
        <v>-4.8724685541837207</v>
      </c>
      <c r="R83" s="65"/>
    </row>
    <row r="84" spans="1:18">
      <c r="A84" s="56">
        <f>'Picarro Output'!A84</f>
        <v>83</v>
      </c>
      <c r="B84" s="57">
        <f t="shared" si="12"/>
        <v>15</v>
      </c>
      <c r="C84" s="56">
        <f>'Picarro Output'!E84</f>
        <v>3</v>
      </c>
      <c r="D84" s="56" t="str">
        <f>INDEX(Timing!$B$3:$B$29,MATCH(B84,Timing!$A$3:$A$29,0),1)</f>
        <v>CC4 30sep24 9m</v>
      </c>
      <c r="F84" s="58">
        <f>'Picarro Output'!J84</f>
        <v>1</v>
      </c>
      <c r="G84" s="58">
        <f t="shared" si="13"/>
        <v>0</v>
      </c>
      <c r="H84" s="82">
        <f>'Picarro Output'!F84</f>
        <v>-6.0570000000000004</v>
      </c>
      <c r="J84" s="59">
        <f>H84 + ((1-$T$8)*(H84-H81))</f>
        <v>-6.069820283112894</v>
      </c>
      <c r="K84" s="79"/>
      <c r="M84" s="62">
        <f t="shared" si="14"/>
        <v>-6.0727324598158399</v>
      </c>
      <c r="Q84" s="64">
        <f t="shared" si="16"/>
        <v>-4.8672131318559897</v>
      </c>
      <c r="R84" s="65"/>
    </row>
    <row r="85" spans="1:18">
      <c r="A85" s="56">
        <f>'Picarro Output'!A85</f>
        <v>84</v>
      </c>
      <c r="B85" s="57">
        <f t="shared" si="12"/>
        <v>15</v>
      </c>
      <c r="C85" s="56">
        <f>'Picarro Output'!E85</f>
        <v>4</v>
      </c>
      <c r="D85" s="56" t="str">
        <f>INDEX(Timing!$B$3:$B$29,MATCH(B85,Timing!$A$3:$A$29,0),1)</f>
        <v>CC4 30sep24 9m</v>
      </c>
      <c r="F85" s="58">
        <f>'Picarro Output'!J85</f>
        <v>1</v>
      </c>
      <c r="G85" s="58">
        <f t="shared" si="13"/>
        <v>0</v>
      </c>
      <c r="H85" s="82">
        <f>'Picarro Output'!F85</f>
        <v>-6.0780000000000003</v>
      </c>
      <c r="I85" s="71">
        <f>STDEV(H82:H85)</f>
        <v>3.9115214431216017E-2</v>
      </c>
      <c r="J85" s="59">
        <f>H85 + ((1-$T$9)*(H85-H81))</f>
        <v>-6.0872779130147983</v>
      </c>
      <c r="K85" s="79">
        <f>STDEV(J82:J85)</f>
        <v>2.1669711996742592E-2</v>
      </c>
      <c r="M85" s="62">
        <f t="shared" si="14"/>
        <v>-6.0902251761840445</v>
      </c>
      <c r="Q85" s="64">
        <f t="shared" si="16"/>
        <v>-4.8838247680341844</v>
      </c>
      <c r="R85" s="65"/>
    </row>
    <row r="86" spans="1:18">
      <c r="A86" s="56">
        <f>'Picarro Output'!A86</f>
        <v>85</v>
      </c>
      <c r="B86" s="57">
        <f t="shared" si="12"/>
        <v>16</v>
      </c>
      <c r="C86" s="56">
        <f>'Picarro Output'!E86</f>
        <v>1</v>
      </c>
      <c r="D86" s="56" t="str">
        <f>INDEX(Timing!$B$3:$B$29,MATCH(B86,Timing!$A$3:$A$29,0),1)</f>
        <v>CC2 11jul24 0.1m</v>
      </c>
      <c r="F86" s="58">
        <f>'Picarro Output'!J86</f>
        <v>1</v>
      </c>
      <c r="G86" s="58">
        <f t="shared" si="13"/>
        <v>0</v>
      </c>
      <c r="H86" s="82">
        <f>'Picarro Output'!F86</f>
        <v>-5.5780000000000003</v>
      </c>
      <c r="J86" s="59">
        <f>H86 + ((1-$T$6)*(H86-H85))</f>
        <v>-5.5361053150751944</v>
      </c>
      <c r="K86" s="79"/>
      <c r="M86" s="62">
        <f t="shared" si="14"/>
        <v>-5.5390876647107419</v>
      </c>
      <c r="Q86" s="64">
        <f t="shared" si="16"/>
        <v>-4.3604471729231555</v>
      </c>
      <c r="R86" s="65"/>
    </row>
    <row r="87" spans="1:18">
      <c r="A87" s="56">
        <f>'Picarro Output'!A87</f>
        <v>86</v>
      </c>
      <c r="B87" s="57">
        <f t="shared" si="12"/>
        <v>16</v>
      </c>
      <c r="C87" s="56">
        <f>'Picarro Output'!E87</f>
        <v>2</v>
      </c>
      <c r="D87" s="56" t="str">
        <f>INDEX(Timing!$B$3:$B$29,MATCH(B87,Timing!$A$3:$A$29,0),1)</f>
        <v>CC2 11jul24 0.1m</v>
      </c>
      <c r="F87" s="58">
        <f>'Picarro Output'!J87</f>
        <v>1</v>
      </c>
      <c r="G87" s="58">
        <f t="shared" si="13"/>
        <v>0</v>
      </c>
      <c r="H87" s="82">
        <f>'Picarro Output'!F87</f>
        <v>-5.5949999999999998</v>
      </c>
      <c r="J87" s="59">
        <f>H87 + ((1-$T$7)*(H87-H85))</f>
        <v>-5.5833857071402289</v>
      </c>
      <c r="K87" s="79"/>
      <c r="M87" s="62">
        <f t="shared" si="14"/>
        <v>-5.5864031432420767</v>
      </c>
      <c r="Q87" s="64">
        <f t="shared" si="16"/>
        <v>-4.4053794463571636</v>
      </c>
      <c r="R87" s="65"/>
    </row>
    <row r="88" spans="1:18">
      <c r="A88" s="56">
        <f>'Picarro Output'!A88</f>
        <v>87</v>
      </c>
      <c r="B88" s="57">
        <f t="shared" si="12"/>
        <v>16</v>
      </c>
      <c r="C88" s="56">
        <f>'Picarro Output'!E88</f>
        <v>3</v>
      </c>
      <c r="D88" s="56" t="str">
        <f>INDEX(Timing!$B$3:$B$29,MATCH(B88,Timing!$A$3:$A$29,0),1)</f>
        <v>CC2 11jul24 0.1m</v>
      </c>
      <c r="F88" s="58">
        <f>'Picarro Output'!J88</f>
        <v>1</v>
      </c>
      <c r="G88" s="58">
        <f t="shared" si="13"/>
        <v>0</v>
      </c>
      <c r="H88" s="82">
        <f>'Picarro Output'!F88</f>
        <v>-5.4809999999999999</v>
      </c>
      <c r="J88" s="59">
        <f>H88 + ((1-$T$8)*(H88-H85))</f>
        <v>-5.4689847582128763</v>
      </c>
      <c r="K88" s="79"/>
      <c r="M88" s="62">
        <f t="shared" si="14"/>
        <v>-5.4720372807810245</v>
      </c>
      <c r="Q88" s="64">
        <f t="shared" si="16"/>
        <v>-4.2967740097617568</v>
      </c>
      <c r="R88" s="65"/>
    </row>
    <row r="89" spans="1:18">
      <c r="A89" s="56">
        <f>'Picarro Output'!A89</f>
        <v>88</v>
      </c>
      <c r="B89" s="57">
        <f t="shared" si="12"/>
        <v>16</v>
      </c>
      <c r="C89" s="56">
        <f>'Picarro Output'!E89</f>
        <v>4</v>
      </c>
      <c r="D89" s="56" t="str">
        <f>INDEX(Timing!$B$3:$B$29,MATCH(B89,Timing!$A$3:$A$29,0),1)</f>
        <v>CC2 11jul24 0.1m</v>
      </c>
      <c r="F89" s="58">
        <f>'Picarro Output'!J89</f>
        <v>1</v>
      </c>
      <c r="G89" s="58">
        <f t="shared" si="13"/>
        <v>0</v>
      </c>
      <c r="H89" s="82">
        <f>'Picarro Output'!F89</f>
        <v>-5.5640000000000001</v>
      </c>
      <c r="I89" s="71">
        <f>STDEV(H86:H89)</f>
        <v>5.0612910079017102E-2</v>
      </c>
      <c r="J89" s="59">
        <f>H89 + ((1-$T$9)*(H89-H85))</f>
        <v>-5.5567525117179235</v>
      </c>
      <c r="K89" s="79">
        <f>STDEV(J86:J89)</f>
        <v>4.8876540151128675E-2</v>
      </c>
      <c r="L89" s="62"/>
      <c r="M89" s="62">
        <f t="shared" si="14"/>
        <v>-5.559840120752372</v>
      </c>
      <c r="N89" s="62"/>
      <c r="Q89" s="64">
        <f t="shared" si="16"/>
        <v>-4.3801543608927798</v>
      </c>
      <c r="R89" s="65"/>
    </row>
    <row r="90" spans="1:18">
      <c r="A90" s="56">
        <f>'Picarro Output'!A90</f>
        <v>89</v>
      </c>
      <c r="B90" s="57">
        <f t="shared" si="12"/>
        <v>17</v>
      </c>
      <c r="C90" s="56">
        <f>'Picarro Output'!E90</f>
        <v>1</v>
      </c>
      <c r="D90" s="56" t="str">
        <f>INDEX(Timing!$B$3:$B$29,MATCH(B90,Timing!$A$3:$A$29,0),1)</f>
        <v>CP2 28oct24 0.1m</v>
      </c>
      <c r="F90" s="58">
        <f>'Picarro Output'!J90</f>
        <v>1</v>
      </c>
      <c r="G90" s="58">
        <f t="shared" si="13"/>
        <v>0</v>
      </c>
      <c r="H90" s="82">
        <f>'Picarro Output'!F90</f>
        <v>-5.3570000000000002</v>
      </c>
      <c r="J90" s="59">
        <f>H90 + ((1-$T$6)*(H90-H89))</f>
        <v>-5.3396556004411302</v>
      </c>
      <c r="K90" s="79"/>
      <c r="M90" s="62">
        <f t="shared" si="14"/>
        <v>-5.3427782959418799</v>
      </c>
      <c r="Q90" s="64">
        <f t="shared" si="16"/>
        <v>-4.1740255935801782</v>
      </c>
      <c r="R90" s="65"/>
    </row>
    <row r="91" spans="1:18">
      <c r="A91" s="56">
        <f>'Picarro Output'!A91</f>
        <v>90</v>
      </c>
      <c r="B91" s="57">
        <f t="shared" si="12"/>
        <v>17</v>
      </c>
      <c r="C91" s="56">
        <f>'Picarro Output'!E91</f>
        <v>2</v>
      </c>
      <c r="D91" s="56" t="str">
        <f>INDEX(Timing!$B$3:$B$29,MATCH(B91,Timing!$A$3:$A$29,0),1)</f>
        <v>CP2 28oct24 0.1m</v>
      </c>
      <c r="F91" s="58">
        <f>'Picarro Output'!J91</f>
        <v>1</v>
      </c>
      <c r="G91" s="58">
        <f t="shared" si="13"/>
        <v>0</v>
      </c>
      <c r="H91" s="82">
        <f>'Picarro Output'!F91</f>
        <v>-5.3090000000000002</v>
      </c>
      <c r="J91" s="59">
        <f>H91 + ((1-$T$7)*(H91-H89))</f>
        <v>-5.3028682304777606</v>
      </c>
      <c r="K91" s="79"/>
      <c r="M91" s="62">
        <f t="shared" si="14"/>
        <v>-5.3060260124448106</v>
      </c>
      <c r="Q91" s="64">
        <f t="shared" si="16"/>
        <v>-4.1391244639145253</v>
      </c>
      <c r="R91" s="65"/>
    </row>
    <row r="92" spans="1:18">
      <c r="A92" s="56">
        <f>'Picarro Output'!A92</f>
        <v>91</v>
      </c>
      <c r="B92" s="57">
        <f t="shared" si="12"/>
        <v>17</v>
      </c>
      <c r="C92" s="56">
        <f>'Picarro Output'!E92</f>
        <v>3</v>
      </c>
      <c r="D92" s="56" t="str">
        <f>INDEX(Timing!$B$3:$B$29,MATCH(B92,Timing!$A$3:$A$29,0),1)</f>
        <v>CP2 28oct24 0.1m</v>
      </c>
      <c r="F92" s="58">
        <f>'Picarro Output'!J92</f>
        <v>1</v>
      </c>
      <c r="G92" s="58">
        <f t="shared" si="13"/>
        <v>0</v>
      </c>
      <c r="H92" s="82">
        <f>'Picarro Output'!F92</f>
        <v>-5.2750000000000004</v>
      </c>
      <c r="J92" s="59">
        <f>H92 + ((1-$T$8)*(H92-H89))</f>
        <v>-5.2691835764213089</v>
      </c>
      <c r="K92" s="79"/>
      <c r="M92" s="62">
        <f t="shared" si="14"/>
        <v>-5.2723764448546593</v>
      </c>
      <c r="Q92" s="64">
        <f t="shared" si="16"/>
        <v>-4.1071697713101694</v>
      </c>
      <c r="R92" s="65"/>
    </row>
    <row r="93" spans="1:18">
      <c r="A93" s="56">
        <f>'Picarro Output'!A93</f>
        <v>92</v>
      </c>
      <c r="B93" s="57">
        <f t="shared" si="12"/>
        <v>17</v>
      </c>
      <c r="C93" s="56">
        <f>'Picarro Output'!E93</f>
        <v>4</v>
      </c>
      <c r="D93" s="56" t="str">
        <f>INDEX(Timing!$B$3:$B$29,MATCH(B93,Timing!$A$3:$A$29,0),1)</f>
        <v>CP2 28oct24 0.1m</v>
      </c>
      <c r="F93" s="58">
        <f>'Picarro Output'!J93</f>
        <v>1</v>
      </c>
      <c r="G93" s="58">
        <f t="shared" si="13"/>
        <v>0</v>
      </c>
      <c r="H93" s="82">
        <f>'Picarro Output'!F93</f>
        <v>-5.2969999999999997</v>
      </c>
      <c r="I93" s="71">
        <f>STDEV(H90:H93)</f>
        <v>3.4655446902326921E-2</v>
      </c>
      <c r="J93" s="59">
        <f>H93 + ((1-$T$9)*(H93-H89))</f>
        <v>-5.2932352541414112</v>
      </c>
      <c r="K93" s="79">
        <f>STDEV(J90:J93)</f>
        <v>2.9269436081017324E-2</v>
      </c>
      <c r="M93" s="62">
        <f t="shared" si="14"/>
        <v>-5.2964632090410619</v>
      </c>
      <c r="Q93" s="64">
        <f t="shared" si="16"/>
        <v>-4.1300433236477447</v>
      </c>
      <c r="R93" s="65"/>
    </row>
    <row r="94" spans="1:18">
      <c r="A94" s="56">
        <f>'Picarro Output'!A94</f>
        <v>93</v>
      </c>
      <c r="B94" s="57">
        <f t="shared" si="12"/>
        <v>18</v>
      </c>
      <c r="C94" s="56">
        <f>'Picarro Output'!E94</f>
        <v>1</v>
      </c>
      <c r="D94" s="56" t="str">
        <f>INDEX(Timing!$B$3:$B$29,MATCH(B94,Timing!$A$3:$A$29,0),1)</f>
        <v>Blacksburg</v>
      </c>
      <c r="E94" s="56" t="s">
        <v>117</v>
      </c>
      <c r="F94" s="58">
        <f>'Picarro Output'!J94</f>
        <v>1</v>
      </c>
      <c r="G94" s="58">
        <f t="shared" si="13"/>
        <v>0</v>
      </c>
      <c r="H94" s="82">
        <f>'Picarro Output'!F94</f>
        <v>-8.6489999999999991</v>
      </c>
      <c r="J94" s="59">
        <f>H94 + ((1-$T$6)*(H94-H93))</f>
        <v>-8.9298619677358975</v>
      </c>
      <c r="K94" s="79"/>
      <c r="L94" s="62">
        <f>J94</f>
        <v>-8.9298619677358975</v>
      </c>
      <c r="M94" s="62">
        <f t="shared" si="14"/>
        <v>-8.9331250091018486</v>
      </c>
      <c r="N94" s="62">
        <f>L94 - ($T$18*A94)</f>
        <v>-8.9331250091018486</v>
      </c>
      <c r="Q94" s="64">
        <f t="shared" si="16"/>
        <v>-7.5835322760870838</v>
      </c>
      <c r="R94" s="65"/>
    </row>
    <row r="95" spans="1:18">
      <c r="A95" s="56">
        <f>'Picarro Output'!A95</f>
        <v>94</v>
      </c>
      <c r="B95" s="57">
        <f t="shared" si="12"/>
        <v>18</v>
      </c>
      <c r="C95" s="56">
        <f>'Picarro Output'!E95</f>
        <v>2</v>
      </c>
      <c r="D95" s="56" t="str">
        <f>INDEX(Timing!$B$3:$B$29,MATCH(B95,Timing!$A$3:$A$29,0),1)</f>
        <v>Blacksburg</v>
      </c>
      <c r="E95" s="56" t="s">
        <v>117</v>
      </c>
      <c r="F95" s="58">
        <f>'Picarro Output'!J95</f>
        <v>1</v>
      </c>
      <c r="G95" s="58">
        <f t="shared" si="13"/>
        <v>0</v>
      </c>
      <c r="H95" s="82">
        <f>'Picarro Output'!F95</f>
        <v>-8.8219999999999992</v>
      </c>
      <c r="J95" s="59">
        <f>H95 + ((1-$T$7)*(H95-H93))</f>
        <v>-8.9067626963368394</v>
      </c>
      <c r="K95" s="79"/>
      <c r="L95" s="62">
        <f>J95</f>
        <v>-8.9067626963368394</v>
      </c>
      <c r="M95" s="62">
        <f t="shared" si="14"/>
        <v>-8.9100608241690917</v>
      </c>
      <c r="N95" s="62">
        <f>L95 - ($T$18*A95)</f>
        <v>-8.9100608241690917</v>
      </c>
      <c r="Q95" s="64">
        <f t="shared" si="16"/>
        <v>-7.5616297973190658</v>
      </c>
      <c r="R95" s="65"/>
    </row>
    <row r="96" spans="1:18">
      <c r="A96" s="56">
        <f>'Picarro Output'!A96</f>
        <v>95</v>
      </c>
      <c r="B96" s="57">
        <f t="shared" si="12"/>
        <v>18</v>
      </c>
      <c r="C96" s="56">
        <f>'Picarro Output'!E96</f>
        <v>3</v>
      </c>
      <c r="D96" s="56" t="str">
        <f>INDEX(Timing!$B$3:$B$29,MATCH(B96,Timing!$A$3:$A$29,0),1)</f>
        <v>Blacksburg</v>
      </c>
      <c r="E96" s="56" t="s">
        <v>117</v>
      </c>
      <c r="F96" s="58">
        <f>'Picarro Output'!J96</f>
        <v>1</v>
      </c>
      <c r="G96" s="58">
        <f t="shared" si="13"/>
        <v>0</v>
      </c>
      <c r="H96" s="82">
        <f>'Picarro Output'!F96</f>
        <v>-8.8740000000000006</v>
      </c>
      <c r="J96" s="59">
        <f>H96 + ((1-$T$8)*(H96-H93))</f>
        <v>-8.9459908205570198</v>
      </c>
      <c r="K96" s="79"/>
      <c r="L96" s="62">
        <f>J96</f>
        <v>-8.9459908205570198</v>
      </c>
      <c r="M96" s="62">
        <f t="shared" si="14"/>
        <v>-8.9493240348555716</v>
      </c>
      <c r="N96" s="62">
        <f>L96 - ($T$18*A96)</f>
        <v>-8.9493240348555716</v>
      </c>
      <c r="Q96" s="64">
        <f t="shared" si="16"/>
        <v>-7.5989153827812039</v>
      </c>
      <c r="R96" s="65"/>
    </row>
    <row r="97" spans="1:18">
      <c r="A97" s="56">
        <f>'Picarro Output'!A97</f>
        <v>96</v>
      </c>
      <c r="B97" s="57">
        <f t="shared" si="12"/>
        <v>18</v>
      </c>
      <c r="C97" s="56">
        <f>'Picarro Output'!E97</f>
        <v>4</v>
      </c>
      <c r="D97" s="56" t="str">
        <f>INDEX(Timing!$B$3:$B$29,MATCH(B97,Timing!$A$3:$A$29,0),1)</f>
        <v>Blacksburg</v>
      </c>
      <c r="E97" s="56" t="s">
        <v>117</v>
      </c>
      <c r="F97" s="58">
        <f>'Picarro Output'!J97</f>
        <v>1</v>
      </c>
      <c r="G97" s="58">
        <f t="shared" si="13"/>
        <v>0</v>
      </c>
      <c r="H97" s="82">
        <f>'Picarro Output'!F97</f>
        <v>-8.8559999999999999</v>
      </c>
      <c r="I97" s="71">
        <f>STDEV(H94:H97)</f>
        <v>0.10311280230892815</v>
      </c>
      <c r="J97" s="59">
        <f>H97 + ((1-$T$9)*(H97-H93))</f>
        <v>-8.9061825112760875</v>
      </c>
      <c r="K97" s="79">
        <f>STDEV(J94:J97)</f>
        <v>1.9318205409815256E-2</v>
      </c>
      <c r="L97" s="62">
        <f>J97</f>
        <v>-8.9061825112760875</v>
      </c>
      <c r="M97" s="62">
        <f t="shared" si="14"/>
        <v>-8.9095508120409406</v>
      </c>
      <c r="N97" s="62">
        <f>L97 - ($T$18*A97)</f>
        <v>-8.9095508120409406</v>
      </c>
      <c r="Q97" s="64">
        <f t="shared" si="16"/>
        <v>-7.5611454736873913</v>
      </c>
      <c r="R97" s="65"/>
    </row>
    <row r="98" spans="1:18">
      <c r="A98" s="56">
        <f>'Picarro Output'!A98</f>
        <v>97</v>
      </c>
      <c r="B98" s="57">
        <f t="shared" si="12"/>
        <v>19</v>
      </c>
      <c r="C98" s="56">
        <f>'Picarro Output'!E98</f>
        <v>1</v>
      </c>
      <c r="D98" s="56" t="str">
        <f>INDEX(Timing!$B$3:$B$29,MATCH(B98,Timing!$A$3:$A$29,0),1)</f>
        <v>CP1 17dec24 0.1m</v>
      </c>
      <c r="F98" s="58">
        <f>'Picarro Output'!J98</f>
        <v>1</v>
      </c>
      <c r="G98" s="58">
        <f t="shared" si="13"/>
        <v>0</v>
      </c>
      <c r="H98" s="82">
        <f>'Picarro Output'!F98</f>
        <v>-7.8920000000000003</v>
      </c>
      <c r="J98" s="59">
        <f>H98 + ((1-$T$6)*(H98-H97))</f>
        <v>-7.8112270474649748</v>
      </c>
      <c r="K98" s="79"/>
      <c r="M98" s="62">
        <f t="shared" si="14"/>
        <v>-7.8146304346961282</v>
      </c>
      <c r="Q98" s="64">
        <f t="shared" si="16"/>
        <v>-6.521374487312519</v>
      </c>
      <c r="R98" s="65"/>
    </row>
    <row r="99" spans="1:18">
      <c r="A99" s="56">
        <f>'Picarro Output'!A99</f>
        <v>98</v>
      </c>
      <c r="B99" s="57">
        <f t="shared" si="12"/>
        <v>19</v>
      </c>
      <c r="C99" s="56">
        <f>'Picarro Output'!E99</f>
        <v>2</v>
      </c>
      <c r="D99" s="56" t="str">
        <f>INDEX(Timing!$B$3:$B$29,MATCH(B99,Timing!$A$3:$A$29,0),1)</f>
        <v>CP1 17dec24 0.1m</v>
      </c>
      <c r="F99" s="58">
        <f>'Picarro Output'!J99</f>
        <v>1</v>
      </c>
      <c r="G99" s="58">
        <f t="shared" si="13"/>
        <v>0</v>
      </c>
      <c r="H99" s="82">
        <f>'Picarro Output'!F99</f>
        <v>-7.8339999999999996</v>
      </c>
      <c r="J99" s="59">
        <f>H99 + ((1-$T$7)*(H99-H97))</f>
        <v>-7.8094248296010633</v>
      </c>
      <c r="K99" s="79"/>
      <c r="M99" s="62">
        <f t="shared" si="14"/>
        <v>-7.812863303298518</v>
      </c>
      <c r="Q99" s="64">
        <f t="shared" si="16"/>
        <v>-6.5196963635015415</v>
      </c>
      <c r="R99" s="65"/>
    </row>
    <row r="100" spans="1:18">
      <c r="A100" s="56">
        <f>'Picarro Output'!A100</f>
        <v>99</v>
      </c>
      <c r="B100" s="57">
        <f t="shared" si="12"/>
        <v>19</v>
      </c>
      <c r="C100" s="56">
        <f>'Picarro Output'!E100</f>
        <v>3</v>
      </c>
      <c r="D100" s="56" t="str">
        <f>INDEX(Timing!$B$3:$B$29,MATCH(B100,Timing!$A$3:$A$29,0),1)</f>
        <v>CP1 17dec24 0.1m</v>
      </c>
      <c r="F100" s="58">
        <f>'Picarro Output'!J100</f>
        <v>1</v>
      </c>
      <c r="G100" s="58">
        <f t="shared" si="13"/>
        <v>0</v>
      </c>
      <c r="H100" s="82">
        <f>'Picarro Output'!F100</f>
        <v>-7.8150000000000004</v>
      </c>
      <c r="J100" s="59">
        <f>H100 + ((1-$T$8)*(H100-H97))</f>
        <v>-7.7940487994968253</v>
      </c>
      <c r="K100" s="79"/>
      <c r="M100" s="62">
        <f t="shared" si="14"/>
        <v>-7.7975223596605803</v>
      </c>
      <c r="Q100" s="64">
        <f t="shared" si="16"/>
        <v>-6.5051281186972743</v>
      </c>
      <c r="R100" s="65"/>
    </row>
    <row r="101" spans="1:18">
      <c r="A101" s="56">
        <f>'Picarro Output'!A101</f>
        <v>100</v>
      </c>
      <c r="B101" s="57">
        <f t="shared" si="12"/>
        <v>19</v>
      </c>
      <c r="C101" s="56">
        <f>'Picarro Output'!E101</f>
        <v>4</v>
      </c>
      <c r="D101" s="56" t="str">
        <f>INDEX(Timing!$B$3:$B$29,MATCH(B101,Timing!$A$3:$A$29,0),1)</f>
        <v>CP1 17dec24 0.1m</v>
      </c>
      <c r="F101" s="58">
        <f>'Picarro Output'!J101</f>
        <v>1</v>
      </c>
      <c r="G101" s="58">
        <f t="shared" si="13"/>
        <v>0</v>
      </c>
      <c r="H101" s="82">
        <f>'Picarro Output'!F101</f>
        <v>-7.7489999999999997</v>
      </c>
      <c r="I101" s="71">
        <f>STDEV(H98:H101)</f>
        <v>5.8937820342007001E-2</v>
      </c>
      <c r="J101" s="59">
        <f>H101 + ((1-$T$9)*(H101-H97))</f>
        <v>-7.7333911098672017</v>
      </c>
      <c r="K101" s="79">
        <f>STDEV(J98:J101)</f>
        <v>3.6576036694975417E-2</v>
      </c>
      <c r="M101" s="62">
        <f t="shared" si="14"/>
        <v>-7.736899756497257</v>
      </c>
      <c r="Q101" s="64">
        <f t="shared" si="16"/>
        <v>-6.4475589792493464</v>
      </c>
      <c r="R101" s="65"/>
    </row>
    <row r="102" spans="1:18">
      <c r="A102" s="56">
        <f>'Picarro Output'!A102</f>
        <v>101</v>
      </c>
      <c r="B102" s="57">
        <f t="shared" si="12"/>
        <v>20</v>
      </c>
      <c r="C102" s="56">
        <f>'Picarro Output'!E102</f>
        <v>1</v>
      </c>
      <c r="D102" s="56" t="str">
        <f>INDEX(Timing!$B$3:$B$29,MATCH(B102,Timing!$A$3:$A$29,0),1)</f>
        <v>CS2 17dec24 0.1m</v>
      </c>
      <c r="F102" s="58">
        <f>'Picarro Output'!J102</f>
        <v>1</v>
      </c>
      <c r="G102" s="58">
        <f t="shared" si="13"/>
        <v>0</v>
      </c>
      <c r="H102" s="82">
        <f>'Picarro Output'!F102</f>
        <v>-7.819</v>
      </c>
      <c r="J102" s="59">
        <f>H102 + ((1-$T$6)*(H102-H101))</f>
        <v>-7.8248652558894731</v>
      </c>
      <c r="K102" s="79"/>
      <c r="M102" s="62">
        <f t="shared" si="14"/>
        <v>-7.8284089889858288</v>
      </c>
      <c r="Q102" s="64">
        <f t="shared" si="16"/>
        <v>-6.5344590378250995</v>
      </c>
      <c r="R102" s="65"/>
    </row>
    <row r="103" spans="1:18">
      <c r="A103" s="56">
        <f>'Picarro Output'!A103</f>
        <v>102</v>
      </c>
      <c r="B103" s="57">
        <f t="shared" si="12"/>
        <v>20</v>
      </c>
      <c r="C103" s="56">
        <f>'Picarro Output'!E103</f>
        <v>2</v>
      </c>
      <c r="D103" s="56" t="str">
        <f>INDEX(Timing!$B$3:$B$29,MATCH(B103,Timing!$A$3:$A$29,0),1)</f>
        <v>CS2 17dec24 0.1m</v>
      </c>
      <c r="F103" s="58">
        <f>'Picarro Output'!J103</f>
        <v>1</v>
      </c>
      <c r="G103" s="58">
        <f t="shared" si="13"/>
        <v>0</v>
      </c>
      <c r="H103" s="82">
        <f>'Picarro Output'!F103</f>
        <v>-7.8140000000000001</v>
      </c>
      <c r="J103" s="59">
        <f>H103 + ((1-$T$7)*(H103-H101))</f>
        <v>-7.8155630000742962</v>
      </c>
      <c r="K103" s="79"/>
      <c r="M103" s="62">
        <f t="shared" si="14"/>
        <v>-7.8191418196369531</v>
      </c>
      <c r="Q103" s="64">
        <f t="shared" si="16"/>
        <v>-6.5256586409979347</v>
      </c>
      <c r="R103" s="65"/>
    </row>
    <row r="104" spans="1:18">
      <c r="A104" s="56">
        <f>'Picarro Output'!A104</f>
        <v>103</v>
      </c>
      <c r="B104" s="57">
        <f t="shared" si="12"/>
        <v>20</v>
      </c>
      <c r="C104" s="56">
        <f>'Picarro Output'!E104</f>
        <v>3</v>
      </c>
      <c r="D104" s="56" t="str">
        <f>INDEX(Timing!$B$3:$B$29,MATCH(B104,Timing!$A$3:$A$29,0),1)</f>
        <v>CS2 17dec24 0.1m</v>
      </c>
      <c r="F104" s="58">
        <f>'Picarro Output'!J104</f>
        <v>1</v>
      </c>
      <c r="G104" s="58">
        <f t="shared" ref="G104:G105" si="17">IF(F104="     ",-1,IF(F104=0,-1,0))</f>
        <v>0</v>
      </c>
      <c r="H104" s="82">
        <f>'Picarro Output'!F104</f>
        <v>-7.8179999999999996</v>
      </c>
      <c r="J104" s="59">
        <f>H104 + ((1-$T$8)*(H104-H101))</f>
        <v>-7.8193886962869534</v>
      </c>
      <c r="K104" s="79"/>
      <c r="M104" s="62">
        <f t="shared" ref="M104:M133" si="18">J104 - ($T$18*A104)</f>
        <v>-7.8230026023159107</v>
      </c>
      <c r="Q104" s="64">
        <f t="shared" si="16"/>
        <v>-6.5293249622184906</v>
      </c>
      <c r="R104" s="65"/>
    </row>
    <row r="105" spans="1:18">
      <c r="A105" s="56">
        <f>'Picarro Output'!A105</f>
        <v>104</v>
      </c>
      <c r="B105" s="57">
        <f t="shared" si="12"/>
        <v>20</v>
      </c>
      <c r="C105" s="56">
        <f>'Picarro Output'!E105</f>
        <v>4</v>
      </c>
      <c r="D105" s="56" t="str">
        <f>INDEX(Timing!$B$3:$B$29,MATCH(B105,Timing!$A$3:$A$29,0),1)</f>
        <v>CS2 17dec24 0.1m</v>
      </c>
      <c r="F105" s="58">
        <f>'Picarro Output'!J105</f>
        <v>1</v>
      </c>
      <c r="G105" s="58">
        <f t="shared" si="17"/>
        <v>0</v>
      </c>
      <c r="H105" s="82">
        <f>'Picarro Output'!F105</f>
        <v>-7.8719999999999999</v>
      </c>
      <c r="I105" s="71">
        <f>STDEV(H102:H105)</f>
        <v>2.7584717991428996E-2</v>
      </c>
      <c r="J105" s="59">
        <f>H105 + ((1-$T$9)*(H105-H101))</f>
        <v>-7.8737343211258661</v>
      </c>
      <c r="K105" s="79">
        <f>STDEV(J102:J105)</f>
        <v>2.7167222421111914E-2</v>
      </c>
      <c r="M105" s="62">
        <f t="shared" si="18"/>
        <v>-7.8773833136211238</v>
      </c>
      <c r="Q105" s="64">
        <f t="shared" si="16"/>
        <v>-6.58096660393376</v>
      </c>
      <c r="R105" s="65"/>
    </row>
    <row r="106" spans="1:18">
      <c r="A106" s="56">
        <f>'Picarro Output'!A106</f>
        <v>105</v>
      </c>
      <c r="B106" s="57">
        <f t="shared" ref="B106:B133" si="19">IF(C106=1,B105+1,B105)</f>
        <v>21</v>
      </c>
      <c r="C106" s="56">
        <f>'Picarro Output'!E106</f>
        <v>1</v>
      </c>
      <c r="D106" s="56" t="str">
        <f>INDEX(Timing!$B$3:$B$29,MATCH(B106,Timing!$A$3:$A$29,0),1)</f>
        <v>CC3 28oct24 0.1m</v>
      </c>
      <c r="F106" s="58">
        <f>'Picarro Output'!J106</f>
        <v>1</v>
      </c>
      <c r="G106" s="58">
        <f t="shared" ref="G106:G131" si="20">IF(F106="     ",-1,IF(F106=0,-1,0))</f>
        <v>0</v>
      </c>
      <c r="H106" s="82">
        <f>'Picarro Output'!F106</f>
        <v>-5.484</v>
      </c>
      <c r="J106" s="59">
        <f>H106 + ((1-$T$6)*(H106-H105))</f>
        <v>-5.2839109847991264</v>
      </c>
      <c r="K106" s="79"/>
      <c r="M106" s="62">
        <f t="shared" si="18"/>
        <v>-5.2875950637606843</v>
      </c>
      <c r="Q106" s="64">
        <f t="shared" si="16"/>
        <v>-4.1216218526839343</v>
      </c>
      <c r="R106" s="65"/>
    </row>
    <row r="107" spans="1:18">
      <c r="A107" s="56">
        <f>'Picarro Output'!A107</f>
        <v>106</v>
      </c>
      <c r="B107" s="57">
        <f t="shared" si="19"/>
        <v>21</v>
      </c>
      <c r="C107" s="56">
        <f>'Picarro Output'!E107</f>
        <v>2</v>
      </c>
      <c r="D107" s="56" t="str">
        <f>INDEX(Timing!$B$3:$B$29,MATCH(B107,Timing!$A$3:$A$29,0),1)</f>
        <v>CC3 28oct24 0.1m</v>
      </c>
      <c r="F107" s="58">
        <f>'Picarro Output'!J107</f>
        <v>1</v>
      </c>
      <c r="G107" s="58">
        <f t="shared" si="20"/>
        <v>0</v>
      </c>
      <c r="H107" s="82">
        <f>'Picarro Output'!F107</f>
        <v>-5.2869999999999999</v>
      </c>
      <c r="J107" s="59">
        <f>H107 + ((1-$T$7)*(H107-H105))</f>
        <v>-5.224840689352984</v>
      </c>
      <c r="K107" s="79"/>
      <c r="M107" s="62">
        <f t="shared" si="18"/>
        <v>-5.2285598547808432</v>
      </c>
      <c r="Q107" s="64">
        <f t="shared" si="16"/>
        <v>-4.0655601529093168</v>
      </c>
      <c r="R107" s="65"/>
    </row>
    <row r="108" spans="1:18">
      <c r="A108" s="56">
        <f>'Picarro Output'!A108</f>
        <v>107</v>
      </c>
      <c r="B108" s="57">
        <f t="shared" si="19"/>
        <v>21</v>
      </c>
      <c r="C108" s="56">
        <f>'Picarro Output'!E108</f>
        <v>3</v>
      </c>
      <c r="D108" s="56" t="str">
        <f>INDEX(Timing!$B$3:$B$29,MATCH(B108,Timing!$A$3:$A$29,0),1)</f>
        <v>CC3 28oct24 0.1m</v>
      </c>
      <c r="F108" s="58">
        <f>'Picarro Output'!J108</f>
        <v>1</v>
      </c>
      <c r="G108" s="58">
        <f t="shared" si="20"/>
        <v>0</v>
      </c>
      <c r="H108" s="82">
        <f>'Picarro Output'!F108</f>
        <v>-5.4080000000000004</v>
      </c>
      <c r="J108" s="59">
        <f>H108 + ((1-$T$8)*(H108-H105))</f>
        <v>-5.3584094543325422</v>
      </c>
      <c r="K108" s="79"/>
      <c r="M108" s="62">
        <f t="shared" si="18"/>
        <v>-5.3621637062267018</v>
      </c>
      <c r="Q108" s="64">
        <f t="shared" si="16"/>
        <v>-4.1924345917047816</v>
      </c>
      <c r="R108" s="65"/>
    </row>
    <row r="109" spans="1:18">
      <c r="A109" s="56">
        <f>'Picarro Output'!A109</f>
        <v>108</v>
      </c>
      <c r="B109" s="57">
        <f t="shared" si="19"/>
        <v>21</v>
      </c>
      <c r="C109" s="56">
        <f>'Picarro Output'!E109</f>
        <v>4</v>
      </c>
      <c r="D109" s="56" t="str">
        <f>INDEX(Timing!$B$3:$B$29,MATCH(B109,Timing!$A$3:$A$29,0),1)</f>
        <v>CC3 28oct24 0.1m</v>
      </c>
      <c r="F109" s="58">
        <f>'Picarro Output'!J109</f>
        <v>1</v>
      </c>
      <c r="G109" s="58">
        <f t="shared" si="20"/>
        <v>0</v>
      </c>
      <c r="H109" s="82">
        <f>'Picarro Output'!F109</f>
        <v>-5.3540000000000001</v>
      </c>
      <c r="I109" s="71">
        <f>STDEV(H106:H109)</f>
        <v>8.3432108127906468E-2</v>
      </c>
      <c r="J109" s="59">
        <f>H109 + ((1-$T$9)*(H109-H105))</f>
        <v>-5.3184957675208793</v>
      </c>
      <c r="K109" s="79">
        <f>STDEV(J106:J109)</f>
        <v>5.6598306808099595E-2</v>
      </c>
      <c r="M109" s="62">
        <f t="shared" si="18"/>
        <v>-5.3222851058813392</v>
      </c>
      <c r="Q109" s="64">
        <f t="shared" si="16"/>
        <v>-4.154564612778187</v>
      </c>
      <c r="R109" s="65"/>
    </row>
    <row r="110" spans="1:18">
      <c r="A110" s="56">
        <f>'Picarro Output'!A110</f>
        <v>109</v>
      </c>
      <c r="B110" s="57">
        <f t="shared" si="19"/>
        <v>22</v>
      </c>
      <c r="C110" s="56">
        <f>'Picarro Output'!E110</f>
        <v>1</v>
      </c>
      <c r="D110" s="56" t="str">
        <f>INDEX(Timing!$B$3:$B$29,MATCH(B110,Timing!$A$3:$A$29,0),1)</f>
        <v>C50 17dec24 0.1m</v>
      </c>
      <c r="F110" s="58">
        <f>'Picarro Output'!J110</f>
        <v>1</v>
      </c>
      <c r="G110" s="58">
        <f t="shared" si="20"/>
        <v>0</v>
      </c>
      <c r="H110" s="82">
        <f>'Picarro Output'!F110</f>
        <v>-5.4530000000000003</v>
      </c>
      <c r="J110" s="59">
        <f>H110 + ((1-$T$6)*(H110-H109))</f>
        <v>-5.4612951476151119</v>
      </c>
      <c r="K110" s="79"/>
      <c r="M110" s="62">
        <f t="shared" si="18"/>
        <v>-5.4651195724418722</v>
      </c>
      <c r="Q110" s="64">
        <f t="shared" si="16"/>
        <v>-4.2902047353450206</v>
      </c>
      <c r="R110" s="65"/>
    </row>
    <row r="111" spans="1:18">
      <c r="A111" s="56">
        <f>'Picarro Output'!A111</f>
        <v>110</v>
      </c>
      <c r="B111" s="57">
        <f t="shared" si="19"/>
        <v>22</v>
      </c>
      <c r="C111" s="56">
        <f>'Picarro Output'!E111</f>
        <v>2</v>
      </c>
      <c r="D111" s="56" t="str">
        <f>INDEX(Timing!$B$3:$B$29,MATCH(B111,Timing!$A$3:$A$29,0),1)</f>
        <v>C50 17dec24 0.1m</v>
      </c>
      <c r="F111" s="58">
        <f>'Picarro Output'!J111</f>
        <v>1</v>
      </c>
      <c r="G111" s="58">
        <f t="shared" si="20"/>
        <v>0</v>
      </c>
      <c r="H111" s="82">
        <f>'Picarro Output'!F111</f>
        <v>-5.5460000000000003</v>
      </c>
      <c r="J111" s="59">
        <f>H111 + ((1-$T$7)*(H111-H109))</f>
        <v>-5.5506168617579217</v>
      </c>
      <c r="K111" s="79"/>
      <c r="M111" s="62">
        <f t="shared" si="18"/>
        <v>-5.5544763730509823</v>
      </c>
      <c r="Q111" s="64">
        <f t="shared" si="16"/>
        <v>-4.3750607765979437</v>
      </c>
      <c r="R111" s="65"/>
    </row>
    <row r="112" spans="1:18">
      <c r="A112" s="56">
        <f>'Picarro Output'!A112</f>
        <v>111</v>
      </c>
      <c r="B112" s="57">
        <f t="shared" si="19"/>
        <v>22</v>
      </c>
      <c r="C112" s="56">
        <f>'Picarro Output'!E112</f>
        <v>3</v>
      </c>
      <c r="D112" s="56" t="str">
        <f>INDEX(Timing!$B$3:$B$29,MATCH(B112,Timing!$A$3:$A$29,0),1)</f>
        <v>C50 17dec24 0.1m</v>
      </c>
      <c r="F112" s="58">
        <f>'Picarro Output'!J112</f>
        <v>1</v>
      </c>
      <c r="G112" s="58">
        <f t="shared" si="20"/>
        <v>0</v>
      </c>
      <c r="H112" s="82">
        <f>'Picarro Output'!F112</f>
        <v>-5.4119999999999999</v>
      </c>
      <c r="J112" s="59">
        <f>H112 + ((1-$T$8)*(H112-H109))</f>
        <v>-5.4131673099223674</v>
      </c>
      <c r="K112" s="79"/>
      <c r="M112" s="62">
        <f t="shared" si="18"/>
        <v>-5.4170619076817292</v>
      </c>
      <c r="Q112" s="64">
        <f t="shared" si="16"/>
        <v>-4.2445676584173802</v>
      </c>
      <c r="R112" s="65"/>
    </row>
    <row r="113" spans="1:18">
      <c r="A113" s="56">
        <f>'Picarro Output'!A113</f>
        <v>112</v>
      </c>
      <c r="B113" s="57">
        <f t="shared" si="19"/>
        <v>22</v>
      </c>
      <c r="C113" s="56">
        <f>'Picarro Output'!E113</f>
        <v>4</v>
      </c>
      <c r="D113" s="56" t="str">
        <f>INDEX(Timing!$B$3:$B$29,MATCH(B113,Timing!$A$3:$A$29,0),1)</f>
        <v>C50 17dec24 0.1m</v>
      </c>
      <c r="F113" s="58">
        <f>'Picarro Output'!J113</f>
        <v>1</v>
      </c>
      <c r="G113" s="58">
        <f t="shared" si="20"/>
        <v>0</v>
      </c>
      <c r="H113" s="82">
        <f>'Picarro Output'!F113</f>
        <v>-5.4409999999999998</v>
      </c>
      <c r="I113" s="71">
        <f>STDEV(H110:H113)</f>
        <v>5.7948252777801829E-2</v>
      </c>
      <c r="J113" s="59">
        <f>H113 + ((1-$T$9)*(H113-H109))</f>
        <v>-5.4422267149426862</v>
      </c>
      <c r="K113" s="79">
        <f>STDEV(J110:J113)</f>
        <v>5.9261788383922535E-2</v>
      </c>
      <c r="M113" s="62">
        <f t="shared" si="18"/>
        <v>-5.4461563991683484</v>
      </c>
      <c r="Q113" s="64">
        <f t="shared" si="16"/>
        <v>-4.2721967068277111</v>
      </c>
      <c r="R113" s="65"/>
    </row>
    <row r="114" spans="1:18">
      <c r="A114" s="56">
        <f>'Picarro Output'!A114</f>
        <v>113</v>
      </c>
      <c r="B114" s="57">
        <f t="shared" si="19"/>
        <v>23</v>
      </c>
      <c r="C114" s="56">
        <f>'Picarro Output'!E114</f>
        <v>1</v>
      </c>
      <c r="D114" s="56" t="str">
        <f>INDEX(Timing!$B$3:$B$29,MATCH(B114,Timing!$A$3:$A$29,0),1)</f>
        <v>CC4 28oct24 BOT</v>
      </c>
      <c r="F114" s="58">
        <f>'Picarro Output'!J114</f>
        <v>1</v>
      </c>
      <c r="G114" s="58">
        <f t="shared" si="20"/>
        <v>0</v>
      </c>
      <c r="H114" s="82">
        <f>'Picarro Output'!F114</f>
        <v>-5.7779999999999996</v>
      </c>
      <c r="J114" s="59">
        <f>H114 + ((1-$T$6)*(H114-H113))</f>
        <v>-5.8062370176393188</v>
      </c>
      <c r="K114" s="79"/>
      <c r="M114" s="62">
        <f t="shared" si="18"/>
        <v>-5.8102017883312813</v>
      </c>
      <c r="Q114" s="64">
        <f>M114*$T$23+$T$24</f>
        <v>-4.6179057110688131</v>
      </c>
      <c r="R114" s="65"/>
    </row>
    <row r="115" spans="1:18">
      <c r="A115" s="56">
        <f>'Picarro Output'!A115</f>
        <v>114</v>
      </c>
      <c r="B115" s="57">
        <f t="shared" si="19"/>
        <v>23</v>
      </c>
      <c r="C115" s="56">
        <f>'Picarro Output'!E115</f>
        <v>2</v>
      </c>
      <c r="D115" s="56" t="str">
        <f>INDEX(Timing!$B$3:$B$29,MATCH(B115,Timing!$A$3:$A$29,0),1)</f>
        <v>CC4 28oct24 BOT</v>
      </c>
      <c r="F115" s="58">
        <f>'Picarro Output'!J115</f>
        <v>1</v>
      </c>
      <c r="G115" s="58">
        <f t="shared" si="20"/>
        <v>0</v>
      </c>
      <c r="H115" s="82">
        <f>'Picarro Output'!F115</f>
        <v>-5.7050000000000001</v>
      </c>
      <c r="J115" s="59">
        <f>H115 + ((1-$T$7)*(H115-H113))</f>
        <v>-5.7113481849171421</v>
      </c>
      <c r="K115" s="79"/>
      <c r="M115" s="62">
        <f t="shared" si="18"/>
        <v>-5.715348042075405</v>
      </c>
      <c r="Q115" s="64">
        <f t="shared" ref="Q115:Q133" si="21">M115*$T$23+$T$24</f>
        <v>-4.5278295965434872</v>
      </c>
      <c r="R115" s="65"/>
    </row>
    <row r="116" spans="1:18">
      <c r="A116" s="56">
        <f>'Picarro Output'!A116</f>
        <v>115</v>
      </c>
      <c r="B116" s="57">
        <f t="shared" si="19"/>
        <v>23</v>
      </c>
      <c r="C116" s="56">
        <f>'Picarro Output'!E116</f>
        <v>3</v>
      </c>
      <c r="D116" s="56" t="str">
        <f>INDEX(Timing!$B$3:$B$29,MATCH(B116,Timing!$A$3:$A$29,0),1)</f>
        <v>CC4 28oct24 BOT</v>
      </c>
      <c r="F116" s="58">
        <f>'Picarro Output'!J116</f>
        <v>1</v>
      </c>
      <c r="G116" s="58">
        <f t="shared" si="20"/>
        <v>0</v>
      </c>
      <c r="H116" s="82">
        <f>'Picarro Output'!F116</f>
        <v>-5.7290000000000001</v>
      </c>
      <c r="J116" s="59">
        <f>H116 + ((1-$T$8)*(H116-H113))</f>
        <v>-5.7347962975455475</v>
      </c>
      <c r="K116" s="79"/>
      <c r="M116" s="62">
        <f t="shared" si="18"/>
        <v>-5.7388312411701117</v>
      </c>
      <c r="Q116" s="64">
        <f t="shared" si="21"/>
        <v>-4.5501299843992253</v>
      </c>
      <c r="R116" s="65"/>
    </row>
    <row r="117" spans="1:18">
      <c r="A117" s="56">
        <f>'Picarro Output'!A117</f>
        <v>116</v>
      </c>
      <c r="B117" s="57">
        <f t="shared" si="19"/>
        <v>23</v>
      </c>
      <c r="C117" s="56">
        <f>'Picarro Output'!E117</f>
        <v>4</v>
      </c>
      <c r="D117" s="56" t="str">
        <f>INDEX(Timing!$B$3:$B$29,MATCH(B117,Timing!$A$3:$A$29,0),1)</f>
        <v>CC4 28oct24 BOT</v>
      </c>
      <c r="F117" s="58">
        <f>'Picarro Output'!J117</f>
        <v>1</v>
      </c>
      <c r="G117" s="58">
        <f t="shared" si="20"/>
        <v>0</v>
      </c>
      <c r="H117" s="82">
        <f>'Picarro Output'!F117</f>
        <v>-5.6550000000000002</v>
      </c>
      <c r="I117" s="71">
        <f>STDEV(H114:H117)</f>
        <v>5.1162323377005721E-2</v>
      </c>
      <c r="J117" s="59">
        <f>H117 + ((1-$T$9)*(H117-H113))</f>
        <v>-5.6580174367555731</v>
      </c>
      <c r="K117" s="79">
        <f>STDEV(J114:J117)</f>
        <v>6.1485558853116316E-2</v>
      </c>
      <c r="M117" s="62">
        <f t="shared" si="18"/>
        <v>-5.6620874668464376</v>
      </c>
      <c r="Q117" s="64">
        <f t="shared" si="21"/>
        <v>-4.4772516714390056</v>
      </c>
      <c r="R117" s="65"/>
    </row>
    <row r="118" spans="1:18">
      <c r="A118" s="56">
        <f>'Picarro Output'!A118</f>
        <v>117</v>
      </c>
      <c r="B118" s="57">
        <f t="shared" si="19"/>
        <v>24</v>
      </c>
      <c r="C118" s="56">
        <f>'Picarro Output'!E118</f>
        <v>1</v>
      </c>
      <c r="D118" s="56" t="str">
        <f>INDEX(Timing!$B$3:$B$29,MATCH(B118,Timing!$A$3:$A$29,0),1)</f>
        <v>CC3 28oct24 BOT</v>
      </c>
      <c r="F118" s="58">
        <f>'Picarro Output'!J118</f>
        <v>1</v>
      </c>
      <c r="G118" s="58">
        <f t="shared" si="20"/>
        <v>0</v>
      </c>
      <c r="H118" s="82">
        <f>'Picarro Output'!F118</f>
        <v>-5.4379999999999997</v>
      </c>
      <c r="J118" s="59">
        <f>H118 + ((1-$T$6)*(H118-H117))</f>
        <v>-5.4198177067426343</v>
      </c>
      <c r="K118" s="79"/>
      <c r="M118" s="62">
        <f t="shared" si="18"/>
        <v>-5.4239228232997991</v>
      </c>
      <c r="Q118" s="64">
        <f t="shared" si="21"/>
        <v>-4.251083000671704</v>
      </c>
      <c r="R118" s="65"/>
    </row>
    <row r="119" spans="1:18">
      <c r="A119" s="56">
        <f>'Picarro Output'!A119</f>
        <v>118</v>
      </c>
      <c r="B119" s="57">
        <f t="shared" si="19"/>
        <v>24</v>
      </c>
      <c r="C119" s="56">
        <f>'Picarro Output'!E119</f>
        <v>2</v>
      </c>
      <c r="D119" s="56" t="str">
        <f>INDEX(Timing!$B$3:$B$29,MATCH(B119,Timing!$A$3:$A$29,0),1)</f>
        <v>CC3 28oct24 BOT</v>
      </c>
      <c r="F119" s="58">
        <f>'Picarro Output'!J119</f>
        <v>1</v>
      </c>
      <c r="G119" s="58">
        <f t="shared" si="20"/>
        <v>0</v>
      </c>
      <c r="H119" s="82">
        <f>'Picarro Output'!F119</f>
        <v>-5.3179999999999996</v>
      </c>
      <c r="J119" s="59">
        <f>H119 + ((1-$T$7)*(H119-H117))</f>
        <v>-5.3098964457686479</v>
      </c>
      <c r="K119" s="79"/>
      <c r="M119" s="62">
        <f t="shared" si="18"/>
        <v>-5.3140366487921131</v>
      </c>
      <c r="Q119" s="64">
        <f t="shared" si="21"/>
        <v>-4.1467316173008966</v>
      </c>
      <c r="R119" s="65"/>
    </row>
    <row r="120" spans="1:18">
      <c r="A120" s="56">
        <f>'Picarro Output'!A120</f>
        <v>119</v>
      </c>
      <c r="B120" s="57">
        <f t="shared" si="19"/>
        <v>24</v>
      </c>
      <c r="C120" s="56">
        <f>'Picarro Output'!E120</f>
        <v>3</v>
      </c>
      <c r="D120" s="56" t="str">
        <f>INDEX(Timing!$B$3:$B$29,MATCH(B120,Timing!$A$3:$A$29,0),1)</f>
        <v>CC3 28oct24 BOT</v>
      </c>
      <c r="F120" s="58">
        <f>'Picarro Output'!J120</f>
        <v>1</v>
      </c>
      <c r="G120" s="58">
        <f t="shared" si="20"/>
        <v>0</v>
      </c>
      <c r="H120" s="82">
        <f>'Picarro Output'!F120</f>
        <v>-5.3019999999999996</v>
      </c>
      <c r="J120" s="59">
        <f>H120 + ((1-$T$8)*(H120-H117))</f>
        <v>-5.2948955103000754</v>
      </c>
      <c r="K120" s="79"/>
      <c r="M120" s="62">
        <f t="shared" si="18"/>
        <v>-5.2990707997898419</v>
      </c>
      <c r="Q120" s="64">
        <f t="shared" si="21"/>
        <v>-4.1325195742144718</v>
      </c>
      <c r="R120" s="65"/>
    </row>
    <row r="121" spans="1:18">
      <c r="A121" s="56">
        <f>'Picarro Output'!A121</f>
        <v>120</v>
      </c>
      <c r="B121" s="57">
        <f t="shared" si="19"/>
        <v>24</v>
      </c>
      <c r="C121" s="56">
        <f>'Picarro Output'!E121</f>
        <v>4</v>
      </c>
      <c r="D121" s="56" t="str">
        <f>INDEX(Timing!$B$3:$B$29,MATCH(B121,Timing!$A$3:$A$29,0),1)</f>
        <v>CC3 28oct24 BOT</v>
      </c>
      <c r="F121" s="58">
        <f>'Picarro Output'!J121</f>
        <v>1</v>
      </c>
      <c r="G121" s="58">
        <f t="shared" si="20"/>
        <v>0</v>
      </c>
      <c r="H121" s="82">
        <f>'Picarro Output'!F121</f>
        <v>-5.2930000000000001</v>
      </c>
      <c r="I121" s="71">
        <f>STDEV(H118:H121)</f>
        <v>6.7628273180181997E-2</v>
      </c>
      <c r="J121" s="59">
        <f>H121 + ((1-$T$9)*(H121-H117))</f>
        <v>-5.2878957378246856</v>
      </c>
      <c r="K121" s="79">
        <f>STDEV(J118:J121)</f>
        <v>6.1812687944444805E-2</v>
      </c>
      <c r="L121" s="62"/>
      <c r="M121" s="62">
        <f t="shared" si="18"/>
        <v>-5.2921061137807524</v>
      </c>
      <c r="N121" s="62"/>
      <c r="Q121" s="64">
        <f t="shared" si="21"/>
        <v>-4.1259056883180163</v>
      </c>
      <c r="R121" s="65"/>
    </row>
    <row r="122" spans="1:18">
      <c r="A122" s="56">
        <f>'Picarro Output'!A122</f>
        <v>121</v>
      </c>
      <c r="B122" s="57">
        <f t="shared" si="19"/>
        <v>25</v>
      </c>
      <c r="C122" s="56">
        <f>'Picarro Output'!E122</f>
        <v>1</v>
      </c>
      <c r="D122" s="56" t="str">
        <f>INDEX(Timing!$B$3:$B$29,MATCH(B122,Timing!$A$3:$A$29,0),1)</f>
        <v>CC2 11jul24 0.1m - DUP</v>
      </c>
      <c r="F122" s="58">
        <f>'Picarro Output'!J122</f>
        <v>1</v>
      </c>
      <c r="G122" s="58">
        <f t="shared" si="20"/>
        <v>0</v>
      </c>
      <c r="H122" s="82">
        <f>'Picarro Output'!F122</f>
        <v>-5.5410000000000004</v>
      </c>
      <c r="J122" s="59">
        <f>H122 + ((1-$T$6)*(H122-H121))</f>
        <v>-5.5617797637227042</v>
      </c>
      <c r="K122" s="79"/>
      <c r="M122" s="62">
        <f t="shared" si="18"/>
        <v>-5.5660252261450713</v>
      </c>
      <c r="Q122" s="64">
        <f t="shared" si="21"/>
        <v>-4.3860279324036098</v>
      </c>
      <c r="R122" s="65"/>
    </row>
    <row r="123" spans="1:18">
      <c r="A123" s="56">
        <f>'Picarro Output'!A123</f>
        <v>122</v>
      </c>
      <c r="B123" s="57">
        <f t="shared" si="19"/>
        <v>25</v>
      </c>
      <c r="C123" s="56">
        <f>'Picarro Output'!E123</f>
        <v>2</v>
      </c>
      <c r="D123" s="56" t="str">
        <f>INDEX(Timing!$B$3:$B$29,MATCH(B123,Timing!$A$3:$A$29,0),1)</f>
        <v>CC2 11jul24 0.1m - DUP</v>
      </c>
      <c r="F123" s="58">
        <f>'Picarro Output'!J123</f>
        <v>1</v>
      </c>
      <c r="G123" s="58">
        <f t="shared" si="20"/>
        <v>0</v>
      </c>
      <c r="H123" s="82">
        <f>'Picarro Output'!F123</f>
        <v>-5.5730000000000004</v>
      </c>
      <c r="J123" s="59">
        <f>H123 + ((1-$T$7)*(H123-H121))</f>
        <v>-5.5797329233969695</v>
      </c>
      <c r="K123" s="79"/>
      <c r="M123" s="62">
        <f t="shared" si="18"/>
        <v>-5.5840134722856369</v>
      </c>
      <c r="Q123" s="64">
        <f t="shared" si="21"/>
        <v>-4.403110139310825</v>
      </c>
      <c r="R123" s="65"/>
    </row>
    <row r="124" spans="1:18">
      <c r="A124" s="56">
        <f>'Picarro Output'!A124</f>
        <v>123</v>
      </c>
      <c r="B124" s="57">
        <f t="shared" si="19"/>
        <v>25</v>
      </c>
      <c r="C124" s="56">
        <f>'Picarro Output'!E124</f>
        <v>3</v>
      </c>
      <c r="D124" s="56" t="str">
        <f>INDEX(Timing!$B$3:$B$29,MATCH(B124,Timing!$A$3:$A$29,0),1)</f>
        <v>CC2 11jul24 0.1m - DUP</v>
      </c>
      <c r="F124" s="58">
        <f>'Picarro Output'!J124</f>
        <v>1</v>
      </c>
      <c r="G124" s="58">
        <f t="shared" si="20"/>
        <v>0</v>
      </c>
      <c r="H124" s="82">
        <f>'Picarro Output'!F124</f>
        <v>-5.6340000000000003</v>
      </c>
      <c r="J124" s="59">
        <f>H124 + ((1-$T$8)*(H124-H121))</f>
        <v>-5.6408629773021932</v>
      </c>
      <c r="K124" s="79"/>
      <c r="M124" s="62">
        <f t="shared" si="18"/>
        <v>-5.645178612657161</v>
      </c>
      <c r="Q124" s="64">
        <f t="shared" si="21"/>
        <v>-4.4611944892341331</v>
      </c>
      <c r="R124" s="65"/>
    </row>
    <row r="125" spans="1:18">
      <c r="A125" s="56">
        <f>'Picarro Output'!A125</f>
        <v>124</v>
      </c>
      <c r="B125" s="57">
        <f t="shared" si="19"/>
        <v>25</v>
      </c>
      <c r="C125" s="56">
        <f>'Picarro Output'!E125</f>
        <v>4</v>
      </c>
      <c r="D125" s="56" t="str">
        <f>INDEX(Timing!$B$3:$B$29,MATCH(B125,Timing!$A$3:$A$29,0),1)</f>
        <v>CC2 11jul24 0.1m - DUP</v>
      </c>
      <c r="F125" s="58">
        <f>'Picarro Output'!J125</f>
        <v>1</v>
      </c>
      <c r="G125" s="58">
        <f t="shared" si="20"/>
        <v>0</v>
      </c>
      <c r="H125" s="82">
        <f>'Picarro Output'!F125</f>
        <v>-5.556</v>
      </c>
      <c r="I125" s="71">
        <f>STDEV(H122:H125)</f>
        <v>4.0816663263917141E-2</v>
      </c>
      <c r="J125" s="59">
        <f>H125 + ((1-$T$9)*(H125-H121))</f>
        <v>-5.5597083451715683</v>
      </c>
      <c r="K125" s="79">
        <f>STDEV(J122:J125)</f>
        <v>3.7974446371848262E-2</v>
      </c>
      <c r="L125" s="62"/>
      <c r="M125" s="62">
        <f t="shared" si="18"/>
        <v>-5.5640590669928374</v>
      </c>
      <c r="N125" s="62"/>
      <c r="Q125" s="64">
        <f t="shared" si="21"/>
        <v>-4.3841608055481887</v>
      </c>
      <c r="R125" s="65"/>
    </row>
    <row r="126" spans="1:18">
      <c r="A126" s="56">
        <f>'Picarro Output'!A126</f>
        <v>125</v>
      </c>
      <c r="B126" s="57">
        <f t="shared" si="19"/>
        <v>26</v>
      </c>
      <c r="C126" s="56">
        <f>'Picarro Output'!E126</f>
        <v>1</v>
      </c>
      <c r="D126" s="56" t="str">
        <f>INDEX(Timing!$B$3:$B$29,MATCH(B126,Timing!$A$3:$A$29,0),1)</f>
        <v>Hawaii</v>
      </c>
      <c r="F126" s="58">
        <f>'Picarro Output'!J126</f>
        <v>1</v>
      </c>
      <c r="G126" s="58">
        <f t="shared" si="20"/>
        <v>0</v>
      </c>
      <c r="H126" s="82">
        <f>'Picarro Output'!F126</f>
        <v>-4.891</v>
      </c>
      <c r="J126" s="59">
        <f>H126 + ((1-$T$6)*(H126-H125))</f>
        <v>-4.8352800690500084</v>
      </c>
      <c r="K126" s="79"/>
      <c r="M126" s="62">
        <f t="shared" si="18"/>
        <v>-4.8396658773375778</v>
      </c>
      <c r="Q126" s="64">
        <f t="shared" si="21"/>
        <v>-3.6962541440997914</v>
      </c>
      <c r="R126" s="65"/>
    </row>
    <row r="127" spans="1:18">
      <c r="A127" s="56">
        <f>'Picarro Output'!A127</f>
        <v>126</v>
      </c>
      <c r="B127" s="57">
        <f t="shared" si="19"/>
        <v>26</v>
      </c>
      <c r="C127" s="56">
        <f>'Picarro Output'!E127</f>
        <v>2</v>
      </c>
      <c r="D127" s="56" t="str">
        <f>INDEX(Timing!$B$3:$B$29,MATCH(B127,Timing!$A$3:$A$29,0),1)</f>
        <v>Hawaii</v>
      </c>
      <c r="F127" s="58">
        <f>'Picarro Output'!J127</f>
        <v>1</v>
      </c>
      <c r="G127" s="58">
        <f t="shared" si="20"/>
        <v>0</v>
      </c>
      <c r="H127" s="82">
        <f>'Picarro Output'!F127</f>
        <v>-4.8440000000000003</v>
      </c>
      <c r="J127" s="59">
        <f>H127 + ((1-$T$7)*(H127-H125))</f>
        <v>-4.8268791376477083</v>
      </c>
      <c r="K127" s="79"/>
      <c r="M127" s="62">
        <f t="shared" si="18"/>
        <v>-4.831300032401578</v>
      </c>
      <c r="Q127" s="64">
        <f t="shared" si="21"/>
        <v>-3.6883096734141168</v>
      </c>
      <c r="R127" s="65"/>
    </row>
    <row r="128" spans="1:18">
      <c r="A128" s="56">
        <f>'Picarro Output'!A128</f>
        <v>127</v>
      </c>
      <c r="B128" s="57">
        <f t="shared" si="19"/>
        <v>26</v>
      </c>
      <c r="C128" s="56">
        <f>'Picarro Output'!E128</f>
        <v>3</v>
      </c>
      <c r="D128" s="56" t="str">
        <f>INDEX(Timing!$B$3:$B$29,MATCH(B128,Timing!$A$3:$A$29,0),1)</f>
        <v>Hawaii</v>
      </c>
      <c r="F128" s="58">
        <f>'Picarro Output'!J128</f>
        <v>1</v>
      </c>
      <c r="G128" s="58">
        <f t="shared" si="20"/>
        <v>0</v>
      </c>
      <c r="H128" s="82">
        <f>'Picarro Output'!F128</f>
        <v>-4.7779999999999996</v>
      </c>
      <c r="J128" s="59">
        <f>H128 + ((1-$T$8)*(H128-H125))</f>
        <v>-4.7623419462137653</v>
      </c>
      <c r="K128" s="79"/>
      <c r="M128" s="62">
        <f t="shared" si="18"/>
        <v>-4.7667979274339354</v>
      </c>
      <c r="Q128" s="64">
        <f t="shared" si="21"/>
        <v>-3.6270564364727242</v>
      </c>
      <c r="R128" s="65"/>
    </row>
    <row r="129" spans="1:18">
      <c r="A129" s="56">
        <f>'Picarro Output'!A129</f>
        <v>128</v>
      </c>
      <c r="B129" s="57">
        <f t="shared" si="19"/>
        <v>26</v>
      </c>
      <c r="C129" s="56">
        <f>'Picarro Output'!E129</f>
        <v>4</v>
      </c>
      <c r="D129" s="56" t="str">
        <f>INDEX(Timing!$B$3:$B$29,MATCH(B129,Timing!$A$3:$A$29,0),1)</f>
        <v>Hawaii</v>
      </c>
      <c r="F129" s="58">
        <f>'Picarro Output'!J129</f>
        <v>1</v>
      </c>
      <c r="G129" s="58">
        <f t="shared" si="20"/>
        <v>0</v>
      </c>
      <c r="H129" s="82">
        <f>'Picarro Output'!F129</f>
        <v>-4.9379999999999997</v>
      </c>
      <c r="I129" s="71">
        <f>STDEV(H126:H129)</f>
        <v>6.8300195216900159E-2</v>
      </c>
      <c r="J129" s="59">
        <f>H129 + ((1-$T$9)*(H129-H125))</f>
        <v>-4.929286093855402</v>
      </c>
      <c r="K129" s="79">
        <f>STDEV(J126:J129)</f>
        <v>6.8769094500310601E-2</v>
      </c>
      <c r="M129" s="62">
        <f t="shared" si="18"/>
        <v>-4.9337771615418733</v>
      </c>
      <c r="Q129" s="64">
        <f t="shared" si="21"/>
        <v>-3.7856251932014651</v>
      </c>
      <c r="R129" s="65"/>
    </row>
    <row r="130" spans="1:18">
      <c r="A130" s="56">
        <f>'Picarro Output'!A130</f>
        <v>129</v>
      </c>
      <c r="B130" s="57">
        <f t="shared" si="19"/>
        <v>27</v>
      </c>
      <c r="C130" s="56">
        <f>'Picarro Output'!E130</f>
        <v>1</v>
      </c>
      <c r="D130" s="56" t="str">
        <f>INDEX(Timing!$B$3:$B$29,MATCH(B130,Timing!$A$3:$A$29,0),1)</f>
        <v>Blacksburg</v>
      </c>
      <c r="E130" s="56" t="s">
        <v>117</v>
      </c>
      <c r="F130" s="58">
        <f>'Picarro Output'!J130</f>
        <v>1</v>
      </c>
      <c r="G130" s="58">
        <f t="shared" si="20"/>
        <v>0</v>
      </c>
      <c r="H130" s="82">
        <f>'Picarro Output'!F130</f>
        <v>-8.6440000000000001</v>
      </c>
      <c r="J130" s="59">
        <f>H130 + ((1-$T$6)*(H130-H129))</f>
        <v>-8.9545234046626625</v>
      </c>
      <c r="K130" s="79"/>
      <c r="L130" s="62">
        <f>J130</f>
        <v>-8.9545234046626625</v>
      </c>
      <c r="M130" s="62">
        <f t="shared" si="18"/>
        <v>-8.9590495588154333</v>
      </c>
      <c r="N130" s="62">
        <f>L130 - ($T$18*A130)</f>
        <v>-8.9590495588154333</v>
      </c>
      <c r="Q130" s="64">
        <f t="shared" si="21"/>
        <v>-7.6081510476295282</v>
      </c>
      <c r="R130" s="65"/>
    </row>
    <row r="131" spans="1:18">
      <c r="A131" s="56">
        <f>'Picarro Output'!A131</f>
        <v>130</v>
      </c>
      <c r="B131" s="57">
        <f t="shared" si="19"/>
        <v>27</v>
      </c>
      <c r="C131" s="56">
        <f>'Picarro Output'!E131</f>
        <v>2</v>
      </c>
      <c r="D131" s="56" t="str">
        <f>INDEX(Timing!$B$3:$B$29,MATCH(B131,Timing!$A$3:$A$29,0),1)</f>
        <v>Blacksburg</v>
      </c>
      <c r="E131" s="56" t="s">
        <v>117</v>
      </c>
      <c r="F131" s="58">
        <f>'Picarro Output'!J131</f>
        <v>1</v>
      </c>
      <c r="G131" s="58">
        <f t="shared" si="20"/>
        <v>0</v>
      </c>
      <c r="H131" s="82">
        <f>'Picarro Output'!F131</f>
        <v>-8.8960000000000008</v>
      </c>
      <c r="J131" s="59">
        <f>H131 + ((1-$T$7)*(H131-H129))</f>
        <v>-8.991174681447152</v>
      </c>
      <c r="K131" s="79"/>
      <c r="L131" s="62">
        <f>J131</f>
        <v>-8.991174681447152</v>
      </c>
      <c r="M131" s="62">
        <f t="shared" si="18"/>
        <v>-8.9957359220662241</v>
      </c>
      <c r="N131" s="62">
        <f>L131 - ($T$18*A131)</f>
        <v>-8.9957359220662241</v>
      </c>
      <c r="Q131" s="64">
        <f t="shared" si="21"/>
        <v>-7.6429895773464427</v>
      </c>
      <c r="R131" s="65"/>
    </row>
    <row r="132" spans="1:18">
      <c r="A132" s="56">
        <f>'Picarro Output'!A132</f>
        <v>131</v>
      </c>
      <c r="B132" s="57">
        <f t="shared" si="19"/>
        <v>27</v>
      </c>
      <c r="C132" s="56">
        <f>'Picarro Output'!E132</f>
        <v>3</v>
      </c>
      <c r="D132" s="56" t="str">
        <f>INDEX(Timing!$B$3:$B$29,MATCH(B132,Timing!$A$3:$A$29,0),1)</f>
        <v>Blacksburg</v>
      </c>
      <c r="E132" s="56" t="s">
        <v>117</v>
      </c>
      <c r="F132" s="58">
        <f>'Picarro Output'!J132</f>
        <v>1</v>
      </c>
      <c r="G132" s="58">
        <f>IF(F132="     ",-1,IF(F132=0,-1,0))</f>
        <v>0</v>
      </c>
      <c r="H132" s="82">
        <f>'Picarro Output'!F132</f>
        <v>-8.8879999999999999</v>
      </c>
      <c r="J132" s="59">
        <f>H132 + ((1-$T$8)*(H132-H129))</f>
        <v>-8.9674978309198288</v>
      </c>
      <c r="K132" s="79"/>
      <c r="L132" s="62">
        <f>J132</f>
        <v>-8.9674978309198288</v>
      </c>
      <c r="M132" s="62">
        <f t="shared" si="18"/>
        <v>-8.972094158005202</v>
      </c>
      <c r="N132" s="62">
        <f>L132 - ($T$18*A132)</f>
        <v>-8.972094158005202</v>
      </c>
      <c r="Q132" s="64">
        <f t="shared" si="21"/>
        <v>-7.620538611188536</v>
      </c>
      <c r="R132" s="65"/>
    </row>
    <row r="133" spans="1:18">
      <c r="A133" s="56">
        <f>'Picarro Output'!A133</f>
        <v>132</v>
      </c>
      <c r="B133" s="57">
        <f t="shared" si="19"/>
        <v>27</v>
      </c>
      <c r="C133" s="56">
        <f>'Picarro Output'!E133</f>
        <v>4</v>
      </c>
      <c r="D133" s="56" t="str">
        <f>INDEX(Timing!$B$3:$B$29,MATCH(B133,Timing!$A$3:$A$29,0),1)</f>
        <v>Blacksburg</v>
      </c>
      <c r="E133" s="56" t="s">
        <v>117</v>
      </c>
      <c r="F133" s="58">
        <f>'Picarro Output'!J133</f>
        <v>1</v>
      </c>
      <c r="G133" s="58">
        <f>IF(F133="     ",-1,IF(F133=0,-1,0))</f>
        <v>0</v>
      </c>
      <c r="H133" s="82">
        <f>'Picarro Output'!F133</f>
        <v>-8.9610000000000003</v>
      </c>
      <c r="I133" s="71">
        <f>STDEV(H130:H133)</f>
        <v>0.13938764890285901</v>
      </c>
      <c r="J133" s="59">
        <f>H133 + ((1-$T$9)*(H133-H129))</f>
        <v>-9.0177249909704145</v>
      </c>
      <c r="K133" s="79">
        <f>STDEV(J130:J133)</f>
        <v>2.7830397248143273E-2</v>
      </c>
      <c r="L133" s="62">
        <f>J133</f>
        <v>-9.0177249909704145</v>
      </c>
      <c r="M133" s="62">
        <f t="shared" si="18"/>
        <v>-9.0223564045220872</v>
      </c>
      <c r="N133" s="62">
        <f>L133 - ($T$18*A133)</f>
        <v>-9.0223564045220872</v>
      </c>
      <c r="Q133" s="64">
        <f t="shared" si="21"/>
        <v>-7.6682692286102441</v>
      </c>
      <c r="R133" s="65"/>
    </row>
    <row r="134" spans="1:18">
      <c r="B134" s="57"/>
      <c r="K134" s="80"/>
      <c r="Q134" s="64"/>
      <c r="R134" s="65"/>
    </row>
    <row r="135" spans="1:18">
      <c r="B135" s="57"/>
      <c r="K135" s="79"/>
      <c r="Q135" s="64"/>
      <c r="R135" s="65"/>
    </row>
    <row r="136" spans="1:18">
      <c r="B136" s="57"/>
      <c r="K136" s="79"/>
      <c r="Q136" s="64"/>
      <c r="R136" s="65"/>
    </row>
    <row r="137" spans="1:18">
      <c r="B137" s="57"/>
      <c r="I137" s="71"/>
      <c r="K137" s="79"/>
      <c r="Q137" s="64"/>
      <c r="R137" s="65"/>
    </row>
    <row r="138" spans="1:18">
      <c r="B138" s="57"/>
      <c r="K138" s="79"/>
      <c r="Q138" s="64"/>
      <c r="R138" s="65"/>
    </row>
    <row r="139" spans="1:18">
      <c r="B139" s="57"/>
      <c r="K139" s="79"/>
      <c r="Q139" s="64"/>
      <c r="R139" s="65"/>
    </row>
    <row r="140" spans="1:18">
      <c r="B140" s="57"/>
      <c r="K140" s="79"/>
      <c r="Q140" s="64"/>
      <c r="R140" s="65"/>
    </row>
    <row r="141" spans="1:18">
      <c r="B141" s="57"/>
      <c r="I141" s="71"/>
      <c r="K141" s="79"/>
      <c r="Q141" s="64"/>
      <c r="R141" s="65"/>
    </row>
    <row r="142" spans="1:18">
      <c r="B142" s="57"/>
      <c r="K142" s="79"/>
      <c r="Q142" s="64"/>
      <c r="R142" s="65"/>
    </row>
    <row r="143" spans="1:18">
      <c r="B143" s="57"/>
      <c r="K143" s="79"/>
      <c r="Q143" s="64"/>
      <c r="R143" s="65"/>
    </row>
    <row r="144" spans="1:18">
      <c r="B144" s="57"/>
      <c r="K144" s="79"/>
      <c r="Q144" s="64"/>
      <c r="R144" s="65"/>
    </row>
    <row r="145" spans="2:18">
      <c r="B145" s="57"/>
      <c r="I145" s="71"/>
      <c r="K145" s="79"/>
      <c r="Q145" s="64"/>
      <c r="R145" s="65"/>
    </row>
    <row r="146" spans="2:18">
      <c r="B146" s="57"/>
      <c r="K146" s="79"/>
      <c r="Q146" s="64"/>
      <c r="R146" s="65"/>
    </row>
    <row r="147" spans="2:18">
      <c r="B147" s="57"/>
      <c r="K147" s="79"/>
      <c r="Q147" s="64"/>
      <c r="R147" s="65"/>
    </row>
    <row r="148" spans="2:18">
      <c r="K148" s="79"/>
      <c r="Q148" s="64"/>
      <c r="R148" s="65"/>
    </row>
    <row r="149" spans="2:18">
      <c r="I149" s="71"/>
      <c r="K149" s="79"/>
      <c r="Q149" s="64"/>
      <c r="R149" s="65"/>
    </row>
    <row r="150" spans="2:18">
      <c r="K150" s="79"/>
      <c r="Q150" s="64"/>
      <c r="R150" s="65"/>
    </row>
    <row r="151" spans="2:18">
      <c r="K151" s="79"/>
      <c r="Q151" s="64"/>
      <c r="R151" s="65"/>
    </row>
    <row r="152" spans="2:18">
      <c r="K152" s="79"/>
      <c r="Q152" s="64"/>
      <c r="R152" s="65"/>
    </row>
    <row r="153" spans="2:18">
      <c r="I153" s="71"/>
      <c r="K153" s="79"/>
      <c r="Q153" s="64"/>
      <c r="R153" s="65"/>
    </row>
    <row r="154" spans="2:18">
      <c r="K154" s="79"/>
      <c r="Q154" s="64"/>
      <c r="R154" s="65"/>
    </row>
    <row r="155" spans="2:18">
      <c r="K155" s="79"/>
      <c r="Q155" s="64"/>
      <c r="R155" s="65"/>
    </row>
    <row r="156" spans="2:18">
      <c r="K156" s="79"/>
      <c r="Q156" s="64"/>
      <c r="R156" s="65"/>
    </row>
    <row r="157" spans="2:18">
      <c r="I157" s="71"/>
      <c r="K157" s="79"/>
      <c r="Q157" s="64"/>
      <c r="R157" s="65"/>
    </row>
    <row r="158" spans="2:18">
      <c r="K158" s="79"/>
      <c r="Q158" s="64"/>
      <c r="R158" s="65"/>
    </row>
    <row r="159" spans="2:18">
      <c r="K159" s="79"/>
      <c r="Q159" s="64"/>
      <c r="R159" s="65"/>
    </row>
    <row r="160" spans="2:18">
      <c r="K160" s="79"/>
      <c r="Q160" s="64"/>
      <c r="R160" s="65"/>
    </row>
    <row r="161" spans="9:18">
      <c r="I161" s="71"/>
      <c r="K161" s="79"/>
      <c r="Q161" s="64"/>
      <c r="R161" s="65"/>
    </row>
    <row r="162" spans="9:18">
      <c r="K162" s="79"/>
      <c r="Q162" s="64"/>
      <c r="R162" s="65"/>
    </row>
    <row r="163" spans="9:18">
      <c r="K163" s="79"/>
      <c r="Q163" s="64"/>
      <c r="R163" s="65"/>
    </row>
    <row r="164" spans="9:18">
      <c r="K164" s="79"/>
      <c r="Q164" s="64"/>
      <c r="R164" s="65"/>
    </row>
    <row r="165" spans="9:18">
      <c r="I165" s="71"/>
      <c r="K165" s="79"/>
      <c r="Q165" s="64"/>
      <c r="R165" s="65"/>
    </row>
    <row r="166" spans="9:18">
      <c r="K166" s="79"/>
      <c r="L166" s="62"/>
      <c r="N166" s="62"/>
      <c r="Q166" s="64"/>
      <c r="R166" s="65"/>
    </row>
    <row r="167" spans="9:18">
      <c r="K167" s="79"/>
      <c r="L167" s="62"/>
      <c r="N167" s="62"/>
      <c r="Q167" s="64"/>
      <c r="R167" s="65"/>
    </row>
    <row r="168" spans="9:18">
      <c r="K168" s="79"/>
      <c r="L168" s="62"/>
      <c r="N168" s="62"/>
      <c r="Q168" s="64"/>
      <c r="R168" s="65"/>
    </row>
    <row r="169" spans="9:18">
      <c r="I169" s="71"/>
      <c r="K169" s="79"/>
      <c r="L169" s="62"/>
      <c r="N169" s="62"/>
      <c r="Q169" s="64"/>
      <c r="R169" s="65"/>
    </row>
    <row r="170" spans="9:18">
      <c r="K170" s="79"/>
      <c r="Q170" s="64"/>
      <c r="R170" s="65"/>
    </row>
    <row r="171" spans="9:18">
      <c r="K171" s="79"/>
      <c r="Q171" s="64"/>
      <c r="R171" s="65"/>
    </row>
    <row r="172" spans="9:18">
      <c r="K172" s="79"/>
      <c r="Q172" s="64"/>
      <c r="R172" s="65"/>
    </row>
    <row r="173" spans="9:18">
      <c r="I173" s="71"/>
      <c r="K173" s="79"/>
      <c r="Q173" s="64"/>
      <c r="R173" s="65"/>
    </row>
    <row r="174" spans="9:18">
      <c r="K174" s="79"/>
      <c r="Q174" s="64"/>
      <c r="R174" s="65"/>
    </row>
    <row r="175" spans="9:18">
      <c r="K175" s="79"/>
      <c r="Q175" s="64"/>
      <c r="R175" s="65"/>
    </row>
    <row r="176" spans="9:18">
      <c r="K176" s="79"/>
      <c r="Q176" s="64"/>
      <c r="R176" s="65"/>
    </row>
    <row r="177" spans="9:18">
      <c r="I177" s="71"/>
      <c r="K177" s="79"/>
      <c r="Q177" s="64"/>
      <c r="R177" s="65"/>
    </row>
    <row r="178" spans="9:18">
      <c r="K178" s="79"/>
      <c r="Q178" s="64"/>
      <c r="R178" s="65"/>
    </row>
    <row r="179" spans="9:18">
      <c r="K179" s="79"/>
      <c r="Q179" s="64"/>
      <c r="R179" s="65"/>
    </row>
    <row r="180" spans="9:18">
      <c r="K180" s="79"/>
      <c r="Q180" s="64"/>
      <c r="R180" s="65"/>
    </row>
    <row r="181" spans="9:18">
      <c r="I181" s="71"/>
      <c r="K181" s="79"/>
      <c r="Q181" s="64"/>
      <c r="R181" s="65"/>
    </row>
    <row r="182" spans="9:18">
      <c r="K182" s="79"/>
      <c r="Q182" s="64"/>
      <c r="R182" s="65"/>
    </row>
    <row r="183" spans="9:18">
      <c r="K183" s="79"/>
      <c r="Q183" s="64"/>
      <c r="R183" s="65"/>
    </row>
    <row r="184" spans="9:18">
      <c r="K184" s="79"/>
      <c r="Q184" s="64"/>
      <c r="R184" s="65"/>
    </row>
    <row r="185" spans="9:18">
      <c r="I185" s="71"/>
      <c r="K185" s="79"/>
      <c r="Q185" s="64"/>
      <c r="R185" s="65"/>
    </row>
    <row r="186" spans="9:18">
      <c r="K186" s="79"/>
      <c r="Q186" s="64"/>
      <c r="R186" s="65"/>
    </row>
    <row r="187" spans="9:18">
      <c r="K187" s="79"/>
      <c r="Q187" s="64"/>
      <c r="R187" s="65"/>
    </row>
    <row r="188" spans="9:18">
      <c r="K188" s="79"/>
      <c r="Q188" s="64"/>
      <c r="R188" s="65"/>
    </row>
    <row r="189" spans="9:18">
      <c r="I189" s="71"/>
      <c r="K189" s="79"/>
      <c r="Q189" s="64"/>
      <c r="R189" s="65"/>
    </row>
    <row r="190" spans="9:18">
      <c r="K190" s="79"/>
      <c r="Q190" s="64"/>
      <c r="R190" s="65"/>
    </row>
    <row r="191" spans="9:18">
      <c r="K191" s="79"/>
      <c r="Q191" s="64"/>
      <c r="R191" s="65"/>
    </row>
    <row r="192" spans="9:18">
      <c r="K192" s="79"/>
      <c r="Q192" s="64"/>
      <c r="R192" s="65"/>
    </row>
    <row r="193" spans="9:18">
      <c r="I193" s="71"/>
      <c r="K193" s="79"/>
      <c r="Q193" s="64"/>
      <c r="R193" s="65"/>
    </row>
    <row r="194" spans="9:18">
      <c r="K194" s="79"/>
      <c r="Q194" s="64"/>
      <c r="R194" s="65"/>
    </row>
    <row r="195" spans="9:18">
      <c r="K195" s="79"/>
      <c r="Q195" s="64"/>
      <c r="R195" s="65"/>
    </row>
    <row r="196" spans="9:18">
      <c r="K196" s="79"/>
      <c r="Q196" s="64"/>
      <c r="R196" s="65"/>
    </row>
    <row r="197" spans="9:18">
      <c r="I197" s="71"/>
      <c r="K197" s="79"/>
      <c r="Q197" s="64"/>
      <c r="R197" s="65"/>
    </row>
    <row r="198" spans="9:18">
      <c r="K198" s="79"/>
      <c r="Q198" s="64"/>
      <c r="R198" s="65"/>
    </row>
    <row r="199" spans="9:18">
      <c r="K199" s="79"/>
      <c r="Q199" s="64"/>
      <c r="R199" s="65"/>
    </row>
    <row r="200" spans="9:18">
      <c r="K200" s="79"/>
      <c r="Q200" s="64"/>
      <c r="R200" s="65"/>
    </row>
    <row r="201" spans="9:18">
      <c r="I201" s="71"/>
      <c r="K201" s="79"/>
      <c r="L201" s="62"/>
      <c r="N201" s="62"/>
      <c r="Q201" s="64"/>
      <c r="R201" s="65"/>
    </row>
    <row r="202" spans="9:18">
      <c r="K202" s="79"/>
      <c r="L202" s="62"/>
      <c r="N202" s="62"/>
      <c r="Q202" s="64"/>
      <c r="R202" s="65"/>
    </row>
    <row r="203" spans="9:18">
      <c r="K203" s="79"/>
      <c r="L203" s="62"/>
      <c r="N203" s="62"/>
      <c r="Q203" s="64"/>
      <c r="R203" s="65"/>
    </row>
    <row r="204" spans="9:18">
      <c r="K204" s="79"/>
      <c r="L204" s="62"/>
      <c r="N204" s="62"/>
      <c r="Q204" s="64"/>
      <c r="R204" s="65"/>
    </row>
    <row r="205" spans="9:18">
      <c r="I205" s="71"/>
      <c r="K205" s="79"/>
      <c r="L205" s="62"/>
      <c r="N205" s="62"/>
      <c r="Q205" s="64"/>
      <c r="R205" s="65"/>
    </row>
    <row r="206" spans="9:18">
      <c r="K206" s="79"/>
      <c r="Q206" s="64"/>
      <c r="R206" s="65"/>
    </row>
    <row r="207" spans="9:18">
      <c r="K207" s="79"/>
      <c r="Q207" s="64"/>
      <c r="R207" s="65"/>
    </row>
    <row r="208" spans="9:18">
      <c r="K208" s="79"/>
      <c r="Q208" s="64"/>
      <c r="R208" s="65"/>
    </row>
    <row r="209" spans="9:18">
      <c r="I209" s="71"/>
      <c r="K209" s="79"/>
      <c r="Q209" s="64"/>
      <c r="R209" s="65"/>
    </row>
    <row r="210" spans="9:18">
      <c r="K210" s="79"/>
      <c r="Q210" s="64"/>
      <c r="R210" s="65"/>
    </row>
    <row r="211" spans="9:18">
      <c r="K211" s="79"/>
      <c r="Q211" s="64"/>
      <c r="R211" s="65"/>
    </row>
    <row r="212" spans="9:18">
      <c r="K212" s="79"/>
      <c r="Q212" s="64"/>
      <c r="R212" s="65"/>
    </row>
    <row r="213" spans="9:18">
      <c r="I213" s="71"/>
      <c r="K213" s="79"/>
      <c r="Q213" s="64"/>
      <c r="R213" s="65"/>
    </row>
    <row r="214" spans="9:18">
      <c r="K214" s="79"/>
      <c r="Q214" s="64"/>
      <c r="R214" s="65"/>
    </row>
    <row r="215" spans="9:18">
      <c r="K215" s="79"/>
      <c r="Q215" s="64"/>
      <c r="R215" s="65"/>
    </row>
    <row r="216" spans="9:18">
      <c r="K216" s="79"/>
      <c r="Q216" s="64"/>
      <c r="R216" s="65"/>
    </row>
    <row r="217" spans="9:18">
      <c r="I217" s="71"/>
      <c r="K217" s="79"/>
      <c r="L217" s="62"/>
      <c r="Q217" s="64"/>
      <c r="R217" s="65"/>
    </row>
    <row r="218" spans="9:18">
      <c r="K218" s="79"/>
      <c r="Q218" s="64"/>
      <c r="R218" s="65"/>
    </row>
    <row r="219" spans="9:18">
      <c r="K219" s="79"/>
      <c r="Q219" s="64"/>
      <c r="R219" s="65"/>
    </row>
    <row r="220" spans="9:18">
      <c r="K220" s="79"/>
      <c r="Q220" s="64"/>
      <c r="R220" s="65"/>
    </row>
    <row r="221" spans="9:18">
      <c r="I221" s="71"/>
      <c r="K221" s="79"/>
      <c r="Q221" s="64"/>
      <c r="R221" s="65"/>
    </row>
    <row r="222" spans="9:18">
      <c r="K222" s="79"/>
      <c r="L222" s="62"/>
      <c r="N222" s="62"/>
      <c r="Q222" s="64"/>
      <c r="R222" s="65"/>
    </row>
    <row r="223" spans="9:18">
      <c r="K223" s="79"/>
      <c r="L223" s="62"/>
      <c r="N223" s="62"/>
      <c r="Q223" s="64"/>
      <c r="R223" s="65"/>
    </row>
    <row r="224" spans="9:18">
      <c r="K224" s="79"/>
      <c r="L224" s="62"/>
      <c r="N224" s="62"/>
      <c r="Q224" s="64"/>
      <c r="R224" s="65"/>
    </row>
    <row r="225" spans="9:18">
      <c r="I225" s="71"/>
      <c r="K225" s="79"/>
      <c r="L225" s="62"/>
      <c r="N225" s="62"/>
      <c r="Q225" s="64"/>
      <c r="R225" s="65"/>
    </row>
    <row r="226" spans="9:18">
      <c r="K226" s="79"/>
      <c r="Q226" s="64"/>
      <c r="R226" s="65"/>
    </row>
    <row r="227" spans="9:18">
      <c r="K227" s="79"/>
      <c r="Q227" s="64"/>
      <c r="R227" s="65"/>
    </row>
    <row r="228" spans="9:18">
      <c r="K228" s="79"/>
      <c r="Q228" s="64"/>
      <c r="R228" s="65"/>
    </row>
    <row r="229" spans="9:18">
      <c r="K229" s="79"/>
      <c r="Q229" s="64"/>
      <c r="R229" s="65"/>
    </row>
    <row r="230" spans="9:18">
      <c r="K230" s="79"/>
      <c r="Q230" s="64"/>
      <c r="R230" s="65"/>
    </row>
    <row r="231" spans="9:18">
      <c r="K231" s="79"/>
      <c r="Q231" s="64"/>
      <c r="R231" s="65"/>
    </row>
    <row r="232" spans="9:18">
      <c r="K232" s="79"/>
      <c r="Q232" s="64"/>
      <c r="R232" s="65"/>
    </row>
    <row r="233" spans="9:18">
      <c r="I233" s="71"/>
      <c r="K233" s="79"/>
      <c r="Q233" s="64"/>
      <c r="R233" s="65"/>
    </row>
    <row r="234" spans="9:18">
      <c r="K234" s="79"/>
      <c r="Q234" s="64"/>
      <c r="R234" s="65"/>
    </row>
    <row r="235" spans="9:18">
      <c r="K235" s="79"/>
      <c r="Q235" s="64"/>
      <c r="R235" s="65"/>
    </row>
    <row r="236" spans="9:18">
      <c r="K236" s="79"/>
      <c r="Q236" s="64"/>
      <c r="R236" s="65"/>
    </row>
    <row r="237" spans="9:18">
      <c r="K237" s="79"/>
      <c r="Q237" s="64"/>
      <c r="R237" s="65"/>
    </row>
    <row r="238" spans="9:18">
      <c r="K238" s="79"/>
      <c r="Q238" s="64"/>
      <c r="R238" s="65"/>
    </row>
    <row r="239" spans="9:18">
      <c r="K239" s="79"/>
      <c r="Q239" s="64"/>
      <c r="R239" s="65"/>
    </row>
    <row r="240" spans="9:18">
      <c r="K240" s="79"/>
      <c r="Q240" s="64"/>
      <c r="R240" s="65"/>
    </row>
    <row r="241" spans="9:18">
      <c r="I241" s="71"/>
      <c r="K241" s="79"/>
      <c r="Q241" s="64"/>
      <c r="R241" s="65"/>
    </row>
    <row r="242" spans="9:18">
      <c r="K242" s="79"/>
      <c r="Q242" s="64"/>
      <c r="R242" s="65"/>
    </row>
    <row r="243" spans="9:18">
      <c r="K243" s="79"/>
      <c r="Q243" s="64"/>
      <c r="R243" s="65"/>
    </row>
    <row r="244" spans="9:18">
      <c r="K244" s="79"/>
      <c r="Q244" s="64"/>
      <c r="R244" s="65"/>
    </row>
    <row r="245" spans="9:18">
      <c r="K245" s="79"/>
      <c r="Q245" s="64"/>
      <c r="R245" s="65"/>
    </row>
    <row r="246" spans="9:18">
      <c r="K246" s="79"/>
      <c r="Q246" s="64"/>
      <c r="R246" s="65"/>
    </row>
    <row r="247" spans="9:18">
      <c r="K247" s="79"/>
      <c r="Q247" s="64"/>
      <c r="R247" s="65"/>
    </row>
    <row r="248" spans="9:18">
      <c r="K248" s="79"/>
      <c r="Q248" s="64"/>
      <c r="R248" s="65"/>
    </row>
    <row r="249" spans="9:18">
      <c r="I249" s="71"/>
      <c r="K249" s="79"/>
      <c r="L249" s="62"/>
      <c r="N249" s="62"/>
      <c r="Q249" s="64"/>
      <c r="R249" s="65"/>
    </row>
  </sheetData>
  <mergeCells count="1">
    <mergeCell ref="V2:Y2"/>
  </mergeCells>
  <conditionalFormatting sqref="I2:I1048576">
    <cfRule type="cellIs" dxfId="8" priority="13" operator="greaterThan">
      <formula>0.1</formula>
    </cfRule>
  </conditionalFormatting>
  <conditionalFormatting sqref="K2:K65536">
    <cfRule type="cellIs" dxfId="7" priority="10" stopIfTrue="1" operator="greaterThan">
      <formula>0.1</formula>
    </cfRule>
  </conditionalFormatting>
  <conditionalFormatting sqref="U28:U30 U32:U36">
    <cfRule type="cellIs" dxfId="6" priority="3" stopIfTrue="1" operator="lessThan">
      <formula>-0.15</formula>
    </cfRule>
    <cfRule type="cellIs" dxfId="5" priority="4" stopIfTrue="1" operator="greaterThan">
      <formula>0.15</formula>
    </cfRule>
  </conditionalFormatting>
  <pageMargins left="0.7" right="0.7" top="0.75" bottom="0.75" header="0.3" footer="0.3"/>
  <pageSetup orientation="portrait" horizontalDpi="0" verticalDpi="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49"/>
  <sheetViews>
    <sheetView topLeftCell="O1" workbookViewId="0">
      <pane ySplit="1" topLeftCell="A13" activePane="bottomLeft" state="frozen"/>
      <selection pane="bottomLeft" activeCell="Z39" sqref="Z39"/>
    </sheetView>
  </sheetViews>
  <sheetFormatPr defaultColWidth="10.85546875" defaultRowHeight="15"/>
  <cols>
    <col min="1" max="1" width="4.28515625" style="94" bestFit="1" customWidth="1"/>
    <col min="2" max="2" width="6.7109375" style="56" bestFit="1" customWidth="1"/>
    <col min="3" max="3" width="7.85546875" style="56" bestFit="1" customWidth="1"/>
    <col min="4" max="4" width="12.85546875" style="56" bestFit="1" customWidth="1"/>
    <col min="5" max="5" width="12.85546875" style="56" customWidth="1"/>
    <col min="6" max="7" width="6" style="58" customWidth="1"/>
    <col min="8" max="8" width="8.42578125" style="82" customWidth="1"/>
    <col min="9" max="9" width="5.85546875" style="60" customWidth="1"/>
    <col min="10" max="10" width="8.85546875" style="59" customWidth="1"/>
    <col min="11" max="11" width="8.42578125" style="78" customWidth="1"/>
    <col min="12" max="12" width="8.7109375" style="62" customWidth="1"/>
    <col min="13" max="13" width="12.7109375" style="62" customWidth="1"/>
    <col min="14" max="14" width="8.42578125" style="62" customWidth="1"/>
    <col min="15" max="15" width="12" style="63" customWidth="1"/>
    <col min="16" max="16" width="8.42578125" style="63" customWidth="1"/>
    <col min="17" max="17" width="9.28515625" style="63" bestFit="1" customWidth="1"/>
    <col min="18" max="18" width="6.7109375" style="66" customWidth="1"/>
    <col min="19" max="20" width="16.28515625" style="66" customWidth="1"/>
    <col min="21" max="21" width="12.85546875" style="66" customWidth="1"/>
    <col min="22" max="25" width="10.85546875" style="80" customWidth="1"/>
    <col min="26" max="41" width="10.85546875" style="66"/>
    <col min="42" max="16384" width="10.85546875" style="67"/>
  </cols>
  <sheetData>
    <row r="1" spans="1:41" s="55" customFormat="1" ht="75">
      <c r="A1" s="93" t="s">
        <v>46</v>
      </c>
      <c r="B1" s="47" t="s">
        <v>56</v>
      </c>
      <c r="C1" s="47" t="s">
        <v>57</v>
      </c>
      <c r="D1" s="47" t="s">
        <v>58</v>
      </c>
      <c r="E1" s="47" t="s">
        <v>113</v>
      </c>
      <c r="F1" s="48" t="s">
        <v>51</v>
      </c>
      <c r="G1" s="48" t="s">
        <v>50</v>
      </c>
      <c r="H1" s="81" t="s">
        <v>85</v>
      </c>
      <c r="I1" s="50" t="s">
        <v>60</v>
      </c>
      <c r="J1" s="49" t="s">
        <v>86</v>
      </c>
      <c r="K1" s="77" t="s">
        <v>62</v>
      </c>
      <c r="L1" s="52" t="s">
        <v>138</v>
      </c>
      <c r="M1" s="52" t="s">
        <v>87</v>
      </c>
      <c r="N1" s="52" t="s">
        <v>139</v>
      </c>
      <c r="O1" s="53" t="s">
        <v>140</v>
      </c>
      <c r="P1" s="53" t="s">
        <v>88</v>
      </c>
      <c r="Q1" s="53" t="s">
        <v>89</v>
      </c>
      <c r="R1" s="54"/>
      <c r="S1" s="54" t="s">
        <v>65</v>
      </c>
      <c r="T1" s="54"/>
      <c r="U1" s="54"/>
      <c r="V1" s="98"/>
      <c r="W1" s="98"/>
      <c r="X1" s="98"/>
      <c r="Y1" s="98"/>
      <c r="Z1" s="54"/>
      <c r="AA1" s="54"/>
      <c r="AB1" s="54"/>
      <c r="AC1" s="54"/>
      <c r="AD1" s="54"/>
      <c r="AE1" s="54"/>
      <c r="AF1" s="54"/>
      <c r="AG1" s="54"/>
      <c r="AH1" s="54"/>
      <c r="AI1" s="54"/>
      <c r="AJ1" s="54"/>
      <c r="AK1" s="54"/>
      <c r="AL1" s="54"/>
      <c r="AM1" s="54"/>
      <c r="AN1" s="54"/>
      <c r="AO1" s="54"/>
    </row>
    <row r="2" spans="1:41" ht="15.75">
      <c r="A2" s="94">
        <f>'Picarro Output'!A2</f>
        <v>1</v>
      </c>
      <c r="B2" s="57">
        <v>1</v>
      </c>
      <c r="C2" s="56">
        <f>'Picarro Output'!E2</f>
        <v>1</v>
      </c>
      <c r="D2" s="56" t="str">
        <f>INDEX(Timing!$B$3:$B$29,MATCH(B2,Timing!$A$3:$A$29,0),1)</f>
        <v>Blacksburg</v>
      </c>
      <c r="E2" s="56" t="s">
        <v>117</v>
      </c>
      <c r="F2" s="58">
        <f>'Picarro Output'!J2</f>
        <v>0</v>
      </c>
      <c r="G2" s="58">
        <v>-1</v>
      </c>
      <c r="H2" s="82">
        <f>'Picarro Output'!G2</f>
        <v>-45.843000000000004</v>
      </c>
      <c r="Q2" s="64"/>
      <c r="R2" s="65"/>
      <c r="S2" s="99" t="s">
        <v>66</v>
      </c>
      <c r="T2" s="80"/>
      <c r="V2" s="222" t="s">
        <v>67</v>
      </c>
      <c r="W2" s="222"/>
      <c r="X2" s="222"/>
      <c r="Y2" s="222"/>
    </row>
    <row r="3" spans="1:41">
      <c r="A3" s="94">
        <f>'Picarro Output'!A3</f>
        <v>2</v>
      </c>
      <c r="B3" s="57">
        <f t="shared" ref="B3:B66" si="0">IF(C3=1,B2+1,B2)</f>
        <v>1</v>
      </c>
      <c r="C3" s="56">
        <f>'Picarro Output'!E3</f>
        <v>2</v>
      </c>
      <c r="D3" s="56" t="str">
        <f>INDEX(Timing!$B$3:$B$29,MATCH(B3,Timing!$A$3:$A$29,0),1)</f>
        <v>Blacksburg</v>
      </c>
      <c r="E3" s="56" t="s">
        <v>117</v>
      </c>
      <c r="F3" s="58">
        <f>'Picarro Output'!J3</f>
        <v>1</v>
      </c>
      <c r="G3" s="58">
        <v>-1</v>
      </c>
      <c r="H3" s="82">
        <f>'Picarro Output'!G3</f>
        <v>-44.360999999999997</v>
      </c>
      <c r="Q3" s="64"/>
      <c r="R3" s="65"/>
      <c r="S3" s="100" t="s">
        <v>68</v>
      </c>
      <c r="T3" s="101">
        <f>SQRT((K21^2)+(K31^2) + (K41^2))</f>
        <v>0.27019899192677055</v>
      </c>
    </row>
    <row r="4" spans="1:41">
      <c r="A4" s="94">
        <f>'Picarro Output'!A4</f>
        <v>3</v>
      </c>
      <c r="B4" s="57">
        <f t="shared" si="0"/>
        <v>1</v>
      </c>
      <c r="C4" s="56">
        <f>'Picarro Output'!E4</f>
        <v>3</v>
      </c>
      <c r="D4" s="56" t="str">
        <f>INDEX(Timing!$B$3:$B$29,MATCH(B4,Timing!$A$3:$A$29,0),1)</f>
        <v>Blacksburg</v>
      </c>
      <c r="E4" s="56" t="s">
        <v>117</v>
      </c>
      <c r="F4" s="58">
        <f>'Picarro Output'!J4</f>
        <v>1</v>
      </c>
      <c r="G4" s="58">
        <v>-1</v>
      </c>
      <c r="H4" s="82">
        <f>'Picarro Output'!G4</f>
        <v>-44.276000000000003</v>
      </c>
      <c r="Q4" s="64"/>
      <c r="R4" s="65"/>
      <c r="S4" s="102" t="s">
        <v>69</v>
      </c>
      <c r="T4" s="103"/>
    </row>
    <row r="5" spans="1:41">
      <c r="A5" s="94">
        <f>'Picarro Output'!A5</f>
        <v>4</v>
      </c>
      <c r="B5" s="57">
        <f t="shared" si="0"/>
        <v>1</v>
      </c>
      <c r="C5" s="56">
        <f>'Picarro Output'!E5</f>
        <v>4</v>
      </c>
      <c r="D5" s="56" t="str">
        <f>INDEX(Timing!$B$3:$B$29,MATCH(B5,Timing!$A$3:$A$29,0),1)</f>
        <v>Blacksburg</v>
      </c>
      <c r="E5" s="56" t="s">
        <v>117</v>
      </c>
      <c r="F5" s="58">
        <f>'Picarro Output'!J5</f>
        <v>1</v>
      </c>
      <c r="G5" s="58">
        <v>-1</v>
      </c>
      <c r="H5" s="82">
        <f>'Picarro Output'!G5</f>
        <v>-44.314</v>
      </c>
      <c r="Q5" s="64"/>
      <c r="R5" s="65"/>
      <c r="S5" s="102" t="s">
        <v>70</v>
      </c>
      <c r="T5" s="100" t="s">
        <v>71</v>
      </c>
    </row>
    <row r="6" spans="1:41">
      <c r="A6" s="94">
        <f>'Picarro Output'!A6</f>
        <v>5</v>
      </c>
      <c r="B6" s="57">
        <f t="shared" si="0"/>
        <v>1</v>
      </c>
      <c r="C6" s="56">
        <f>'Picarro Output'!E6</f>
        <v>5</v>
      </c>
      <c r="D6" s="56" t="str">
        <f>INDEX(Timing!$B$3:$B$29,MATCH(B6,Timing!$A$3:$A$29,0),1)</f>
        <v>Blacksburg</v>
      </c>
      <c r="E6" s="56" t="s">
        <v>117</v>
      </c>
      <c r="F6" s="58">
        <f>'Picarro Output'!J6</f>
        <v>1</v>
      </c>
      <c r="G6" s="58">
        <v>-1</v>
      </c>
      <c r="H6" s="82">
        <f>'Picarro Output'!G6</f>
        <v>-43.826999999999998</v>
      </c>
      <c r="Q6" s="64"/>
      <c r="R6" s="65"/>
      <c r="S6" s="103">
        <v>1</v>
      </c>
      <c r="T6" s="104">
        <v>0.85346778016159186</v>
      </c>
      <c r="U6" s="69"/>
    </row>
    <row r="7" spans="1:41">
      <c r="A7" s="94">
        <f>'Picarro Output'!A7</f>
        <v>6</v>
      </c>
      <c r="B7" s="57">
        <f t="shared" si="0"/>
        <v>1</v>
      </c>
      <c r="C7" s="56">
        <f>'Picarro Output'!E7</f>
        <v>6</v>
      </c>
      <c r="D7" s="56" t="str">
        <f>INDEX(Timing!$B$3:$B$29,MATCH(B7,Timing!$A$3:$A$29,0),1)</f>
        <v>Blacksburg</v>
      </c>
      <c r="E7" s="56" t="s">
        <v>117</v>
      </c>
      <c r="F7" s="58">
        <f>'Picarro Output'!J7</f>
        <v>1</v>
      </c>
      <c r="G7" s="58">
        <v>-1</v>
      </c>
      <c r="H7" s="82">
        <f>'Picarro Output'!G7</f>
        <v>-43.933</v>
      </c>
      <c r="Q7" s="64"/>
      <c r="R7" s="65"/>
      <c r="S7" s="103">
        <v>2</v>
      </c>
      <c r="T7" s="104">
        <v>0.96225453814111883</v>
      </c>
      <c r="U7" s="69"/>
    </row>
    <row r="8" spans="1:41">
      <c r="A8" s="94">
        <f>'Picarro Output'!A8</f>
        <v>7</v>
      </c>
      <c r="B8" s="57">
        <f t="shared" si="0"/>
        <v>1</v>
      </c>
      <c r="C8" s="56">
        <f>'Picarro Output'!E8</f>
        <v>7</v>
      </c>
      <c r="D8" s="56" t="str">
        <f>INDEX(Timing!$B$3:$B$29,MATCH(B8,Timing!$A$3:$A$29,0),1)</f>
        <v>Blacksburg</v>
      </c>
      <c r="E8" s="56" t="s">
        <v>117</v>
      </c>
      <c r="F8" s="58">
        <f>'Picarro Output'!J8</f>
        <v>1</v>
      </c>
      <c r="G8" s="58">
        <f t="shared" ref="G8:G39" si="1">IF(F8="     ",-1,IF(F8=0,-1,0))</f>
        <v>0</v>
      </c>
      <c r="H8" s="82">
        <f>'Picarro Output'!G8</f>
        <v>-43.393999999999998</v>
      </c>
      <c r="J8" s="59">
        <f>H8</f>
        <v>-43.393999999999998</v>
      </c>
      <c r="L8" s="62">
        <f>AVERAGE(J8)</f>
        <v>-43.393999999999998</v>
      </c>
      <c r="M8" s="62">
        <f t="shared" ref="M8:M39" si="2">J8 - ($T$18*A8)</f>
        <v>-43.434352296782706</v>
      </c>
      <c r="N8" s="62">
        <f>L8 - ($T$18*A8)</f>
        <v>-43.434352296782706</v>
      </c>
      <c r="Q8" s="64">
        <f>M8*$T$23+$T$24</f>
        <v>-47.639665473544916</v>
      </c>
      <c r="R8" s="65"/>
      <c r="S8" s="103">
        <v>3</v>
      </c>
      <c r="T8" s="104">
        <v>0.98311351458961627</v>
      </c>
      <c r="U8" s="69"/>
    </row>
    <row r="9" spans="1:41">
      <c r="A9" s="94">
        <f>'Picarro Output'!A9</f>
        <v>8</v>
      </c>
      <c r="B9" s="57">
        <f t="shared" si="0"/>
        <v>1</v>
      </c>
      <c r="C9" s="56">
        <f>'Picarro Output'!E9</f>
        <v>8</v>
      </c>
      <c r="D9" s="56" t="str">
        <f>INDEX(Timing!$B$3:$B$29,MATCH(B9,Timing!$A$3:$A$29,0),1)</f>
        <v>Blacksburg</v>
      </c>
      <c r="E9" s="56" t="s">
        <v>117</v>
      </c>
      <c r="F9" s="58">
        <f>'Picarro Output'!J9</f>
        <v>1</v>
      </c>
      <c r="G9" s="58">
        <f t="shared" si="1"/>
        <v>0</v>
      </c>
      <c r="H9" s="82">
        <f>'Picarro Output'!G9</f>
        <v>-43.997999999999998</v>
      </c>
      <c r="J9" s="59">
        <f>H9</f>
        <v>-43.997999999999998</v>
      </c>
      <c r="L9" s="62">
        <f>AVERAGE(J9)</f>
        <v>-43.997999999999998</v>
      </c>
      <c r="M9" s="62">
        <f t="shared" si="2"/>
        <v>-44.044116910608807</v>
      </c>
      <c r="N9" s="62">
        <f>L9 - ($T$18*A9)</f>
        <v>-44.044116910608807</v>
      </c>
      <c r="Q9" s="64">
        <f t="shared" ref="Q9:Q72" si="3">M9*$T$23+$T$24</f>
        <v>-48.22277143462221</v>
      </c>
      <c r="R9" s="65"/>
      <c r="S9" s="103">
        <v>4</v>
      </c>
      <c r="T9" s="104">
        <v>0.99116917709769481</v>
      </c>
      <c r="U9" s="69"/>
    </row>
    <row r="10" spans="1:41">
      <c r="A10" s="94">
        <f>'Picarro Output'!A10</f>
        <v>9</v>
      </c>
      <c r="B10" s="57">
        <f t="shared" si="0"/>
        <v>1</v>
      </c>
      <c r="C10" s="56">
        <f>'Picarro Output'!E10</f>
        <v>9</v>
      </c>
      <c r="D10" s="56" t="str">
        <f>INDEX(Timing!$B$3:$B$29,MATCH(B10,Timing!$A$3:$A$29,0),1)</f>
        <v>Blacksburg</v>
      </c>
      <c r="E10" s="56" t="s">
        <v>117</v>
      </c>
      <c r="F10" s="58">
        <f>'Picarro Output'!J10</f>
        <v>1</v>
      </c>
      <c r="G10" s="58">
        <f t="shared" si="1"/>
        <v>0</v>
      </c>
      <c r="H10" s="82">
        <f>'Picarro Output'!G10</f>
        <v>-43.676000000000002</v>
      </c>
      <c r="J10" s="59">
        <f>H10</f>
        <v>-43.676000000000002</v>
      </c>
      <c r="L10" s="62">
        <f>AVERAGE(J10)</f>
        <v>-43.676000000000002</v>
      </c>
      <c r="M10" s="62">
        <f t="shared" si="2"/>
        <v>-43.727881524434913</v>
      </c>
      <c r="N10" s="62">
        <f>L10 - ($T$18*A10)</f>
        <v>-43.727881524434913</v>
      </c>
      <c r="O10" s="64"/>
      <c r="Q10" s="64">
        <f t="shared" si="3"/>
        <v>-47.920361726678472</v>
      </c>
      <c r="R10" s="65"/>
      <c r="S10" s="103">
        <v>5</v>
      </c>
      <c r="T10" s="104">
        <v>0.99419610018328664</v>
      </c>
      <c r="U10" s="69"/>
    </row>
    <row r="11" spans="1:41">
      <c r="A11" s="94">
        <f>'Picarro Output'!A11</f>
        <v>10</v>
      </c>
      <c r="B11" s="57">
        <f t="shared" si="0"/>
        <v>1</v>
      </c>
      <c r="C11" s="56">
        <f>'Picarro Output'!E11</f>
        <v>10</v>
      </c>
      <c r="D11" s="56" t="str">
        <f>INDEX(Timing!$B$3:$B$29,MATCH(B11,Timing!$A$3:$A$29,0),1)</f>
        <v>Blacksburg</v>
      </c>
      <c r="E11" s="56" t="s">
        <v>117</v>
      </c>
      <c r="F11" s="58">
        <f>'Picarro Output'!J11</f>
        <v>1</v>
      </c>
      <c r="G11" s="58">
        <f t="shared" si="1"/>
        <v>0</v>
      </c>
      <c r="H11" s="82">
        <f>'Picarro Output'!G11</f>
        <v>-44.029000000000003</v>
      </c>
      <c r="I11" s="71">
        <f>STDEV(H8:H11)</f>
        <v>0.29955786864421902</v>
      </c>
      <c r="J11" s="59">
        <f>H11</f>
        <v>-44.029000000000003</v>
      </c>
      <c r="K11" s="70">
        <f>STDEV(J8:J11)</f>
        <v>0.29955786864421902</v>
      </c>
      <c r="L11" s="62">
        <f>AVERAGE(J11)</f>
        <v>-44.029000000000003</v>
      </c>
      <c r="M11" s="62">
        <f t="shared" si="2"/>
        <v>-44.08664613826101</v>
      </c>
      <c r="N11" s="62">
        <f>L11 - ($T$18*A11)</f>
        <v>-44.08664613826101</v>
      </c>
      <c r="O11" s="64"/>
      <c r="Q11" s="64">
        <f t="shared" si="3"/>
        <v>-48.263441302308372</v>
      </c>
      <c r="R11" s="65"/>
      <c r="S11" s="103">
        <v>6</v>
      </c>
      <c r="T11" s="104">
        <v>0.99693067031802718</v>
      </c>
      <c r="U11" s="69"/>
    </row>
    <row r="12" spans="1:41">
      <c r="A12" s="94">
        <f>'Picarro Output'!A12</f>
        <v>11</v>
      </c>
      <c r="B12" s="57">
        <f t="shared" si="0"/>
        <v>2</v>
      </c>
      <c r="C12" s="56">
        <f>'Picarro Output'!E12</f>
        <v>1</v>
      </c>
      <c r="D12" s="56" t="str">
        <f>INDEX(Timing!$B$3:$B$29,MATCH(B12,Timing!$A$3:$A$29,0),1)</f>
        <v>Myrtle</v>
      </c>
      <c r="E12" s="56" t="s">
        <v>115</v>
      </c>
      <c r="F12" s="58">
        <f>'Picarro Output'!J12</f>
        <v>1</v>
      </c>
      <c r="G12" s="58">
        <f t="shared" si="1"/>
        <v>0</v>
      </c>
      <c r="H12" s="84">
        <f>'Picarro Output'!G12</f>
        <v>-9.1110000000000007</v>
      </c>
      <c r="I12" s="85"/>
      <c r="J12" s="86">
        <f>H12 + ((1-$T$6)*(H12-H11))</f>
        <v>-3.9943879476824646</v>
      </c>
      <c r="M12" s="62">
        <f t="shared" si="2"/>
        <v>-4.0577986997695756</v>
      </c>
      <c r="O12" s="64">
        <f>M12</f>
        <v>-4.0577986997695756</v>
      </c>
      <c r="P12" s="63">
        <f t="shared" ref="P12:P21" si="4">$U$39</f>
        <v>-10.452955719200807</v>
      </c>
      <c r="Q12" s="64">
        <f t="shared" si="3"/>
        <v>-9.9846382573440486</v>
      </c>
      <c r="R12" s="65"/>
      <c r="S12" s="103">
        <v>7</v>
      </c>
      <c r="T12" s="104">
        <v>0.99693067031802729</v>
      </c>
      <c r="U12" s="69"/>
    </row>
    <row r="13" spans="1:41">
      <c r="A13" s="94">
        <f>'Picarro Output'!A13</f>
        <v>12</v>
      </c>
      <c r="B13" s="57">
        <f t="shared" si="0"/>
        <v>2</v>
      </c>
      <c r="C13" s="56">
        <f>'Picarro Output'!E13</f>
        <v>2</v>
      </c>
      <c r="D13" s="56" t="str">
        <f>INDEX(Timing!$B$3:$B$29,MATCH(B13,Timing!$A$3:$A$29,0),1)</f>
        <v>Myrtle</v>
      </c>
      <c r="E13" s="56" t="s">
        <v>115</v>
      </c>
      <c r="F13" s="58">
        <f>'Picarro Output'!J13</f>
        <v>1</v>
      </c>
      <c r="G13" s="58">
        <f t="shared" si="1"/>
        <v>0</v>
      </c>
      <c r="H13" s="87">
        <f>'Picarro Output'!G13</f>
        <v>-5.9139999999999997</v>
      </c>
      <c r="J13" s="88">
        <f>H13 + ((1-$T$7)*(H13-H11))</f>
        <v>-4.475331721248744</v>
      </c>
      <c r="M13" s="62">
        <f t="shared" si="2"/>
        <v>-4.5445070871619553</v>
      </c>
      <c r="O13" s="64">
        <f t="shared" ref="O13:O21" si="5">M13</f>
        <v>-4.5445070871619553</v>
      </c>
      <c r="P13" s="63">
        <f t="shared" si="4"/>
        <v>-10.452955719200807</v>
      </c>
      <c r="Q13" s="64">
        <f t="shared" si="3"/>
        <v>-10.450067958510264</v>
      </c>
      <c r="R13" s="65"/>
      <c r="S13" s="103">
        <v>8</v>
      </c>
      <c r="T13" s="104">
        <v>0.99784503645026068</v>
      </c>
      <c r="U13" s="69"/>
    </row>
    <row r="14" spans="1:41">
      <c r="A14" s="94">
        <f>'Picarro Output'!A14</f>
        <v>13</v>
      </c>
      <c r="B14" s="57">
        <f t="shared" si="0"/>
        <v>2</v>
      </c>
      <c r="C14" s="56">
        <f>'Picarro Output'!E14</f>
        <v>3</v>
      </c>
      <c r="D14" s="56" t="str">
        <f>INDEX(Timing!$B$3:$B$29,MATCH(B14,Timing!$A$3:$A$29,0),1)</f>
        <v>Myrtle</v>
      </c>
      <c r="E14" s="56" t="s">
        <v>115</v>
      </c>
      <c r="F14" s="58">
        <f>'Picarro Output'!J14</f>
        <v>1</v>
      </c>
      <c r="G14" s="58">
        <f t="shared" si="1"/>
        <v>0</v>
      </c>
      <c r="H14" s="87">
        <f>'Picarro Output'!G14</f>
        <v>-4.7670000000000003</v>
      </c>
      <c r="J14" s="88">
        <f>H14 + ((1-$T$8)*(H14-H11))</f>
        <v>-4.1040028098175139</v>
      </c>
      <c r="K14" s="79"/>
      <c r="M14" s="62">
        <f t="shared" si="2"/>
        <v>-4.1789427895568263</v>
      </c>
      <c r="O14" s="64">
        <f t="shared" si="5"/>
        <v>-4.1789427895568263</v>
      </c>
      <c r="P14" s="63">
        <f t="shared" si="4"/>
        <v>-10.452955719200807</v>
      </c>
      <c r="Q14" s="64">
        <f t="shared" si="3"/>
        <v>-10.100485978419538</v>
      </c>
      <c r="R14" s="65"/>
      <c r="S14" s="103">
        <v>9</v>
      </c>
      <c r="T14" s="104">
        <v>0.99975789755767397</v>
      </c>
      <c r="U14" s="69"/>
    </row>
    <row r="15" spans="1:41">
      <c r="A15" s="94">
        <f>'Picarro Output'!A15</f>
        <v>14</v>
      </c>
      <c r="B15" s="57">
        <f t="shared" si="0"/>
        <v>2</v>
      </c>
      <c r="C15" s="56">
        <f>'Picarro Output'!E15</f>
        <v>4</v>
      </c>
      <c r="D15" s="56" t="str">
        <f>INDEX(Timing!$B$3:$B$29,MATCH(B15,Timing!$A$3:$A$29,0),1)</f>
        <v>Myrtle</v>
      </c>
      <c r="E15" s="56" t="s">
        <v>115</v>
      </c>
      <c r="F15" s="58">
        <f>'Picarro Output'!J15</f>
        <v>1</v>
      </c>
      <c r="G15" s="58">
        <f t="shared" si="1"/>
        <v>0</v>
      </c>
      <c r="H15" s="87">
        <f>'Picarro Output'!G15</f>
        <v>-4.4089999999999998</v>
      </c>
      <c r="J15" s="88">
        <f>H15 + ((1-$T$9)*(H15-H11))</f>
        <v>-4.0591227966106684</v>
      </c>
      <c r="K15" s="79"/>
      <c r="M15" s="62">
        <f t="shared" si="2"/>
        <v>-4.139827390176082</v>
      </c>
      <c r="O15" s="64">
        <f t="shared" si="5"/>
        <v>-4.139827390176082</v>
      </c>
      <c r="P15" s="63">
        <f t="shared" si="4"/>
        <v>-10.452955719200807</v>
      </c>
      <c r="Q15" s="64">
        <f t="shared" si="3"/>
        <v>-10.063080687866984</v>
      </c>
      <c r="R15" s="65"/>
      <c r="S15" s="103">
        <v>10</v>
      </c>
      <c r="T15" s="104">
        <v>1</v>
      </c>
      <c r="U15" s="69"/>
    </row>
    <row r="16" spans="1:41">
      <c r="A16" s="94">
        <f>'Picarro Output'!A16</f>
        <v>15</v>
      </c>
      <c r="B16" s="57">
        <f t="shared" si="0"/>
        <v>2</v>
      </c>
      <c r="C16" s="56">
        <f>'Picarro Output'!E16</f>
        <v>5</v>
      </c>
      <c r="D16" s="56" t="str">
        <f>INDEX(Timing!$B$3:$B$29,MATCH(B16,Timing!$A$3:$A$29,0),1)</f>
        <v>Myrtle</v>
      </c>
      <c r="E16" s="56" t="s">
        <v>115</v>
      </c>
      <c r="F16" s="58">
        <f>'Picarro Output'!J16</f>
        <v>1</v>
      </c>
      <c r="G16" s="58">
        <f t="shared" si="1"/>
        <v>0</v>
      </c>
      <c r="H16" s="87">
        <f>'Picarro Output'!G16</f>
        <v>-4.1630000000000003</v>
      </c>
      <c r="J16" s="88">
        <f>H16 + ((1-$T$10)*(H16-H11))</f>
        <v>-3.9316217299069054</v>
      </c>
      <c r="K16" s="79"/>
      <c r="M16" s="62">
        <f t="shared" si="2"/>
        <v>-4.0180909372984202</v>
      </c>
      <c r="O16" s="64">
        <f t="shared" si="5"/>
        <v>-4.0180909372984202</v>
      </c>
      <c r="P16" s="63">
        <f t="shared" si="4"/>
        <v>-10.452955719200807</v>
      </c>
      <c r="Q16" s="64">
        <f t="shared" si="3"/>
        <v>-9.9466665015665399</v>
      </c>
      <c r="R16" s="65"/>
    </row>
    <row r="17" spans="1:21">
      <c r="A17" s="94">
        <f>'Picarro Output'!A17</f>
        <v>16</v>
      </c>
      <c r="B17" s="57">
        <f t="shared" si="0"/>
        <v>2</v>
      </c>
      <c r="C17" s="56">
        <f>'Picarro Output'!E17</f>
        <v>6</v>
      </c>
      <c r="D17" s="56" t="str">
        <f>INDEX(Timing!$B$3:$B$29,MATCH(B17,Timing!$A$3:$A$29,0),1)</f>
        <v>Myrtle</v>
      </c>
      <c r="E17" s="56" t="s">
        <v>115</v>
      </c>
      <c r="F17" s="58">
        <f>'Picarro Output'!J17</f>
        <v>1</v>
      </c>
      <c r="G17" s="58">
        <f t="shared" si="1"/>
        <v>0</v>
      </c>
      <c r="H17" s="87">
        <f>'Picarro Output'!G17</f>
        <v>-4.12</v>
      </c>
      <c r="I17" s="71"/>
      <c r="J17" s="88">
        <f>H17 + ((1-$T$11)*(H17-H11))</f>
        <v>-3.9975061217221466</v>
      </c>
      <c r="K17" s="70"/>
      <c r="M17" s="62">
        <f t="shared" si="2"/>
        <v>-4.0897399429397616</v>
      </c>
      <c r="O17" s="64">
        <f t="shared" si="5"/>
        <v>-4.0897399429397616</v>
      </c>
      <c r="P17" s="63">
        <f t="shared" si="4"/>
        <v>-10.452955719200807</v>
      </c>
      <c r="Q17" s="64">
        <f t="shared" si="3"/>
        <v>-10.015183042781642</v>
      </c>
      <c r="R17" s="65"/>
      <c r="S17" s="105" t="s">
        <v>72</v>
      </c>
      <c r="T17" s="105"/>
    </row>
    <row r="18" spans="1:21">
      <c r="A18" s="94">
        <f>'Picarro Output'!A18</f>
        <v>17</v>
      </c>
      <c r="B18" s="57">
        <f t="shared" si="0"/>
        <v>2</v>
      </c>
      <c r="C18" s="56">
        <f>'Picarro Output'!E18</f>
        <v>7</v>
      </c>
      <c r="D18" s="56" t="str">
        <f>INDEX(Timing!$B$3:$B$29,MATCH(B18,Timing!$A$3:$A$29,0),1)</f>
        <v>Myrtle</v>
      </c>
      <c r="E18" s="56" t="s">
        <v>115</v>
      </c>
      <c r="F18" s="58">
        <f>'Picarro Output'!J18</f>
        <v>1</v>
      </c>
      <c r="G18" s="58">
        <f t="shared" si="1"/>
        <v>0</v>
      </c>
      <c r="H18" s="87">
        <f>'Picarro Output'!G18</f>
        <v>-4.2809999999999997</v>
      </c>
      <c r="J18" s="88">
        <f>H18 + ((1-$T$12)*(H18-H11))</f>
        <v>-4.1590002838009488</v>
      </c>
      <c r="K18" s="79"/>
      <c r="M18" s="62">
        <f t="shared" si="2"/>
        <v>-4.256998718844665</v>
      </c>
      <c r="O18" s="64">
        <f t="shared" si="5"/>
        <v>-4.256998718844665</v>
      </c>
      <c r="P18" s="63">
        <f t="shared" si="4"/>
        <v>-10.452955719200807</v>
      </c>
      <c r="Q18" s="64">
        <f t="shared" si="3"/>
        <v>-10.17512933527092</v>
      </c>
      <c r="R18" s="65"/>
      <c r="S18" s="61" t="s">
        <v>73</v>
      </c>
      <c r="T18" s="106">
        <f>SLOPE(L:L,A:A)</f>
        <v>5.7646138261009654E-3</v>
      </c>
    </row>
    <row r="19" spans="1:21">
      <c r="A19" s="94">
        <f>'Picarro Output'!A19</f>
        <v>18</v>
      </c>
      <c r="B19" s="57">
        <f t="shared" si="0"/>
        <v>2</v>
      </c>
      <c r="C19" s="56">
        <f>'Picarro Output'!E19</f>
        <v>8</v>
      </c>
      <c r="D19" s="56" t="str">
        <f>INDEX(Timing!$B$3:$B$29,MATCH(B19,Timing!$A$3:$A$29,0),1)</f>
        <v>Myrtle</v>
      </c>
      <c r="E19" s="56" t="s">
        <v>115</v>
      </c>
      <c r="F19" s="58">
        <f>'Picarro Output'!J19</f>
        <v>1</v>
      </c>
      <c r="G19" s="58">
        <f t="shared" si="1"/>
        <v>0</v>
      </c>
      <c r="H19" s="87">
        <f>'Picarro Output'!G19</f>
        <v>-4.0960000000000001</v>
      </c>
      <c r="J19" s="88">
        <f>H19 + ((1-$T$13)*(H19-H11))</f>
        <v>-4.0099458405682595</v>
      </c>
      <c r="K19" s="79"/>
      <c r="M19" s="62">
        <f t="shared" si="2"/>
        <v>-4.1137088894380769</v>
      </c>
      <c r="O19" s="64">
        <f t="shared" si="5"/>
        <v>-4.1137088894380769</v>
      </c>
      <c r="P19" s="63">
        <f t="shared" si="4"/>
        <v>-10.452955719200807</v>
      </c>
      <c r="Q19" s="64">
        <f t="shared" si="3"/>
        <v>-10.038104077008624</v>
      </c>
      <c r="R19" s="65"/>
      <c r="S19" s="61" t="s">
        <v>74</v>
      </c>
      <c r="T19" s="107">
        <f>STDEV(L:L)</f>
        <v>0.40452557214660434</v>
      </c>
    </row>
    <row r="20" spans="1:21">
      <c r="A20" s="94">
        <f>'Picarro Output'!A20</f>
        <v>19</v>
      </c>
      <c r="B20" s="57">
        <f t="shared" si="0"/>
        <v>2</v>
      </c>
      <c r="C20" s="56">
        <f>'Picarro Output'!E20</f>
        <v>9</v>
      </c>
      <c r="D20" s="56" t="str">
        <f>INDEX(Timing!$B$3:$B$29,MATCH(B20,Timing!$A$3:$A$29,0),1)</f>
        <v>Myrtle</v>
      </c>
      <c r="E20" s="56" t="s">
        <v>115</v>
      </c>
      <c r="F20" s="58">
        <f>'Picarro Output'!J20</f>
        <v>1</v>
      </c>
      <c r="G20" s="58">
        <f t="shared" si="1"/>
        <v>0</v>
      </c>
      <c r="H20" s="87">
        <f>'Picarro Output'!G20</f>
        <v>-4.093</v>
      </c>
      <c r="J20" s="88">
        <f>H20 + ((1-$T$14)*(H20-H11))</f>
        <v>-4.0833313968632678</v>
      </c>
      <c r="K20" s="79"/>
      <c r="M20" s="62">
        <f t="shared" si="2"/>
        <v>-4.1928590595591864</v>
      </c>
      <c r="O20" s="64">
        <f t="shared" si="5"/>
        <v>-4.1928590595591864</v>
      </c>
      <c r="P20" s="63">
        <f t="shared" si="4"/>
        <v>-10.452955719200807</v>
      </c>
      <c r="Q20" s="64">
        <f t="shared" si="3"/>
        <v>-10.113793834943746</v>
      </c>
      <c r="R20" s="65"/>
      <c r="S20" s="61" t="s">
        <v>75</v>
      </c>
      <c r="T20" s="107">
        <f>STDEV(N:N)</f>
        <v>0.30244431231338831</v>
      </c>
    </row>
    <row r="21" spans="1:21">
      <c r="A21" s="94">
        <f>'Picarro Output'!A21</f>
        <v>20</v>
      </c>
      <c r="B21" s="57">
        <f t="shared" si="0"/>
        <v>2</v>
      </c>
      <c r="C21" s="56">
        <f>'Picarro Output'!E21</f>
        <v>10</v>
      </c>
      <c r="D21" s="56" t="str">
        <f>INDEX(Timing!$B$3:$B$29,MATCH(B21,Timing!$A$3:$A$29,0),1)</f>
        <v>Myrtle</v>
      </c>
      <c r="E21" s="56" t="s">
        <v>115</v>
      </c>
      <c r="F21" s="58">
        <f>'Picarro Output'!J21</f>
        <v>1</v>
      </c>
      <c r="G21" s="58">
        <f t="shared" si="1"/>
        <v>0</v>
      </c>
      <c r="H21" s="89">
        <f>'Picarro Output'!G21</f>
        <v>-4.0289999999999999</v>
      </c>
      <c r="I21" s="90">
        <f>STDEV(H12:H21)</f>
        <v>1.5850164422561113</v>
      </c>
      <c r="J21" s="91">
        <f>H21 + ((1-$T$15)*(H21-H11))</f>
        <v>-4.0289999999999999</v>
      </c>
      <c r="K21" s="83">
        <f>STDEV(J12:J21)</f>
        <v>0.15166615503920178</v>
      </c>
      <c r="M21" s="62">
        <f t="shared" si="2"/>
        <v>-4.1442922765220196</v>
      </c>
      <c r="O21" s="64">
        <f t="shared" si="5"/>
        <v>-4.1442922765220196</v>
      </c>
      <c r="P21" s="63">
        <f t="shared" si="4"/>
        <v>-10.452955719200807</v>
      </c>
      <c r="Q21" s="64">
        <f t="shared" si="3"/>
        <v>-10.067350371257616</v>
      </c>
      <c r="R21" s="65"/>
    </row>
    <row r="22" spans="1:21">
      <c r="A22" s="94">
        <f>'Picarro Output'!A22</f>
        <v>21</v>
      </c>
      <c r="B22" s="57">
        <f t="shared" si="0"/>
        <v>3</v>
      </c>
      <c r="C22" s="56">
        <f>'Picarro Output'!E22</f>
        <v>1</v>
      </c>
      <c r="D22" s="56" t="str">
        <f>INDEX(Timing!$B$3:$B$29,MATCH(B22,Timing!$A$3:$A$29,0),1)</f>
        <v>Homer</v>
      </c>
      <c r="E22" s="56" t="s">
        <v>116</v>
      </c>
      <c r="F22" s="58">
        <f>'Picarro Output'!J22</f>
        <v>1</v>
      </c>
      <c r="G22" s="58">
        <f t="shared" si="1"/>
        <v>0</v>
      </c>
      <c r="H22" s="84">
        <f>'Picarro Output'!G22</f>
        <v>-95.259</v>
      </c>
      <c r="I22" s="85"/>
      <c r="J22" s="86">
        <f>H22 + ((1-$T$6)*(H22-H21))</f>
        <v>-108.62713441585798</v>
      </c>
      <c r="K22" s="72"/>
      <c r="M22" s="62">
        <f t="shared" si="2"/>
        <v>-108.7481913062061</v>
      </c>
      <c r="O22" s="64">
        <f>M22</f>
        <v>-108.7481913062061</v>
      </c>
      <c r="P22" s="63">
        <f t="shared" ref="P22:P31" si="6">$U$40</f>
        <v>-110.51685806552696</v>
      </c>
      <c r="Q22" s="64">
        <f t="shared" si="3"/>
        <v>-110.09801088041553</v>
      </c>
      <c r="R22" s="65"/>
      <c r="S22" s="108" t="s">
        <v>76</v>
      </c>
      <c r="T22" s="108"/>
    </row>
    <row r="23" spans="1:21">
      <c r="A23" s="94">
        <f>'Picarro Output'!A23</f>
        <v>22</v>
      </c>
      <c r="B23" s="57">
        <f t="shared" si="0"/>
        <v>3</v>
      </c>
      <c r="C23" s="56">
        <f>'Picarro Output'!E23</f>
        <v>2</v>
      </c>
      <c r="D23" s="56" t="str">
        <f>INDEX(Timing!$B$3:$B$29,MATCH(B23,Timing!$A$3:$A$29,0),1)</f>
        <v>Homer</v>
      </c>
      <c r="E23" s="56" t="s">
        <v>116</v>
      </c>
      <c r="F23" s="58">
        <f>'Picarro Output'!J23</f>
        <v>1</v>
      </c>
      <c r="G23" s="58">
        <f t="shared" si="1"/>
        <v>0</v>
      </c>
      <c r="H23" s="87">
        <f>'Picarro Output'!G23</f>
        <v>-105.092</v>
      </c>
      <c r="J23" s="88">
        <f>H23 + ((1-$T$7)*(H23-H21))</f>
        <v>-108.90666961184411</v>
      </c>
      <c r="K23" s="72"/>
      <c r="M23" s="62">
        <f t="shared" si="2"/>
        <v>-109.03349111601833</v>
      </c>
      <c r="O23" s="64">
        <f t="shared" ref="O23:O41" si="7">M23</f>
        <v>-109.03349111601833</v>
      </c>
      <c r="P23" s="63">
        <f t="shared" si="6"/>
        <v>-110.51685806552696</v>
      </c>
      <c r="Q23" s="64">
        <f t="shared" si="3"/>
        <v>-110.37083750239981</v>
      </c>
      <c r="R23" s="65"/>
      <c r="S23" s="63" t="s">
        <v>77</v>
      </c>
      <c r="T23" s="109">
        <f>SLOPE(P:P,O:O)</f>
        <v>0.95628042010911662</v>
      </c>
    </row>
    <row r="24" spans="1:21">
      <c r="A24" s="94">
        <f>'Picarro Output'!A24</f>
        <v>23</v>
      </c>
      <c r="B24" s="57">
        <f t="shared" si="0"/>
        <v>3</v>
      </c>
      <c r="C24" s="56">
        <f>'Picarro Output'!E24</f>
        <v>3</v>
      </c>
      <c r="D24" s="56" t="str">
        <f>INDEX(Timing!$B$3:$B$29,MATCH(B24,Timing!$A$3:$A$29,0),1)</f>
        <v>Homer</v>
      </c>
      <c r="E24" s="56" t="s">
        <v>116</v>
      </c>
      <c r="F24" s="58">
        <f>'Picarro Output'!J24</f>
        <v>1</v>
      </c>
      <c r="G24" s="58">
        <f t="shared" si="1"/>
        <v>0</v>
      </c>
      <c r="H24" s="87">
        <f>'Picarro Output'!G24</f>
        <v>-107.017</v>
      </c>
      <c r="J24" s="88">
        <f>H24 + ((1-$T$8)*(H24-H21))</f>
        <v>-108.75610535944459</v>
      </c>
      <c r="K24" s="73"/>
      <c r="M24" s="62">
        <f t="shared" si="2"/>
        <v>-108.88869147744491</v>
      </c>
      <c r="O24" s="64">
        <f t="shared" si="7"/>
        <v>-108.88869147744491</v>
      </c>
      <c r="P24" s="63">
        <f t="shared" si="6"/>
        <v>-110.51685806552696</v>
      </c>
      <c r="Q24" s="64">
        <f t="shared" si="3"/>
        <v>-110.23236844319317</v>
      </c>
      <c r="R24" s="65"/>
      <c r="S24" s="63" t="s">
        <v>78</v>
      </c>
      <c r="T24" s="109">
        <f>INTERCEPT(P:P,O:O)</f>
        <v>-6.1042448120101724</v>
      </c>
    </row>
    <row r="25" spans="1:21">
      <c r="A25" s="94">
        <f>'Picarro Output'!A25</f>
        <v>24</v>
      </c>
      <c r="B25" s="57">
        <f t="shared" si="0"/>
        <v>3</v>
      </c>
      <c r="C25" s="56">
        <f>'Picarro Output'!E25</f>
        <v>4</v>
      </c>
      <c r="D25" s="56" t="str">
        <f>INDEX(Timing!$B$3:$B$29,MATCH(B25,Timing!$A$3:$A$29,0),1)</f>
        <v>Homer</v>
      </c>
      <c r="E25" s="56" t="s">
        <v>116</v>
      </c>
      <c r="F25" s="58">
        <f>'Picarro Output'!J25</f>
        <v>1</v>
      </c>
      <c r="G25" s="58">
        <f t="shared" si="1"/>
        <v>0</v>
      </c>
      <c r="H25" s="87">
        <f>'Picarro Output'!G25</f>
        <v>-107.93899999999999</v>
      </c>
      <c r="J25" s="88">
        <f>H25 + ((1-$T$9)*(H25-H21))</f>
        <v>-108.85661080777852</v>
      </c>
      <c r="K25" s="73"/>
      <c r="M25" s="62">
        <f t="shared" si="2"/>
        <v>-108.99496153960494</v>
      </c>
      <c r="O25" s="64">
        <f t="shared" si="7"/>
        <v>-108.99496153960494</v>
      </c>
      <c r="P25" s="63">
        <f t="shared" si="6"/>
        <v>-110.51685806552696</v>
      </c>
      <c r="Q25" s="64">
        <f t="shared" si="3"/>
        <v>-110.33399242288058</v>
      </c>
      <c r="R25" s="65"/>
    </row>
    <row r="26" spans="1:21">
      <c r="A26" s="94">
        <f>'Picarro Output'!A26</f>
        <v>25</v>
      </c>
      <c r="B26" s="57">
        <f t="shared" si="0"/>
        <v>3</v>
      </c>
      <c r="C26" s="56">
        <f>'Picarro Output'!E26</f>
        <v>5</v>
      </c>
      <c r="D26" s="56" t="str">
        <f>INDEX(Timing!$B$3:$B$29,MATCH(B26,Timing!$A$3:$A$29,0),1)</f>
        <v>Homer</v>
      </c>
      <c r="E26" s="56" t="s">
        <v>116</v>
      </c>
      <c r="F26" s="58">
        <f>'Picarro Output'!J26</f>
        <v>1</v>
      </c>
      <c r="G26" s="58">
        <f t="shared" si="1"/>
        <v>0</v>
      </c>
      <c r="H26" s="87">
        <f>'Picarro Output'!G26</f>
        <v>-108.05800000000001</v>
      </c>
      <c r="J26" s="88">
        <f>H26 + ((1-$T$10)*(H26-H21))</f>
        <v>-108.66177389403288</v>
      </c>
      <c r="K26" s="73"/>
      <c r="M26" s="62">
        <f t="shared" si="2"/>
        <v>-108.8058892396854</v>
      </c>
      <c r="O26" s="64">
        <f t="shared" si="7"/>
        <v>-108.8058892396854</v>
      </c>
      <c r="P26" s="63">
        <f t="shared" si="6"/>
        <v>-110.51685806552696</v>
      </c>
      <c r="Q26" s="64">
        <f t="shared" si="3"/>
        <v>-110.15318628448253</v>
      </c>
      <c r="R26" s="65"/>
      <c r="S26" s="45" t="s">
        <v>79</v>
      </c>
      <c r="U26" s="74" t="s">
        <v>80</v>
      </c>
    </row>
    <row r="27" spans="1:21">
      <c r="A27" s="94">
        <f>'Picarro Output'!A27</f>
        <v>26</v>
      </c>
      <c r="B27" s="57">
        <f t="shared" si="0"/>
        <v>3</v>
      </c>
      <c r="C27" s="56">
        <f>'Picarro Output'!E27</f>
        <v>6</v>
      </c>
      <c r="D27" s="56" t="str">
        <f>INDEX(Timing!$B$3:$B$29,MATCH(B27,Timing!$A$3:$A$29,0),1)</f>
        <v>Homer</v>
      </c>
      <c r="E27" s="56" t="s">
        <v>116</v>
      </c>
      <c r="F27" s="58">
        <f>'Picarro Output'!J27</f>
        <v>1</v>
      </c>
      <c r="G27" s="58">
        <f t="shared" si="1"/>
        <v>0</v>
      </c>
      <c r="H27" s="87">
        <f>'Picarro Output'!G27</f>
        <v>-108.404</v>
      </c>
      <c r="I27" s="71"/>
      <c r="J27" s="88">
        <f>H27 + ((1-$T$11)*(H27-H21))</f>
        <v>-108.72436128555591</v>
      </c>
      <c r="K27" s="73"/>
      <c r="M27" s="62">
        <f t="shared" si="2"/>
        <v>-108.87424124503454</v>
      </c>
      <c r="O27" s="64">
        <f t="shared" si="7"/>
        <v>-108.87424124503454</v>
      </c>
      <c r="P27" s="63">
        <f t="shared" si="6"/>
        <v>-110.51685806552696</v>
      </c>
      <c r="Q27" s="64">
        <f t="shared" si="3"/>
        <v>-110.21854996887311</v>
      </c>
      <c r="R27" s="65"/>
      <c r="S27" t="s">
        <v>125</v>
      </c>
      <c r="T27" s="111">
        <f>U42</f>
        <v>-13.229390089461013</v>
      </c>
      <c r="U27" s="46" t="s">
        <v>98</v>
      </c>
    </row>
    <row r="28" spans="1:21">
      <c r="A28" s="94">
        <f>'Picarro Output'!A28</f>
        <v>27</v>
      </c>
      <c r="B28" s="57">
        <f t="shared" si="0"/>
        <v>3</v>
      </c>
      <c r="C28" s="56">
        <f>'Picarro Output'!E28</f>
        <v>7</v>
      </c>
      <c r="D28" s="56" t="str">
        <f>INDEX(Timing!$B$3:$B$29,MATCH(B28,Timing!$A$3:$A$29,0),1)</f>
        <v>Homer</v>
      </c>
      <c r="E28" s="56" t="s">
        <v>116</v>
      </c>
      <c r="F28" s="58">
        <f>'Picarro Output'!J28</f>
        <v>1</v>
      </c>
      <c r="G28" s="58">
        <f t="shared" si="1"/>
        <v>0</v>
      </c>
      <c r="H28" s="87">
        <f>'Picarro Output'!G28</f>
        <v>-108.426</v>
      </c>
      <c r="J28" s="88">
        <f>H28 + ((1-$T$12)*(H28-H21))</f>
        <v>-108.74642881080891</v>
      </c>
      <c r="K28" s="73"/>
      <c r="M28" s="62">
        <f t="shared" si="2"/>
        <v>-108.90207338411363</v>
      </c>
      <c r="O28" s="64">
        <f t="shared" si="7"/>
        <v>-108.90207338411363</v>
      </c>
      <c r="P28" s="63">
        <f t="shared" si="6"/>
        <v>-110.51685806552696</v>
      </c>
      <c r="Q28" s="64">
        <f t="shared" si="3"/>
        <v>-110.2451652985242</v>
      </c>
      <c r="R28" s="65"/>
      <c r="S28" t="s">
        <v>130</v>
      </c>
      <c r="T28" s="92">
        <f>AVERAGE(Q42:Q45)</f>
        <v>-13.26234697813894</v>
      </c>
      <c r="U28" s="113">
        <f>T28-T27</f>
        <v>-3.2956888677926344E-2</v>
      </c>
    </row>
    <row r="29" spans="1:21">
      <c r="A29" s="94">
        <f>'Picarro Output'!A29</f>
        <v>28</v>
      </c>
      <c r="B29" s="57">
        <f t="shared" si="0"/>
        <v>3</v>
      </c>
      <c r="C29" s="56">
        <f>'Picarro Output'!E29</f>
        <v>8</v>
      </c>
      <c r="D29" s="56" t="str">
        <f>INDEX(Timing!$B$3:$B$29,MATCH(B29,Timing!$A$3:$A$29,0),1)</f>
        <v>Homer</v>
      </c>
      <c r="E29" s="56" t="s">
        <v>116</v>
      </c>
      <c r="F29" s="58">
        <f>'Picarro Output'!J29</f>
        <v>1</v>
      </c>
      <c r="G29" s="58">
        <f t="shared" si="1"/>
        <v>0</v>
      </c>
      <c r="H29" s="87">
        <f>'Picarro Output'!G29</f>
        <v>-108.751</v>
      </c>
      <c r="J29" s="88">
        <f>H29 + ((1-$T$13)*(H29-H21))</f>
        <v>-108.97667209285581</v>
      </c>
      <c r="K29" s="73"/>
      <c r="M29" s="62">
        <f t="shared" si="2"/>
        <v>-109.13808127998664</v>
      </c>
      <c r="O29" s="64">
        <f t="shared" si="7"/>
        <v>-109.13808127998664</v>
      </c>
      <c r="P29" s="63">
        <f t="shared" si="6"/>
        <v>-110.51685806552696</v>
      </c>
      <c r="Q29" s="64">
        <f t="shared" si="3"/>
        <v>-110.47085502833872</v>
      </c>
      <c r="R29" s="65"/>
      <c r="S29" t="s">
        <v>131</v>
      </c>
      <c r="T29" s="92">
        <f>AVERAGE(Q126:Q129)</f>
        <v>-13.0259336116913</v>
      </c>
      <c r="U29" s="113">
        <f>T29-T27</f>
        <v>0.20345647776971276</v>
      </c>
    </row>
    <row r="30" spans="1:21">
      <c r="A30" s="94">
        <f>'Picarro Output'!A30</f>
        <v>29</v>
      </c>
      <c r="B30" s="57">
        <f t="shared" si="0"/>
        <v>3</v>
      </c>
      <c r="C30" s="56">
        <f>'Picarro Output'!E30</f>
        <v>9</v>
      </c>
      <c r="D30" s="56" t="str">
        <f>INDEX(Timing!$B$3:$B$29,MATCH(B30,Timing!$A$3:$A$29,0),1)</f>
        <v>Homer</v>
      </c>
      <c r="E30" s="56" t="s">
        <v>116</v>
      </c>
      <c r="F30" s="58">
        <f>'Picarro Output'!J30</f>
        <v>1</v>
      </c>
      <c r="G30" s="58">
        <f t="shared" si="1"/>
        <v>0</v>
      </c>
      <c r="H30" s="87">
        <f>'Picarro Output'!G30</f>
        <v>-108.941</v>
      </c>
      <c r="J30" s="88">
        <f>H30 + ((1-$T$14)*(H30-H21))</f>
        <v>-108.96639945142931</v>
      </c>
      <c r="K30" s="73"/>
      <c r="M30" s="62">
        <f t="shared" si="2"/>
        <v>-109.13357325238624</v>
      </c>
      <c r="O30" s="64">
        <f t="shared" si="7"/>
        <v>-109.13357325238624</v>
      </c>
      <c r="P30" s="63">
        <f t="shared" si="6"/>
        <v>-110.51685806552696</v>
      </c>
      <c r="Q30" s="64">
        <f t="shared" si="3"/>
        <v>-110.46654408981115</v>
      </c>
      <c r="R30" s="65"/>
      <c r="S30"/>
      <c r="T30" s="127"/>
      <c r="U30" s="8"/>
    </row>
    <row r="31" spans="1:21">
      <c r="A31" s="94">
        <f>'Picarro Output'!A31</f>
        <v>30</v>
      </c>
      <c r="B31" s="57">
        <f t="shared" si="0"/>
        <v>3</v>
      </c>
      <c r="C31" s="56">
        <f>'Picarro Output'!E31</f>
        <v>10</v>
      </c>
      <c r="D31" s="56" t="str">
        <f>INDEX(Timing!$B$3:$B$29,MATCH(B31,Timing!$A$3:$A$29,0),1)</f>
        <v>Homer</v>
      </c>
      <c r="E31" s="56" t="s">
        <v>116</v>
      </c>
      <c r="F31" s="58">
        <f>'Picarro Output'!J31</f>
        <v>1</v>
      </c>
      <c r="G31" s="58">
        <f t="shared" si="1"/>
        <v>0</v>
      </c>
      <c r="H31" s="89">
        <f>'Picarro Output'!G31</f>
        <v>-108.88200000000001</v>
      </c>
      <c r="I31" s="90">
        <f>STDEV(H22:H31)</f>
        <v>4.1743806047524386</v>
      </c>
      <c r="J31" s="91">
        <f>H31 + ((1-$T$15)*(H31-H21))</f>
        <v>-108.88200000000001</v>
      </c>
      <c r="K31" s="73">
        <f>STDEV(J22:J31)</f>
        <v>0.12411059017062405</v>
      </c>
      <c r="M31" s="62">
        <f t="shared" si="2"/>
        <v>-109.05493841478304</v>
      </c>
      <c r="O31" s="64">
        <f t="shared" si="7"/>
        <v>-109.05493841478304</v>
      </c>
      <c r="P31" s="63">
        <f t="shared" si="6"/>
        <v>-110.51685806552696</v>
      </c>
      <c r="Q31" s="64">
        <f t="shared" si="3"/>
        <v>-110.39134713427273</v>
      </c>
      <c r="R31" s="65"/>
      <c r="S31" t="s">
        <v>127</v>
      </c>
      <c r="T31" s="111">
        <f>U41</f>
        <v>-47.446015015841283</v>
      </c>
      <c r="U31" s="46" t="s">
        <v>98</v>
      </c>
    </row>
    <row r="32" spans="1:21">
      <c r="A32" s="94">
        <f>'Picarro Output'!A32</f>
        <v>31</v>
      </c>
      <c r="B32" s="57">
        <f t="shared" si="0"/>
        <v>4</v>
      </c>
      <c r="C32" s="56">
        <f>'Picarro Output'!E32</f>
        <v>1</v>
      </c>
      <c r="D32" s="56" t="str">
        <f>INDEX(Timing!$B$3:$B$29,MATCH(B32,Timing!$A$3:$A$29,0),1)</f>
        <v>Blacksburg</v>
      </c>
      <c r="E32" s="56" t="s">
        <v>117</v>
      </c>
      <c r="F32" s="58">
        <f>'Picarro Output'!J32</f>
        <v>1</v>
      </c>
      <c r="G32" s="58">
        <f t="shared" si="1"/>
        <v>0</v>
      </c>
      <c r="H32" s="84">
        <f>'Picarro Output'!G32</f>
        <v>-51.762</v>
      </c>
      <c r="I32" s="85"/>
      <c r="J32" s="86">
        <f>H32 + ((1-$T$6)*(H32-H31))</f>
        <v>-43.392079602830123</v>
      </c>
      <c r="K32" s="72"/>
      <c r="M32" s="62">
        <f t="shared" si="2"/>
        <v>-43.570782631439251</v>
      </c>
      <c r="O32" s="64">
        <f t="shared" si="7"/>
        <v>-43.570782631439251</v>
      </c>
      <c r="P32" s="64">
        <f t="shared" ref="P32:P41" si="8">$U$41</f>
        <v>-47.446015015841283</v>
      </c>
      <c r="Q32" s="64">
        <f t="shared" si="3"/>
        <v>-47.7701311312859</v>
      </c>
      <c r="R32" s="65"/>
      <c r="S32" t="s">
        <v>126</v>
      </c>
      <c r="T32" s="110">
        <f>AVERAGE(Q8:Q11,Q38:Q41,Q58:Q61,Q94:Q97,Q130:Q133)</f>
        <v>-47.988854067633113</v>
      </c>
      <c r="U32" s="113">
        <f>T32-T31</f>
        <v>-0.54283905179183023</v>
      </c>
    </row>
    <row r="33" spans="1:21">
      <c r="A33" s="94">
        <f>'Picarro Output'!A33</f>
        <v>32</v>
      </c>
      <c r="B33" s="57">
        <f t="shared" si="0"/>
        <v>4</v>
      </c>
      <c r="C33" s="56">
        <f>'Picarro Output'!E33</f>
        <v>2</v>
      </c>
      <c r="D33" s="56" t="str">
        <f>INDEX(Timing!$B$3:$B$29,MATCH(B33,Timing!$A$3:$A$29,0),1)</f>
        <v>Blacksburg</v>
      </c>
      <c r="E33" s="56" t="s">
        <v>117</v>
      </c>
      <c r="F33" s="58">
        <f>'Picarro Output'!J33</f>
        <v>1</v>
      </c>
      <c r="G33" s="58">
        <f t="shared" si="1"/>
        <v>0</v>
      </c>
      <c r="H33" s="87">
        <f>'Picarro Output'!G33</f>
        <v>-45.923999999999999</v>
      </c>
      <c r="J33" s="88">
        <f>H33 + ((1-$T$7)*(H33-H31))</f>
        <v>-43.547621212288561</v>
      </c>
      <c r="K33" s="72"/>
      <c r="M33" s="62">
        <f t="shared" si="2"/>
        <v>-43.732088854723791</v>
      </c>
      <c r="O33" s="64">
        <f t="shared" si="7"/>
        <v>-43.732088854723791</v>
      </c>
      <c r="P33" s="64">
        <f t="shared" si="8"/>
        <v>-47.446015015841283</v>
      </c>
      <c r="Q33" s="64">
        <f t="shared" si="3"/>
        <v>-47.924385114254655</v>
      </c>
      <c r="R33" s="65"/>
      <c r="S33" t="s">
        <v>128</v>
      </c>
      <c r="T33" s="92">
        <f>AVERAGE(Q38:Q41)</f>
        <v>-48.17659450024955</v>
      </c>
      <c r="U33" s="113">
        <f>T33-T31</f>
        <v>-0.73057948440826692</v>
      </c>
    </row>
    <row r="34" spans="1:21">
      <c r="A34" s="94">
        <f>'Picarro Output'!A34</f>
        <v>33</v>
      </c>
      <c r="B34" s="57">
        <f t="shared" si="0"/>
        <v>4</v>
      </c>
      <c r="C34" s="56">
        <f>'Picarro Output'!E34</f>
        <v>3</v>
      </c>
      <c r="D34" s="56" t="str">
        <f>INDEX(Timing!$B$3:$B$29,MATCH(B34,Timing!$A$3:$A$29,0),1)</f>
        <v>Blacksburg</v>
      </c>
      <c r="E34" s="56" t="s">
        <v>117</v>
      </c>
      <c r="F34" s="58">
        <f>'Picarro Output'!J34</f>
        <v>1</v>
      </c>
      <c r="G34" s="58">
        <f t="shared" si="1"/>
        <v>0</v>
      </c>
      <c r="H34" s="87">
        <f>'Picarro Output'!G34</f>
        <v>-44.616</v>
      </c>
      <c r="J34" s="88">
        <f>H34 + ((1-$T$8)*(H34-H31))</f>
        <v>-43.530773128616275</v>
      </c>
      <c r="K34" s="73"/>
      <c r="M34" s="62">
        <f t="shared" si="2"/>
        <v>-43.721005384877607</v>
      </c>
      <c r="O34" s="64">
        <f t="shared" si="7"/>
        <v>-43.721005384877607</v>
      </c>
      <c r="P34" s="64">
        <f t="shared" si="8"/>
        <v>-47.446015015841283</v>
      </c>
      <c r="Q34" s="64">
        <f t="shared" si="3"/>
        <v>-47.913786209053882</v>
      </c>
      <c r="R34" s="65"/>
      <c r="S34" t="s">
        <v>132</v>
      </c>
      <c r="T34" s="92">
        <f>AVERAGE(Q58:Q61)</f>
        <v>-47.71142791974718</v>
      </c>
      <c r="U34" s="113">
        <f>T34-T31</f>
        <v>-0.26541290390589722</v>
      </c>
    </row>
    <row r="35" spans="1:21">
      <c r="A35" s="94">
        <f>'Picarro Output'!A35</f>
        <v>34</v>
      </c>
      <c r="B35" s="57">
        <f t="shared" si="0"/>
        <v>4</v>
      </c>
      <c r="C35" s="56">
        <f>'Picarro Output'!E35</f>
        <v>4</v>
      </c>
      <c r="D35" s="56" t="str">
        <f>INDEX(Timing!$B$3:$B$29,MATCH(B35,Timing!$A$3:$A$29,0),1)</f>
        <v>Blacksburg</v>
      </c>
      <c r="E35" s="56" t="s">
        <v>117</v>
      </c>
      <c r="F35" s="58">
        <f>'Picarro Output'!J35</f>
        <v>1</v>
      </c>
      <c r="G35" s="58">
        <f t="shared" si="1"/>
        <v>0</v>
      </c>
      <c r="H35" s="87">
        <f>'Picarro Output'!G35</f>
        <v>-44.29</v>
      </c>
      <c r="J35" s="88">
        <f>H35 + ((1-$T$9)*(H35-H31))</f>
        <v>-43.7195994870943</v>
      </c>
      <c r="K35" s="73"/>
      <c r="M35" s="62">
        <f t="shared" si="2"/>
        <v>-43.915596357181734</v>
      </c>
      <c r="O35" s="64">
        <f t="shared" si="7"/>
        <v>-43.915596357181734</v>
      </c>
      <c r="P35" s="64">
        <f t="shared" si="8"/>
        <v>-47.446015015841283</v>
      </c>
      <c r="Q35" s="64">
        <f t="shared" si="3"/>
        <v>-48.099869745798316</v>
      </c>
      <c r="R35" s="65"/>
      <c r="S35" t="s">
        <v>133</v>
      </c>
      <c r="T35" s="92">
        <f>AVERAGE(Q94:Q97)</f>
        <v>-48.167751311035076</v>
      </c>
      <c r="U35" s="113">
        <f>T35-T31</f>
        <v>-0.7217362951937929</v>
      </c>
    </row>
    <row r="36" spans="1:21">
      <c r="A36" s="94">
        <f>'Picarro Output'!A36</f>
        <v>35</v>
      </c>
      <c r="B36" s="57">
        <f t="shared" si="0"/>
        <v>4</v>
      </c>
      <c r="C36" s="56">
        <f>'Picarro Output'!E36</f>
        <v>5</v>
      </c>
      <c r="D36" s="56" t="str">
        <f>INDEX(Timing!$B$3:$B$29,MATCH(B36,Timing!$A$3:$A$29,0),1)</f>
        <v>Blacksburg</v>
      </c>
      <c r="E36" s="56" t="s">
        <v>117</v>
      </c>
      <c r="F36" s="58">
        <f>'Picarro Output'!J36</f>
        <v>1</v>
      </c>
      <c r="G36" s="58">
        <f t="shared" si="1"/>
        <v>0</v>
      </c>
      <c r="H36" s="87">
        <f>'Picarro Output'!G36</f>
        <v>-43.863</v>
      </c>
      <c r="J36" s="88">
        <f>H36 + ((1-$T$10)*(H36-H31))</f>
        <v>-43.485636237817111</v>
      </c>
      <c r="K36" s="73"/>
      <c r="M36" s="62">
        <f t="shared" si="2"/>
        <v>-43.687397721730648</v>
      </c>
      <c r="O36" s="64">
        <f t="shared" si="7"/>
        <v>-43.687397721730648</v>
      </c>
      <c r="P36" s="64">
        <f t="shared" si="8"/>
        <v>-47.446015015841283</v>
      </c>
      <c r="Q36" s="64">
        <f t="shared" si="3"/>
        <v>-47.88164785882082</v>
      </c>
      <c r="R36" s="65"/>
      <c r="S36" t="s">
        <v>134</v>
      </c>
      <c r="T36" s="92">
        <f>AVERAGE(Q130:Q133)</f>
        <v>-47.876936622845321</v>
      </c>
      <c r="U36" s="113">
        <f>T36-T31</f>
        <v>-0.43092160700403781</v>
      </c>
    </row>
    <row r="37" spans="1:21">
      <c r="A37" s="94">
        <f>'Picarro Output'!A37</f>
        <v>36</v>
      </c>
      <c r="B37" s="57">
        <f t="shared" si="0"/>
        <v>4</v>
      </c>
      <c r="C37" s="56">
        <f>'Picarro Output'!E37</f>
        <v>6</v>
      </c>
      <c r="D37" s="56" t="str">
        <f>INDEX(Timing!$B$3:$B$29,MATCH(B37,Timing!$A$3:$A$29,0),1)</f>
        <v>Blacksburg</v>
      </c>
      <c r="E37" s="56" t="s">
        <v>117</v>
      </c>
      <c r="F37" s="58">
        <f>'Picarro Output'!J37</f>
        <v>1</v>
      </c>
      <c r="G37" s="58">
        <f t="shared" si="1"/>
        <v>0</v>
      </c>
      <c r="H37" s="87">
        <f>'Picarro Output'!G37</f>
        <v>-43.726999999999997</v>
      </c>
      <c r="I37" s="71"/>
      <c r="J37" s="88">
        <f>H37 + ((1-$T$11)*(H37-H31))</f>
        <v>-43.527017824571061</v>
      </c>
      <c r="K37" s="73"/>
      <c r="M37" s="62">
        <f t="shared" si="2"/>
        <v>-43.734543922310699</v>
      </c>
      <c r="O37" s="64">
        <f t="shared" si="7"/>
        <v>-43.734543922310699</v>
      </c>
      <c r="P37" s="64">
        <f t="shared" si="8"/>
        <v>-47.446015015841283</v>
      </c>
      <c r="Q37" s="64">
        <f t="shared" si="3"/>
        <v>-47.926732847318064</v>
      </c>
      <c r="R37" s="65"/>
      <c r="T37" s="65"/>
    </row>
    <row r="38" spans="1:21">
      <c r="A38" s="94">
        <f>'Picarro Output'!A38</f>
        <v>37</v>
      </c>
      <c r="B38" s="57">
        <f t="shared" si="0"/>
        <v>4</v>
      </c>
      <c r="C38" s="56">
        <f>'Picarro Output'!E38</f>
        <v>7</v>
      </c>
      <c r="D38" s="56" t="str">
        <f>INDEX(Timing!$B$3:$B$29,MATCH(B38,Timing!$A$3:$A$29,0),1)</f>
        <v>Blacksburg</v>
      </c>
      <c r="E38" s="56" t="s">
        <v>117</v>
      </c>
      <c r="F38" s="58">
        <f>'Picarro Output'!J38</f>
        <v>1</v>
      </c>
      <c r="G38" s="58">
        <f t="shared" si="1"/>
        <v>0</v>
      </c>
      <c r="H38" s="87">
        <f>'Picarro Output'!G38</f>
        <v>-43.7</v>
      </c>
      <c r="J38" s="88">
        <f>H38 + ((1-$T$12)*(H38-H31))</f>
        <v>-43.499934952669655</v>
      </c>
      <c r="K38" s="73"/>
      <c r="M38" s="62">
        <f t="shared" si="2"/>
        <v>-43.713225664235388</v>
      </c>
      <c r="O38" s="64">
        <f t="shared" si="7"/>
        <v>-43.713225664235388</v>
      </c>
      <c r="P38" s="64">
        <f t="shared" si="8"/>
        <v>-47.446015015841283</v>
      </c>
      <c r="Q38" s="64">
        <f t="shared" si="3"/>
        <v>-47.906346614529809</v>
      </c>
      <c r="R38" s="65"/>
      <c r="S38" s="45" t="s">
        <v>96</v>
      </c>
      <c r="U38" s="74" t="s">
        <v>129</v>
      </c>
    </row>
    <row r="39" spans="1:21">
      <c r="A39" s="94">
        <f>'Picarro Output'!A39</f>
        <v>38</v>
      </c>
      <c r="B39" s="57">
        <f t="shared" si="0"/>
        <v>4</v>
      </c>
      <c r="C39" s="56">
        <f>'Picarro Output'!E39</f>
        <v>8</v>
      </c>
      <c r="D39" s="56" t="str">
        <f>INDEX(Timing!$B$3:$B$29,MATCH(B39,Timing!$A$3:$A$29,0),1)</f>
        <v>Blacksburg</v>
      </c>
      <c r="E39" s="56" t="s">
        <v>117</v>
      </c>
      <c r="F39" s="58">
        <f>'Picarro Output'!J39</f>
        <v>1</v>
      </c>
      <c r="G39" s="58">
        <f t="shared" si="1"/>
        <v>0</v>
      </c>
      <c r="H39" s="87">
        <f>'Picarro Output'!G39</f>
        <v>-44.084000000000003</v>
      </c>
      <c r="J39" s="88">
        <f>H39 + ((1-$T$13)*(H39-H31))</f>
        <v>-43.944362671903995</v>
      </c>
      <c r="K39" s="73"/>
      <c r="M39" s="62">
        <f t="shared" si="2"/>
        <v>-44.163417997295831</v>
      </c>
      <c r="O39" s="64">
        <f t="shared" si="7"/>
        <v>-44.163417997295831</v>
      </c>
      <c r="P39" s="64">
        <f t="shared" si="8"/>
        <v>-47.446015015841283</v>
      </c>
      <c r="Q39" s="64">
        <f t="shared" si="3"/>
        <v>-48.33685672791875</v>
      </c>
      <c r="R39" s="65"/>
      <c r="S39" s="141" t="s">
        <v>115</v>
      </c>
      <c r="T39" s="112" t="str">
        <f>S57</f>
        <v>North Myrtle Beach, SC</v>
      </c>
      <c r="U39" s="111">
        <f>T57</f>
        <v>-10.452955719200807</v>
      </c>
    </row>
    <row r="40" spans="1:21">
      <c r="A40" s="94">
        <f>'Picarro Output'!A40</f>
        <v>39</v>
      </c>
      <c r="B40" s="57">
        <f t="shared" si="0"/>
        <v>4</v>
      </c>
      <c r="C40" s="56">
        <f>'Picarro Output'!E40</f>
        <v>9</v>
      </c>
      <c r="D40" s="56" t="str">
        <f>INDEX(Timing!$B$3:$B$29,MATCH(B40,Timing!$A$3:$A$29,0),1)</f>
        <v>Blacksburg</v>
      </c>
      <c r="E40" s="56" t="s">
        <v>117</v>
      </c>
      <c r="F40" s="58">
        <f>'Picarro Output'!J40</f>
        <v>1</v>
      </c>
      <c r="G40" s="58">
        <f t="shared" ref="G40:G71" si="9">IF(F40="     ",-1,IF(F40=0,-1,0))</f>
        <v>0</v>
      </c>
      <c r="H40" s="87">
        <f>'Picarro Output'!G40</f>
        <v>-43.898000000000003</v>
      </c>
      <c r="J40" s="88">
        <f>H40 + ((1-$T$14)*(H40-H31))</f>
        <v>-43.882267214887889</v>
      </c>
      <c r="K40" s="73"/>
      <c r="M40" s="62">
        <f t="shared" ref="M40:M71" si="10">J40 - ($T$18*A40)</f>
        <v>-44.107087154105827</v>
      </c>
      <c r="O40" s="64">
        <f t="shared" si="7"/>
        <v>-44.107087154105827</v>
      </c>
      <c r="P40" s="64">
        <f t="shared" si="8"/>
        <v>-47.446015015841283</v>
      </c>
      <c r="Q40" s="64">
        <f t="shared" si="3"/>
        <v>-48.282988645527915</v>
      </c>
      <c r="R40" s="65"/>
      <c r="S40" s="141" t="s">
        <v>116</v>
      </c>
      <c r="T40" s="112" t="str">
        <f>S51</f>
        <v>Homer, AK</v>
      </c>
      <c r="U40" s="111">
        <f>T51</f>
        <v>-110.51685806552696</v>
      </c>
    </row>
    <row r="41" spans="1:21">
      <c r="A41" s="94">
        <f>'Picarro Output'!A41</f>
        <v>40</v>
      </c>
      <c r="B41" s="57">
        <f t="shared" si="0"/>
        <v>4</v>
      </c>
      <c r="C41" s="56">
        <f>'Picarro Output'!E41</f>
        <v>10</v>
      </c>
      <c r="D41" s="56" t="str">
        <f>INDEX(Timing!$B$3:$B$29,MATCH(B41,Timing!$A$3:$A$29,0),1)</f>
        <v>Blacksburg</v>
      </c>
      <c r="E41" s="56" t="s">
        <v>117</v>
      </c>
      <c r="F41" s="58">
        <f>'Picarro Output'!J41</f>
        <v>1</v>
      </c>
      <c r="G41" s="58">
        <f t="shared" si="9"/>
        <v>0</v>
      </c>
      <c r="H41" s="89">
        <f>'Picarro Output'!G41</f>
        <v>-43.768999999999998</v>
      </c>
      <c r="I41" s="90">
        <f>STDEV(H32:H41)</f>
        <v>2.4807845107725277</v>
      </c>
      <c r="J41" s="91">
        <f>H41 + ((1-$T$15)*(H41-H31))</f>
        <v>-43.768999999999998</v>
      </c>
      <c r="K41" s="76">
        <f>STDEV(J32:J41)</f>
        <v>0.18601460711827775</v>
      </c>
      <c r="M41" s="62">
        <f t="shared" si="10"/>
        <v>-43.999584553044038</v>
      </c>
      <c r="O41" s="64">
        <f t="shared" si="7"/>
        <v>-43.999584553044038</v>
      </c>
      <c r="P41" s="64">
        <f t="shared" si="8"/>
        <v>-47.446015015841283</v>
      </c>
      <c r="Q41" s="64">
        <f t="shared" si="3"/>
        <v>-48.180186013021725</v>
      </c>
      <c r="R41" s="65"/>
      <c r="S41" s="141" t="s">
        <v>117</v>
      </c>
      <c r="T41" s="112" t="str">
        <f>S54</f>
        <v>Blacksburg</v>
      </c>
      <c r="U41" s="111">
        <f>T54</f>
        <v>-47.446015015841283</v>
      </c>
    </row>
    <row r="42" spans="1:21">
      <c r="A42" s="94">
        <f>'Picarro Output'!A42</f>
        <v>41</v>
      </c>
      <c r="B42" s="57">
        <f t="shared" si="0"/>
        <v>5</v>
      </c>
      <c r="C42" s="56">
        <f>'Picarro Output'!E42</f>
        <v>1</v>
      </c>
      <c r="D42" s="56" t="str">
        <f>INDEX(Timing!$B$3:$B$29,MATCH(B42,Timing!$A$3:$A$29,0),1)</f>
        <v>Hawaii</v>
      </c>
      <c r="E42" s="56" t="s">
        <v>114</v>
      </c>
      <c r="F42" s="58">
        <f>'Picarro Output'!J42</f>
        <v>1</v>
      </c>
      <c r="G42" s="58">
        <f t="shared" si="9"/>
        <v>0</v>
      </c>
      <c r="H42" s="84">
        <f>'Picarro Output'!G42</f>
        <v>-11.789</v>
      </c>
      <c r="I42" s="85"/>
      <c r="J42" s="86">
        <f>H42 + ((1-$T$6)*(H42-H41))</f>
        <v>-7.1028996095677082</v>
      </c>
      <c r="K42" s="79"/>
      <c r="M42" s="62">
        <f t="shared" si="10"/>
        <v>-7.3392487764378478</v>
      </c>
      <c r="Q42" s="64">
        <f t="shared" si="3"/>
        <v>-13.122624715227477</v>
      </c>
      <c r="R42" s="65"/>
      <c r="S42" s="141" t="s">
        <v>114</v>
      </c>
      <c r="T42" s="194" t="str">
        <f>S56</f>
        <v>Hawaii</v>
      </c>
      <c r="U42" s="111">
        <f>T56</f>
        <v>-13.229390089461013</v>
      </c>
    </row>
    <row r="43" spans="1:21">
      <c r="A43" s="94">
        <f>'Picarro Output'!A43</f>
        <v>42</v>
      </c>
      <c r="B43" s="57">
        <f t="shared" si="0"/>
        <v>5</v>
      </c>
      <c r="C43" s="56">
        <f>'Picarro Output'!E43</f>
        <v>2</v>
      </c>
      <c r="D43" s="56" t="str">
        <f>INDEX(Timing!$B$3:$B$29,MATCH(B43,Timing!$A$3:$A$29,0),1)</f>
        <v>Hawaii</v>
      </c>
      <c r="E43" s="56" t="s">
        <v>114</v>
      </c>
      <c r="F43" s="58">
        <f>'Picarro Output'!J43</f>
        <v>1</v>
      </c>
      <c r="G43" s="58">
        <f t="shared" si="9"/>
        <v>0</v>
      </c>
      <c r="H43" s="87">
        <f>'Picarro Output'!G43</f>
        <v>-8.3659999999999997</v>
      </c>
      <c r="J43" s="88">
        <f>H43 + ((1-$T$7)*(H43-H41))</f>
        <v>-7.0296974138100294</v>
      </c>
      <c r="K43" s="79"/>
      <c r="M43" s="62">
        <f t="shared" si="10"/>
        <v>-7.2718111945062702</v>
      </c>
      <c r="Q43" s="64">
        <f t="shared" si="3"/>
        <v>-13.058135476046806</v>
      </c>
      <c r="R43" s="65"/>
      <c r="S43" s="66" t="s">
        <v>97</v>
      </c>
      <c r="T43" s="75"/>
    </row>
    <row r="44" spans="1:21">
      <c r="A44" s="94">
        <f>'Picarro Output'!A44</f>
        <v>43</v>
      </c>
      <c r="B44" s="57">
        <f t="shared" si="0"/>
        <v>5</v>
      </c>
      <c r="C44" s="56">
        <f>'Picarro Output'!E44</f>
        <v>3</v>
      </c>
      <c r="D44" s="56" t="str">
        <f>INDEX(Timing!$B$3:$B$29,MATCH(B44,Timing!$A$3:$A$29,0),1)</f>
        <v>Hawaii</v>
      </c>
      <c r="E44" s="56" t="s">
        <v>114</v>
      </c>
      <c r="F44" s="58">
        <f>'Picarro Output'!J44</f>
        <v>1</v>
      </c>
      <c r="G44" s="58">
        <f t="shared" si="9"/>
        <v>0</v>
      </c>
      <c r="H44" s="87">
        <f>'Picarro Output'!G44</f>
        <v>-7.992</v>
      </c>
      <c r="J44" s="88">
        <f>H44 + ((1-$T$8)*(H44-H41))</f>
        <v>-7.3878522114727012</v>
      </c>
      <c r="K44" s="79"/>
      <c r="M44" s="62">
        <f t="shared" si="10"/>
        <v>-7.6357306059950432</v>
      </c>
      <c r="Q44" s="64">
        <f t="shared" si="3"/>
        <v>-13.406144483751152</v>
      </c>
      <c r="R44" s="65"/>
      <c r="T44" s="46"/>
    </row>
    <row r="45" spans="1:21">
      <c r="A45" s="94">
        <f>'Picarro Output'!A45</f>
        <v>44</v>
      </c>
      <c r="B45" s="57">
        <f t="shared" si="0"/>
        <v>5</v>
      </c>
      <c r="C45" s="56">
        <f>'Picarro Output'!E45</f>
        <v>4</v>
      </c>
      <c r="D45" s="56" t="str">
        <f>INDEX(Timing!$B$3:$B$29,MATCH(B45,Timing!$A$3:$A$29,0),1)</f>
        <v>Hawaii</v>
      </c>
      <c r="E45" s="56" t="s">
        <v>114</v>
      </c>
      <c r="F45" s="58">
        <f>'Picarro Output'!J45</f>
        <v>1</v>
      </c>
      <c r="G45" s="58">
        <f t="shared" si="9"/>
        <v>0</v>
      </c>
      <c r="H45" s="89">
        <f>'Picarro Output'!G45</f>
        <v>-7.7590000000000003</v>
      </c>
      <c r="I45" s="90">
        <f>STDEV(H42:H45)</f>
        <v>1.8915965919472986</v>
      </c>
      <c r="J45" s="91">
        <f>H45 + ((1-$T$9)*(H45-H41))</f>
        <v>-7.4410020672879904</v>
      </c>
      <c r="K45" s="79">
        <f>STDEV(J42:J45)</f>
        <v>0.20435693915044562</v>
      </c>
      <c r="M45" s="62">
        <f t="shared" si="10"/>
        <v>-7.6946450756364326</v>
      </c>
      <c r="Q45" s="64">
        <f t="shared" si="3"/>
        <v>-13.462483237530325</v>
      </c>
      <c r="R45" s="65"/>
    </row>
    <row r="46" spans="1:21">
      <c r="A46" s="94">
        <f>'Picarro Output'!A46</f>
        <v>45</v>
      </c>
      <c r="B46" s="57">
        <f t="shared" si="0"/>
        <v>6</v>
      </c>
      <c r="C46" s="56">
        <f>'Picarro Output'!E46</f>
        <v>1</v>
      </c>
      <c r="D46" s="56" t="str">
        <f>INDEX(Timing!$B$3:$B$29,MATCH(B46,Timing!$A$3:$A$29,0),1)</f>
        <v>C50 28oct24 1.5m</v>
      </c>
      <c r="F46" s="58">
        <f>'Picarro Output'!J46</f>
        <v>1</v>
      </c>
      <c r="G46" s="58">
        <f t="shared" si="9"/>
        <v>0</v>
      </c>
      <c r="H46" s="82">
        <f>'Picarro Output'!G46</f>
        <v>-19.234000000000002</v>
      </c>
      <c r="J46" s="59">
        <f>H46 + ((1-$T$6)*(H46-H45))</f>
        <v>-20.915457222645735</v>
      </c>
      <c r="K46" s="79"/>
      <c r="M46" s="62">
        <f t="shared" si="10"/>
        <v>-21.174864844820277</v>
      </c>
      <c r="Q46" s="64">
        <f t="shared" si="3"/>
        <v>-26.353353461568673</v>
      </c>
      <c r="R46" s="65"/>
    </row>
    <row r="47" spans="1:21">
      <c r="A47" s="94">
        <f>'Picarro Output'!A47</f>
        <v>46</v>
      </c>
      <c r="B47" s="57">
        <f t="shared" si="0"/>
        <v>6</v>
      </c>
      <c r="C47" s="56">
        <f>'Picarro Output'!E47</f>
        <v>2</v>
      </c>
      <c r="D47" s="56" t="str">
        <f>INDEX(Timing!$B$3:$B$29,MATCH(B47,Timing!$A$3:$A$29,0),1)</f>
        <v>C50 28oct24 1.5m</v>
      </c>
      <c r="F47" s="58">
        <f>'Picarro Output'!J47</f>
        <v>1</v>
      </c>
      <c r="G47" s="58">
        <f t="shared" si="9"/>
        <v>0</v>
      </c>
      <c r="H47" s="82">
        <f>'Picarro Output'!G47</f>
        <v>-20.629000000000001</v>
      </c>
      <c r="J47" s="59">
        <f>H47 + ((1-$T$7)*(H47-H45))</f>
        <v>-21.114784094123802</v>
      </c>
      <c r="K47" s="79"/>
      <c r="M47" s="62">
        <f t="shared" si="10"/>
        <v>-21.379956330124447</v>
      </c>
      <c r="Q47" s="64">
        <f t="shared" si="3"/>
        <v>-26.549478433296144</v>
      </c>
      <c r="R47" s="65"/>
      <c r="S47" s="66" t="s">
        <v>124</v>
      </c>
      <c r="T47" s="168">
        <v>-153.71716081946607</v>
      </c>
    </row>
    <row r="48" spans="1:21">
      <c r="A48" s="94">
        <f>'Picarro Output'!A48</f>
        <v>47</v>
      </c>
      <c r="B48" s="57">
        <f t="shared" si="0"/>
        <v>6</v>
      </c>
      <c r="C48" s="56">
        <f>'Picarro Output'!E48</f>
        <v>3</v>
      </c>
      <c r="D48" s="56" t="str">
        <f>INDEX(Timing!$B$3:$B$29,MATCH(B48,Timing!$A$3:$A$29,0),1)</f>
        <v>C50 28oct24 1.5m</v>
      </c>
      <c r="F48" s="58">
        <f>'Picarro Output'!J48</f>
        <v>1</v>
      </c>
      <c r="G48" s="58">
        <f t="shared" si="9"/>
        <v>0</v>
      </c>
      <c r="H48" s="82">
        <f>'Picarro Output'!G48</f>
        <v>-20.759</v>
      </c>
      <c r="J48" s="59">
        <f>H48 + ((1-$T$8)*(H48-H45))</f>
        <v>-20.97852431033499</v>
      </c>
      <c r="K48" s="79"/>
      <c r="M48" s="62">
        <f t="shared" si="10"/>
        <v>-21.249461160161736</v>
      </c>
      <c r="Q48" s="64">
        <f t="shared" si="3"/>
        <v>-26.424688457341993</v>
      </c>
      <c r="R48" s="65"/>
      <c r="S48" s="66" t="s">
        <v>123</v>
      </c>
      <c r="T48" s="168">
        <v>-146.82451877665511</v>
      </c>
    </row>
    <row r="49" spans="1:21">
      <c r="A49" s="94">
        <f>'Picarro Output'!A49</f>
        <v>48</v>
      </c>
      <c r="B49" s="57">
        <f t="shared" si="0"/>
        <v>6</v>
      </c>
      <c r="C49" s="56">
        <f>'Picarro Output'!E49</f>
        <v>4</v>
      </c>
      <c r="D49" s="56" t="str">
        <f>INDEX(Timing!$B$3:$B$29,MATCH(B49,Timing!$A$3:$A$29,0),1)</f>
        <v>C50 28oct24 1.5m</v>
      </c>
      <c r="F49" s="58">
        <f>'Picarro Output'!J49</f>
        <v>1</v>
      </c>
      <c r="G49" s="58">
        <f t="shared" si="9"/>
        <v>0</v>
      </c>
      <c r="H49" s="82">
        <f>'Picarro Output'!G49</f>
        <v>-20.341000000000001</v>
      </c>
      <c r="I49" s="71">
        <f>STDEV(H46:H49)</f>
        <v>0.69352162907871828</v>
      </c>
      <c r="J49" s="59">
        <f>H49 + ((1-$T$9)*(H49-H45))</f>
        <v>-20.452109413756805</v>
      </c>
      <c r="K49" s="79">
        <f>STDEV(J46:J49)</f>
        <v>0.28769442053188249</v>
      </c>
      <c r="M49" s="62">
        <f t="shared" si="10"/>
        <v>-20.72881087740965</v>
      </c>
      <c r="Q49" s="64">
        <f t="shared" si="3"/>
        <v>-25.9268007862219</v>
      </c>
      <c r="R49" s="65"/>
      <c r="S49" s="66" t="s">
        <v>26</v>
      </c>
      <c r="T49" s="168">
        <v>-140.57778437787431</v>
      </c>
    </row>
    <row r="50" spans="1:21">
      <c r="A50" s="94">
        <f>'Picarro Output'!A50</f>
        <v>49</v>
      </c>
      <c r="B50" s="57">
        <f t="shared" si="0"/>
        <v>7</v>
      </c>
      <c r="C50" s="56">
        <f>'Picarro Output'!E50</f>
        <v>1</v>
      </c>
      <c r="D50" s="56" t="str">
        <f>INDEX(Timing!$B$3:$B$29,MATCH(B50,Timing!$A$3:$A$29,0),1)</f>
        <v>C50 30sep24 1.5m</v>
      </c>
      <c r="F50" s="58">
        <f>'Picarro Output'!J50</f>
        <v>1</v>
      </c>
      <c r="G50" s="58">
        <f t="shared" si="9"/>
        <v>0</v>
      </c>
      <c r="H50" s="82">
        <f>'Picarro Output'!G50</f>
        <v>-19.41</v>
      </c>
      <c r="J50" s="59">
        <f>H50 + ((1-$T$6)*(H50-H49))</f>
        <v>-19.273578503330441</v>
      </c>
      <c r="K50" s="79"/>
      <c r="M50" s="62">
        <f t="shared" si="10"/>
        <v>-19.556044580809388</v>
      </c>
      <c r="Q50" s="64">
        <f t="shared" si="3"/>
        <v>-24.805307339419187</v>
      </c>
      <c r="R50" s="65"/>
      <c r="S50" s="66" t="s">
        <v>122</v>
      </c>
      <c r="T50" s="168">
        <v>-129.90281875297998</v>
      </c>
    </row>
    <row r="51" spans="1:21">
      <c r="A51" s="94">
        <f>'Picarro Output'!A51</f>
        <v>50</v>
      </c>
      <c r="B51" s="57">
        <f t="shared" si="0"/>
        <v>7</v>
      </c>
      <c r="C51" s="56">
        <f>'Picarro Output'!E51</f>
        <v>2</v>
      </c>
      <c r="D51" s="56" t="str">
        <f>INDEX(Timing!$B$3:$B$29,MATCH(B51,Timing!$A$3:$A$29,0),1)</f>
        <v>C50 30sep24 1.5m</v>
      </c>
      <c r="F51" s="58">
        <f>'Picarro Output'!J51</f>
        <v>1</v>
      </c>
      <c r="G51" s="58">
        <f t="shared" si="9"/>
        <v>0</v>
      </c>
      <c r="H51" s="82">
        <f>'Picarro Output'!G51</f>
        <v>-19.369</v>
      </c>
      <c r="J51" s="59">
        <f>H51 + ((1-$T$7)*(H51-H49))</f>
        <v>-19.332311411073167</v>
      </c>
      <c r="K51" s="79"/>
      <c r="M51" s="62">
        <f t="shared" si="10"/>
        <v>-19.620542102378216</v>
      </c>
      <c r="Q51" s="64">
        <f t="shared" si="3"/>
        <v>-24.866985056441024</v>
      </c>
      <c r="R51" s="65"/>
      <c r="S51" s="66" t="s">
        <v>121</v>
      </c>
      <c r="T51" s="168">
        <v>-110.51685806552696</v>
      </c>
    </row>
    <row r="52" spans="1:21">
      <c r="A52" s="94">
        <f>'Picarro Output'!A52</f>
        <v>51</v>
      </c>
      <c r="B52" s="57">
        <f t="shared" si="0"/>
        <v>7</v>
      </c>
      <c r="C52" s="56">
        <f>'Picarro Output'!E52</f>
        <v>3</v>
      </c>
      <c r="D52" s="56" t="str">
        <f>INDEX(Timing!$B$3:$B$29,MATCH(B52,Timing!$A$3:$A$29,0),1)</f>
        <v>C50 30sep24 1.5m</v>
      </c>
      <c r="F52" s="58">
        <f>'Picarro Output'!J52</f>
        <v>1</v>
      </c>
      <c r="G52" s="58">
        <f t="shared" si="9"/>
        <v>0</v>
      </c>
      <c r="H52" s="82">
        <f>'Picarro Output'!G52</f>
        <v>-19.417999999999999</v>
      </c>
      <c r="J52" s="59">
        <f>H52 + ((1-$T$8)*(H52-H49))</f>
        <v>-19.402413773966217</v>
      </c>
      <c r="K52" s="79"/>
      <c r="M52" s="62">
        <f t="shared" si="10"/>
        <v>-19.696409079097364</v>
      </c>
      <c r="Q52" s="64">
        <f t="shared" si="3"/>
        <v>-24.939535160810419</v>
      </c>
      <c r="R52" s="65"/>
      <c r="S52" s="66" t="s">
        <v>27</v>
      </c>
      <c r="T52" s="168">
        <v>-97.742750669920994</v>
      </c>
    </row>
    <row r="53" spans="1:21">
      <c r="A53" s="94">
        <f>'Picarro Output'!A53</f>
        <v>52</v>
      </c>
      <c r="B53" s="57">
        <f t="shared" si="0"/>
        <v>7</v>
      </c>
      <c r="C53" s="56">
        <f>'Picarro Output'!E53</f>
        <v>4</v>
      </c>
      <c r="D53" s="56" t="str">
        <f>INDEX(Timing!$B$3:$B$29,MATCH(B53,Timing!$A$3:$A$29,0),1)</f>
        <v>C50 30sep24 1.5m</v>
      </c>
      <c r="F53" s="58">
        <f>'Picarro Output'!J53</f>
        <v>1</v>
      </c>
      <c r="G53" s="58">
        <f t="shared" si="9"/>
        <v>0</v>
      </c>
      <c r="H53" s="82">
        <f>'Picarro Output'!G53</f>
        <v>-19.498999999999999</v>
      </c>
      <c r="I53" s="71">
        <f>STDEV(H50:H53)</f>
        <v>5.4412008478520762E-2</v>
      </c>
      <c r="J53" s="59">
        <f>H53 + ((1-$T$9)*(H53-H49))</f>
        <v>-19.491564447116257</v>
      </c>
      <c r="K53" s="79">
        <f>STDEV(J50:J53)</f>
        <v>9.3892521176759183E-2</v>
      </c>
      <c r="M53" s="62">
        <f t="shared" si="10"/>
        <v>-19.791324366073507</v>
      </c>
      <c r="Q53" s="64">
        <f t="shared" si="3"/>
        <v>-25.03030079131474</v>
      </c>
      <c r="R53" s="65"/>
      <c r="S53" s="66" t="s">
        <v>120</v>
      </c>
      <c r="T53" s="168">
        <v>-48.795146433689219</v>
      </c>
    </row>
    <row r="54" spans="1:21">
      <c r="A54" s="94">
        <f>'Picarro Output'!A54</f>
        <v>53</v>
      </c>
      <c r="B54" s="57">
        <f t="shared" si="0"/>
        <v>8</v>
      </c>
      <c r="C54" s="56">
        <f>'Picarro Output'!E54</f>
        <v>1</v>
      </c>
      <c r="D54" s="56" t="str">
        <f>INDEX(Timing!$B$3:$B$29,MATCH(B54,Timing!$A$3:$A$29,0),1)</f>
        <v>CC3 11jul24 1.5m</v>
      </c>
      <c r="F54" s="58">
        <f>'Picarro Output'!J54</f>
        <v>1</v>
      </c>
      <c r="G54" s="58">
        <f t="shared" si="9"/>
        <v>0</v>
      </c>
      <c r="H54" s="82">
        <f>'Picarro Output'!G54</f>
        <v>-21.289000000000001</v>
      </c>
      <c r="J54" s="59">
        <f>H54 + ((1-$T$6)*(H54-H53))</f>
        <v>-21.551292673510751</v>
      </c>
      <c r="K54" s="79"/>
      <c r="M54" s="62">
        <f t="shared" si="10"/>
        <v>-21.856817206294103</v>
      </c>
      <c r="Q54" s="64">
        <f t="shared" si="3"/>
        <v>-27.005491152293267</v>
      </c>
      <c r="R54" s="65"/>
      <c r="S54" s="66" t="s">
        <v>21</v>
      </c>
      <c r="T54" s="168">
        <v>-47.446015015841283</v>
      </c>
    </row>
    <row r="55" spans="1:21">
      <c r="A55" s="94">
        <f>'Picarro Output'!A55</f>
        <v>54</v>
      </c>
      <c r="B55" s="57">
        <f t="shared" si="0"/>
        <v>8</v>
      </c>
      <c r="C55" s="56">
        <f>'Picarro Output'!E55</f>
        <v>2</v>
      </c>
      <c r="D55" s="56" t="str">
        <f>INDEX(Timing!$B$3:$B$29,MATCH(B55,Timing!$A$3:$A$29,0),1)</f>
        <v>CC3 11jul24 1.5m</v>
      </c>
      <c r="F55" s="58">
        <f>'Picarro Output'!J55</f>
        <v>1</v>
      </c>
      <c r="G55" s="58">
        <f t="shared" si="9"/>
        <v>0</v>
      </c>
      <c r="H55" s="82">
        <f>'Picarro Output'!G55</f>
        <v>-21.666</v>
      </c>
      <c r="J55" s="59">
        <f>H55 + ((1-$T$7)*(H55-H53))</f>
        <v>-21.747794415848198</v>
      </c>
      <c r="K55" s="79"/>
      <c r="M55" s="62">
        <f t="shared" si="10"/>
        <v>-22.059083562457651</v>
      </c>
      <c r="Q55" s="64">
        <f t="shared" si="3"/>
        <v>-27.198914508339286</v>
      </c>
      <c r="R55" s="65"/>
      <c r="S55" s="66" t="s">
        <v>119</v>
      </c>
      <c r="T55" s="168">
        <v>-41.770952337309289</v>
      </c>
    </row>
    <row r="56" spans="1:21">
      <c r="A56" s="94">
        <f>'Picarro Output'!A56</f>
        <v>55</v>
      </c>
      <c r="B56" s="57">
        <f t="shared" si="0"/>
        <v>8</v>
      </c>
      <c r="C56" s="56">
        <f>'Picarro Output'!E56</f>
        <v>3</v>
      </c>
      <c r="D56" s="56" t="str">
        <f>INDEX(Timing!$B$3:$B$29,MATCH(B56,Timing!$A$3:$A$29,0),1)</f>
        <v>CC3 11jul24 1.5m</v>
      </c>
      <c r="F56" s="58">
        <f>'Picarro Output'!J56</f>
        <v>1</v>
      </c>
      <c r="G56" s="58">
        <f t="shared" si="9"/>
        <v>0</v>
      </c>
      <c r="H56" s="82">
        <f>'Picarro Output'!G56</f>
        <v>-21.571999999999999</v>
      </c>
      <c r="J56" s="59">
        <f>H56 + ((1-$T$8)*(H56-H53))</f>
        <v>-21.607005684255725</v>
      </c>
      <c r="K56" s="79"/>
      <c r="M56" s="62">
        <f t="shared" si="10"/>
        <v>-21.924059444691277</v>
      </c>
      <c r="Q56" s="64">
        <f t="shared" si="3"/>
        <v>-27.069793588276791</v>
      </c>
      <c r="R56" s="65"/>
      <c r="S56" s="66" t="s">
        <v>28</v>
      </c>
      <c r="T56" s="168">
        <v>-13.229390089461013</v>
      </c>
    </row>
    <row r="57" spans="1:21">
      <c r="A57" s="94">
        <f>'Picarro Output'!A57</f>
        <v>56</v>
      </c>
      <c r="B57" s="57">
        <f t="shared" si="0"/>
        <v>8</v>
      </c>
      <c r="C57" s="56">
        <f>'Picarro Output'!E57</f>
        <v>4</v>
      </c>
      <c r="D57" s="56" t="str">
        <f>INDEX(Timing!$B$3:$B$29,MATCH(B57,Timing!$A$3:$A$29,0),1)</f>
        <v>CC3 11jul24 1.5m</v>
      </c>
      <c r="F57" s="58">
        <f>'Picarro Output'!J57</f>
        <v>1</v>
      </c>
      <c r="G57" s="58">
        <f t="shared" si="9"/>
        <v>0</v>
      </c>
      <c r="H57" s="82">
        <f>'Picarro Output'!G57</f>
        <v>-21.873999999999999</v>
      </c>
      <c r="I57" s="71">
        <f>STDEV(H54:H57)</f>
        <v>0.24285575279714122</v>
      </c>
      <c r="J57" s="59">
        <f>H57 + ((1-$T$9)*(H57-H53))</f>
        <v>-21.894973204392972</v>
      </c>
      <c r="K57" s="79">
        <f>STDEV(J54:J57)</f>
        <v>0.15390514855215409</v>
      </c>
      <c r="M57" s="62">
        <f t="shared" si="10"/>
        <v>-22.217791578654627</v>
      </c>
      <c r="Q57" s="64">
        <f t="shared" si="3"/>
        <v>-27.350683876742814</v>
      </c>
      <c r="R57" s="65"/>
      <c r="S57" s="66" t="s">
        <v>118</v>
      </c>
      <c r="T57" s="168">
        <v>-10.452955719200807</v>
      </c>
    </row>
    <row r="58" spans="1:21">
      <c r="A58" s="94">
        <f>'Picarro Output'!A58</f>
        <v>57</v>
      </c>
      <c r="B58" s="57">
        <f t="shared" si="0"/>
        <v>9</v>
      </c>
      <c r="C58" s="56">
        <f>'Picarro Output'!E58</f>
        <v>1</v>
      </c>
      <c r="D58" s="56" t="str">
        <f>INDEX(Timing!$B$3:$B$29,MATCH(B58,Timing!$A$3:$A$29,0),1)</f>
        <v>Blacksburg</v>
      </c>
      <c r="E58" s="56" t="s">
        <v>117</v>
      </c>
      <c r="F58" s="58">
        <f>'Picarro Output'!J58</f>
        <v>1</v>
      </c>
      <c r="G58" s="58">
        <f t="shared" si="9"/>
        <v>0</v>
      </c>
      <c r="H58" s="82">
        <f>'Picarro Output'!G58</f>
        <v>-40.168999999999997</v>
      </c>
      <c r="J58" s="59">
        <f>H58 + ((1-$T$6)*(H58-H57))</f>
        <v>-42.849806961943671</v>
      </c>
      <c r="K58" s="79"/>
      <c r="L58" s="62">
        <f>J58</f>
        <v>-42.849806961943671</v>
      </c>
      <c r="M58" s="62">
        <f t="shared" si="10"/>
        <v>-43.178389950031423</v>
      </c>
      <c r="N58" s="62">
        <f>L58 - ($T$18*A58)</f>
        <v>-43.178389950031423</v>
      </c>
      <c r="Q58" s="64">
        <f t="shared" si="3"/>
        <v>-47.394893693061483</v>
      </c>
      <c r="R58" s="65"/>
      <c r="S58" s="66" t="s">
        <v>144</v>
      </c>
      <c r="T58" s="168">
        <v>-15.788097941940761</v>
      </c>
    </row>
    <row r="59" spans="1:21">
      <c r="A59" s="94">
        <f>'Picarro Output'!A59</f>
        <v>58</v>
      </c>
      <c r="B59" s="57">
        <f t="shared" si="0"/>
        <v>9</v>
      </c>
      <c r="C59" s="56">
        <f>'Picarro Output'!E59</f>
        <v>2</v>
      </c>
      <c r="D59" s="56" t="str">
        <f>INDEX(Timing!$B$3:$B$29,MATCH(B59,Timing!$A$3:$A$29,0),1)</f>
        <v>Blacksburg</v>
      </c>
      <c r="E59" s="56" t="s">
        <v>117</v>
      </c>
      <c r="F59" s="58">
        <f>'Picarro Output'!J59</f>
        <v>1</v>
      </c>
      <c r="G59" s="58">
        <f t="shared" si="9"/>
        <v>0</v>
      </c>
      <c r="H59" s="82">
        <f>'Picarro Output'!G59</f>
        <v>-42.844000000000001</v>
      </c>
      <c r="J59" s="59">
        <f>H59 + ((1-$T$7)*(H59-H57))</f>
        <v>-43.635522335180738</v>
      </c>
      <c r="K59" s="79"/>
      <c r="L59" s="62">
        <f>J59</f>
        <v>-43.635522335180738</v>
      </c>
      <c r="M59" s="62">
        <f t="shared" si="10"/>
        <v>-43.969869937094593</v>
      </c>
      <c r="N59" s="62">
        <f>L59 - ($T$18*A59)</f>
        <v>-43.969869937094593</v>
      </c>
      <c r="Q59" s="64">
        <f t="shared" si="3"/>
        <v>-48.151770507598208</v>
      </c>
      <c r="R59" s="65"/>
      <c r="S59" s="66" t="s">
        <v>145</v>
      </c>
      <c r="T59" s="168">
        <v>4.0331828288466536</v>
      </c>
    </row>
    <row r="60" spans="1:21" ht="15.75">
      <c r="A60" s="94">
        <f>'Picarro Output'!A60</f>
        <v>59</v>
      </c>
      <c r="B60" s="57">
        <f t="shared" si="0"/>
        <v>9</v>
      </c>
      <c r="C60" s="56">
        <f>'Picarro Output'!E60</f>
        <v>3</v>
      </c>
      <c r="D60" s="56" t="str">
        <f>INDEX(Timing!$B$3:$B$29,MATCH(B60,Timing!$A$3:$A$29,0),1)</f>
        <v>Blacksburg</v>
      </c>
      <c r="E60" s="56" t="s">
        <v>117</v>
      </c>
      <c r="F60" s="58">
        <f>'Picarro Output'!J60</f>
        <v>1</v>
      </c>
      <c r="G60" s="58">
        <f t="shared" si="9"/>
        <v>0</v>
      </c>
      <c r="H60" s="82">
        <f>'Picarro Output'!G60</f>
        <v>-42.625</v>
      </c>
      <c r="J60" s="59">
        <f>H60 + ((1-$T$8)*(H60-H57))</f>
        <v>-42.97541145875087</v>
      </c>
      <c r="K60" s="79"/>
      <c r="L60" s="62">
        <f>J60</f>
        <v>-42.97541145875087</v>
      </c>
      <c r="M60" s="62">
        <f t="shared" si="10"/>
        <v>-43.315523674490827</v>
      </c>
      <c r="N60" s="62">
        <f>L60 - ($T$18*A60)</f>
        <v>-43.315523674490827</v>
      </c>
      <c r="Q60" s="64">
        <f t="shared" si="3"/>
        <v>-47.526031988698648</v>
      </c>
      <c r="R60" s="65"/>
      <c r="S60" s="160" t="s">
        <v>146</v>
      </c>
      <c r="T60" s="167">
        <v>20.538245749611605</v>
      </c>
    </row>
    <row r="61" spans="1:21">
      <c r="A61" s="94">
        <f>'Picarro Output'!A61</f>
        <v>60</v>
      </c>
      <c r="B61" s="57">
        <f t="shared" si="0"/>
        <v>9</v>
      </c>
      <c r="C61" s="56">
        <f>'Picarro Output'!E61</f>
        <v>4</v>
      </c>
      <c r="D61" s="56" t="str">
        <f>INDEX(Timing!$B$3:$B$29,MATCH(B61,Timing!$A$3:$A$29,0),1)</f>
        <v>Blacksburg</v>
      </c>
      <c r="E61" s="56" t="s">
        <v>117</v>
      </c>
      <c r="F61" s="58">
        <f>'Picarro Output'!J61</f>
        <v>1</v>
      </c>
      <c r="G61" s="58">
        <f t="shared" si="9"/>
        <v>0</v>
      </c>
      <c r="H61" s="82">
        <f>'Picarro Output'!G61</f>
        <v>-43.040999999999997</v>
      </c>
      <c r="I61" s="71">
        <f>STDEV(H58:H61)</f>
        <v>1.3446118089123975</v>
      </c>
      <c r="J61" s="59">
        <f>H61 + ((1-$T$9)*(H61-H57))</f>
        <v>-43.227922028373094</v>
      </c>
      <c r="K61" s="79">
        <f>STDEV(J58:J61)</f>
        <v>0.34661964118730787</v>
      </c>
      <c r="L61" s="62">
        <f>J61</f>
        <v>-43.227922028373094</v>
      </c>
      <c r="M61" s="62">
        <f t="shared" si="10"/>
        <v>-43.573798857939153</v>
      </c>
      <c r="N61" s="62">
        <f>L61 - ($T$18*A61)</f>
        <v>-43.573798857939153</v>
      </c>
      <c r="Q61" s="64">
        <f t="shared" si="3"/>
        <v>-47.773015489630374</v>
      </c>
      <c r="R61" s="65"/>
      <c r="S61" s="165"/>
      <c r="T61" s="168"/>
      <c r="U61" s="168"/>
    </row>
    <row r="62" spans="1:21">
      <c r="A62" s="94">
        <f>'Picarro Output'!A62</f>
        <v>61</v>
      </c>
      <c r="B62" s="57">
        <f t="shared" si="0"/>
        <v>10</v>
      </c>
      <c r="C62" s="56">
        <f>'Picarro Output'!E62</f>
        <v>1</v>
      </c>
      <c r="D62" s="56" t="str">
        <f>INDEX(Timing!$B$3:$B$29,MATCH(B62,Timing!$A$3:$A$29,0),1)</f>
        <v>CS1 17dec24 0.1m</v>
      </c>
      <c r="F62" s="58">
        <f>'Picarro Output'!J62</f>
        <v>1</v>
      </c>
      <c r="G62" s="58">
        <f t="shared" si="9"/>
        <v>0</v>
      </c>
      <c r="H62" s="82">
        <f>'Picarro Output'!G62</f>
        <v>-33.069000000000003</v>
      </c>
      <c r="J62" s="59">
        <f>H62 + ((1-$T$6)*(H62-H61))</f>
        <v>-31.607780703771397</v>
      </c>
      <c r="K62" s="79"/>
      <c r="M62" s="62">
        <f t="shared" si="10"/>
        <v>-31.959422147163554</v>
      </c>
      <c r="Q62" s="64">
        <f t="shared" si="3"/>
        <v>-36.666414449344344</v>
      </c>
      <c r="R62" s="65"/>
      <c r="S62" s="165"/>
      <c r="T62" s="168"/>
      <c r="U62" s="168"/>
    </row>
    <row r="63" spans="1:21">
      <c r="A63" s="94">
        <f>'Picarro Output'!A63</f>
        <v>62</v>
      </c>
      <c r="B63" s="57">
        <f t="shared" si="0"/>
        <v>10</v>
      </c>
      <c r="C63" s="56">
        <f>'Picarro Output'!E63</f>
        <v>2</v>
      </c>
      <c r="D63" s="56" t="str">
        <f>INDEX(Timing!$B$3:$B$29,MATCH(B63,Timing!$A$3:$A$29,0),1)</f>
        <v>CS1 17dec24 0.1m</v>
      </c>
      <c r="F63" s="58">
        <f>'Picarro Output'!J63</f>
        <v>1</v>
      </c>
      <c r="G63" s="58">
        <f t="shared" si="9"/>
        <v>0</v>
      </c>
      <c r="H63" s="82">
        <f>'Picarro Output'!G63</f>
        <v>-32.042000000000002</v>
      </c>
      <c r="J63" s="59">
        <f>H63 + ((1-$T$7)*(H63-H61))</f>
        <v>-31.626837665014168</v>
      </c>
      <c r="K63" s="79"/>
      <c r="M63" s="62">
        <f t="shared" si="10"/>
        <v>-31.984243722232428</v>
      </c>
      <c r="Q63" s="64">
        <f t="shared" si="3"/>
        <v>-36.690150835578976</v>
      </c>
      <c r="R63" s="65"/>
      <c r="S63" s="165"/>
      <c r="T63" s="168"/>
      <c r="U63" s="168"/>
    </row>
    <row r="64" spans="1:21">
      <c r="A64" s="94">
        <f>'Picarro Output'!A64</f>
        <v>63</v>
      </c>
      <c r="B64" s="57">
        <f t="shared" si="0"/>
        <v>10</v>
      </c>
      <c r="C64" s="56">
        <f>'Picarro Output'!E64</f>
        <v>3</v>
      </c>
      <c r="D64" s="56" t="str">
        <f>INDEX(Timing!$B$3:$B$29,MATCH(B64,Timing!$A$3:$A$29,0),1)</f>
        <v>CS1 17dec24 0.1m</v>
      </c>
      <c r="F64" s="58">
        <f>'Picarro Output'!J64</f>
        <v>1</v>
      </c>
      <c r="G64" s="58">
        <f t="shared" si="9"/>
        <v>0</v>
      </c>
      <c r="H64" s="82">
        <f>'Picarro Output'!G64</f>
        <v>-31.588000000000001</v>
      </c>
      <c r="J64" s="59">
        <f>H64 + ((1-$T$8)*(H64-H61))</f>
        <v>-31.394599082594876</v>
      </c>
      <c r="K64" s="79"/>
      <c r="M64" s="62">
        <f t="shared" si="10"/>
        <v>-31.757769753639238</v>
      </c>
      <c r="Q64" s="64">
        <f t="shared" si="3"/>
        <v>-36.473578213748901</v>
      </c>
      <c r="R64" s="65"/>
      <c r="S64" s="165"/>
      <c r="T64" s="168"/>
      <c r="U64" s="168"/>
    </row>
    <row r="65" spans="1:21">
      <c r="A65" s="94">
        <f>'Picarro Output'!A65</f>
        <v>64</v>
      </c>
      <c r="B65" s="57">
        <f t="shared" si="0"/>
        <v>10</v>
      </c>
      <c r="C65" s="56">
        <f>'Picarro Output'!E65</f>
        <v>4</v>
      </c>
      <c r="D65" s="56" t="str">
        <f>INDEX(Timing!$B$3:$B$29,MATCH(B65,Timing!$A$3:$A$29,0),1)</f>
        <v>CS1 17dec24 0.1m</v>
      </c>
      <c r="F65" s="58">
        <f>'Picarro Output'!J65</f>
        <v>1</v>
      </c>
      <c r="G65" s="58">
        <f t="shared" si="9"/>
        <v>0</v>
      </c>
      <c r="H65" s="82">
        <f>'Picarro Output'!G65</f>
        <v>-31.614000000000001</v>
      </c>
      <c r="I65" s="71">
        <f>STDEV(H62:H65)</f>
        <v>0.69252502963190277</v>
      </c>
      <c r="J65" s="59">
        <f>H65 + ((1-$T$9)*(H65-H61))</f>
        <v>-31.513090186695358</v>
      </c>
      <c r="K65" s="79">
        <f>STDEV(J62:J65)</f>
        <v>0.10633643744516244</v>
      </c>
      <c r="M65" s="62">
        <f t="shared" si="10"/>
        <v>-31.882025471565818</v>
      </c>
      <c r="Q65" s="64">
        <f t="shared" si="3"/>
        <v>-36.592401523888689</v>
      </c>
      <c r="R65" s="65"/>
      <c r="S65" s="165"/>
      <c r="T65" s="168"/>
      <c r="U65" s="168"/>
    </row>
    <row r="66" spans="1:21">
      <c r="A66" s="94">
        <f>'Picarro Output'!A66</f>
        <v>65</v>
      </c>
      <c r="B66" s="57">
        <f t="shared" si="0"/>
        <v>11</v>
      </c>
      <c r="C66" s="56">
        <f>'Picarro Output'!E66</f>
        <v>1</v>
      </c>
      <c r="D66" s="56" t="str">
        <f>INDEX(Timing!$B$3:$B$29,MATCH(B66,Timing!$A$3:$A$29,0),1)</f>
        <v>CC2 17dec24 0.1m</v>
      </c>
      <c r="F66" s="58">
        <f>'Picarro Output'!J66</f>
        <v>1</v>
      </c>
      <c r="G66" s="58">
        <f t="shared" si="9"/>
        <v>0</v>
      </c>
      <c r="H66" s="82">
        <f>'Picarro Output'!G66</f>
        <v>-31.370999999999999</v>
      </c>
      <c r="J66" s="59">
        <f>H66 + ((1-$T$6)*(H66-H65))</f>
        <v>-31.335392670579264</v>
      </c>
      <c r="K66" s="79"/>
      <c r="M66" s="62">
        <f t="shared" si="10"/>
        <v>-31.710092569275826</v>
      </c>
      <c r="Q66" s="64">
        <f t="shared" si="3"/>
        <v>-36.427985455856238</v>
      </c>
      <c r="R66" s="65"/>
      <c r="S66" s="165"/>
      <c r="T66" s="168"/>
      <c r="U66" s="168"/>
    </row>
    <row r="67" spans="1:21">
      <c r="A67" s="94">
        <f>'Picarro Output'!A67</f>
        <v>66</v>
      </c>
      <c r="B67" s="57">
        <f t="shared" ref="B67:B130" si="11">IF(C67=1,B66+1,B66)</f>
        <v>11</v>
      </c>
      <c r="C67" s="56">
        <f>'Picarro Output'!E67</f>
        <v>2</v>
      </c>
      <c r="D67" s="56" t="str">
        <f>INDEX(Timing!$B$3:$B$29,MATCH(B67,Timing!$A$3:$A$29,0),1)</f>
        <v>CC2 17dec24 0.1m</v>
      </c>
      <c r="F67" s="58">
        <f>'Picarro Output'!J67</f>
        <v>1</v>
      </c>
      <c r="G67" s="58">
        <f t="shared" si="9"/>
        <v>0</v>
      </c>
      <c r="H67" s="82">
        <f>'Picarro Output'!G67</f>
        <v>-31.117999999999999</v>
      </c>
      <c r="J67" s="59">
        <f>H67 + ((1-$T$7)*(H67-H65))</f>
        <v>-31.099278250917994</v>
      </c>
      <c r="K67" s="79"/>
      <c r="M67" s="62">
        <f t="shared" si="10"/>
        <v>-31.479742763440658</v>
      </c>
      <c r="Q67" s="64">
        <f t="shared" si="3"/>
        <v>-36.207706446760128</v>
      </c>
      <c r="R67" s="65"/>
      <c r="S67" s="165"/>
      <c r="T67" s="168"/>
      <c r="U67" s="168"/>
    </row>
    <row r="68" spans="1:21">
      <c r="A68" s="94">
        <f>'Picarro Output'!A68</f>
        <v>67</v>
      </c>
      <c r="B68" s="57">
        <f t="shared" si="11"/>
        <v>11</v>
      </c>
      <c r="C68" s="56">
        <f>'Picarro Output'!E68</f>
        <v>3</v>
      </c>
      <c r="D68" s="56" t="str">
        <f>INDEX(Timing!$B$3:$B$29,MATCH(B68,Timing!$A$3:$A$29,0),1)</f>
        <v>CC2 17dec24 0.1m</v>
      </c>
      <c r="F68" s="58">
        <f>'Picarro Output'!J68</f>
        <v>1</v>
      </c>
      <c r="G68" s="58">
        <f t="shared" si="9"/>
        <v>0</v>
      </c>
      <c r="H68" s="82">
        <f>'Picarro Output'!G68</f>
        <v>-30.863</v>
      </c>
      <c r="J68" s="59">
        <f>H68 + ((1-$T$8)*(H68-H65))</f>
        <v>-30.850318249456802</v>
      </c>
      <c r="K68" s="79"/>
      <c r="M68" s="62">
        <f t="shared" si="10"/>
        <v>-31.236547375805568</v>
      </c>
      <c r="Q68" s="64">
        <f t="shared" si="3"/>
        <v>-35.975143459303844</v>
      </c>
      <c r="R68" s="65"/>
      <c r="S68" s="165"/>
      <c r="T68" s="168"/>
      <c r="U68" s="168"/>
    </row>
    <row r="69" spans="1:21">
      <c r="A69" s="94">
        <f>'Picarro Output'!A69</f>
        <v>68</v>
      </c>
      <c r="B69" s="57">
        <f t="shared" si="11"/>
        <v>11</v>
      </c>
      <c r="C69" s="56">
        <f>'Picarro Output'!E69</f>
        <v>4</v>
      </c>
      <c r="D69" s="56" t="str">
        <f>INDEX(Timing!$B$3:$B$29,MATCH(B69,Timing!$A$3:$A$29,0),1)</f>
        <v>CC2 17dec24 0.1m</v>
      </c>
      <c r="F69" s="58">
        <f>'Picarro Output'!J69</f>
        <v>1</v>
      </c>
      <c r="G69" s="58">
        <f t="shared" si="9"/>
        <v>0</v>
      </c>
      <c r="H69" s="82">
        <f>'Picarro Output'!G69</f>
        <v>-31.306000000000001</v>
      </c>
      <c r="I69" s="71">
        <f>STDEV(H66:H69)</f>
        <v>0.22783692998868008</v>
      </c>
      <c r="J69" s="59">
        <f>H69 + ((1-$T$9)*(H69-H65))</f>
        <v>-31.30328010654609</v>
      </c>
      <c r="K69" s="79">
        <f>STDEV(J66:J69)</f>
        <v>0.2237652626774122</v>
      </c>
      <c r="M69" s="62">
        <f t="shared" si="10"/>
        <v>-31.695273846720955</v>
      </c>
      <c r="Q69" s="64">
        <f t="shared" si="3"/>
        <v>-36.413814601625987</v>
      </c>
      <c r="R69" s="65"/>
      <c r="S69" s="165"/>
      <c r="T69" s="168"/>
      <c r="U69" s="168"/>
    </row>
    <row r="70" spans="1:21">
      <c r="A70" s="94">
        <f>'Picarro Output'!A70</f>
        <v>69</v>
      </c>
      <c r="B70" s="57">
        <f t="shared" si="11"/>
        <v>12</v>
      </c>
      <c r="C70" s="56">
        <f>'Picarro Output'!E70</f>
        <v>1</v>
      </c>
      <c r="D70" s="56" t="str">
        <f>INDEX(Timing!$B$3:$B$29,MATCH(B70,Timing!$A$3:$A$29,0),1)</f>
        <v>C50 17dec24 6m</v>
      </c>
      <c r="F70" s="58">
        <f>'Picarro Output'!J70</f>
        <v>1</v>
      </c>
      <c r="G70" s="58">
        <f t="shared" si="9"/>
        <v>0</v>
      </c>
      <c r="H70" s="82">
        <f>'Picarro Output'!G70</f>
        <v>-22.684000000000001</v>
      </c>
      <c r="J70" s="59">
        <f>H70 + ((1-$T$6)*(H70-H69))</f>
        <v>-21.420599200553248</v>
      </c>
      <c r="K70" s="79"/>
      <c r="M70" s="62">
        <f t="shared" si="10"/>
        <v>-21.818357554554215</v>
      </c>
      <c r="Q70" s="64">
        <f t="shared" si="3"/>
        <v>-26.968712940370196</v>
      </c>
      <c r="R70" s="65"/>
      <c r="S70" s="165"/>
      <c r="T70" s="168"/>
      <c r="U70" s="168"/>
    </row>
    <row r="71" spans="1:21">
      <c r="A71" s="94">
        <f>'Picarro Output'!A71</f>
        <v>70</v>
      </c>
      <c r="B71" s="57">
        <f t="shared" si="11"/>
        <v>12</v>
      </c>
      <c r="C71" s="56">
        <f>'Picarro Output'!E71</f>
        <v>2</v>
      </c>
      <c r="D71" s="56" t="str">
        <f>INDEX(Timing!$B$3:$B$29,MATCH(B71,Timing!$A$3:$A$29,0),1)</f>
        <v>C50 17dec24 6m</v>
      </c>
      <c r="F71" s="58">
        <f>'Picarro Output'!J71</f>
        <v>1</v>
      </c>
      <c r="G71" s="58">
        <f t="shared" si="9"/>
        <v>0</v>
      </c>
      <c r="H71" s="82">
        <f>'Picarro Output'!G71</f>
        <v>-21.757999999999999</v>
      </c>
      <c r="J71" s="59">
        <f>H71 + ((1-$T$7)*(H71-H69))</f>
        <v>-21.397606330171403</v>
      </c>
      <c r="K71" s="79"/>
      <c r="M71" s="62">
        <f t="shared" si="10"/>
        <v>-21.801129297998472</v>
      </c>
      <c r="Q71" s="64">
        <f t="shared" si="3"/>
        <v>-26.952237895953321</v>
      </c>
      <c r="R71" s="65"/>
      <c r="S71" s="165"/>
      <c r="T71" s="168"/>
      <c r="U71" s="168"/>
    </row>
    <row r="72" spans="1:21">
      <c r="A72" s="94">
        <f>'Picarro Output'!A72</f>
        <v>71</v>
      </c>
      <c r="B72" s="57">
        <f t="shared" si="11"/>
        <v>12</v>
      </c>
      <c r="C72" s="56">
        <f>'Picarro Output'!E72</f>
        <v>3</v>
      </c>
      <c r="D72" s="56" t="str">
        <f>INDEX(Timing!$B$3:$B$29,MATCH(B72,Timing!$A$3:$A$29,0),1)</f>
        <v>C50 17dec24 6m</v>
      </c>
      <c r="F72" s="58">
        <f>'Picarro Output'!J72</f>
        <v>1</v>
      </c>
      <c r="G72" s="58">
        <f t="shared" ref="G72:G103" si="12">IF(F72="     ",-1,IF(F72=0,-1,0))</f>
        <v>0</v>
      </c>
      <c r="H72" s="82">
        <f>'Picarro Output'!G72</f>
        <v>-21.693000000000001</v>
      </c>
      <c r="J72" s="59">
        <f>H72 + ((1-$T$8)*(H72-H69))</f>
        <v>-21.530670215749982</v>
      </c>
      <c r="K72" s="79"/>
      <c r="M72" s="62">
        <f t="shared" ref="M72:M103" si="13">J72 - ($T$18*A72)</f>
        <v>-21.939957797403149</v>
      </c>
      <c r="Q72" s="64">
        <f t="shared" si="3"/>
        <v>-27.084996871687146</v>
      </c>
      <c r="R72" s="65"/>
      <c r="S72" s="165"/>
      <c r="T72" s="168"/>
      <c r="U72" s="168"/>
    </row>
    <row r="73" spans="1:21">
      <c r="A73" s="94">
        <f>'Picarro Output'!A73</f>
        <v>72</v>
      </c>
      <c r="B73" s="57">
        <f t="shared" si="11"/>
        <v>12</v>
      </c>
      <c r="C73" s="56">
        <f>'Picarro Output'!E73</f>
        <v>4</v>
      </c>
      <c r="D73" s="56" t="str">
        <f>INDEX(Timing!$B$3:$B$29,MATCH(B73,Timing!$A$3:$A$29,0),1)</f>
        <v>C50 17dec24 6m</v>
      </c>
      <c r="F73" s="58">
        <f>'Picarro Output'!J73</f>
        <v>1</v>
      </c>
      <c r="G73" s="58">
        <f t="shared" si="12"/>
        <v>0</v>
      </c>
      <c r="H73" s="82">
        <f>'Picarro Output'!G73</f>
        <v>-21.425000000000001</v>
      </c>
      <c r="I73" s="71">
        <f>STDEV(H70:H73)</f>
        <v>0.54860246687985914</v>
      </c>
      <c r="J73" s="59">
        <f>H73 + ((1-$T$9)*(H73-H69))</f>
        <v>-21.337742638902323</v>
      </c>
      <c r="K73" s="79">
        <f>STDEV(J70:J73)</f>
        <v>8.063302640636133E-2</v>
      </c>
      <c r="M73" s="62">
        <f t="shared" si="13"/>
        <v>-21.752794834381593</v>
      </c>
      <c r="Q73" s="64">
        <f t="shared" ref="Q73:Q76" si="14">M73*$T$23+$T$24</f>
        <v>-26.906016594780024</v>
      </c>
      <c r="R73" s="65"/>
      <c r="S73" s="165"/>
      <c r="T73" s="168"/>
      <c r="U73" s="168"/>
    </row>
    <row r="74" spans="1:21" ht="15.75">
      <c r="A74" s="94">
        <f>'Picarro Output'!A74</f>
        <v>73</v>
      </c>
      <c r="B74" s="57">
        <f t="shared" si="11"/>
        <v>13</v>
      </c>
      <c r="C74" s="56">
        <f>'Picarro Output'!E74</f>
        <v>1</v>
      </c>
      <c r="D74" s="56" t="str">
        <f>INDEX(Timing!$B$3:$B$29,MATCH(B74,Timing!$A$3:$A$29,0),1)</f>
        <v>CC4 17dec24 9m</v>
      </c>
      <c r="F74" s="58">
        <f>'Picarro Output'!J74</f>
        <v>1</v>
      </c>
      <c r="G74" s="58">
        <f t="shared" si="12"/>
        <v>0</v>
      </c>
      <c r="H74" s="82">
        <f>'Picarro Output'!G74</f>
        <v>-21.198</v>
      </c>
      <c r="J74" s="59">
        <f>H74 + ((1-$T$6)*(H74-H73))</f>
        <v>-21.16473718609668</v>
      </c>
      <c r="K74" s="79"/>
      <c r="M74" s="62">
        <f t="shared" si="13"/>
        <v>-21.585553995402051</v>
      </c>
      <c r="Q74" s="64">
        <f t="shared" si="14"/>
        <v>-26.746087455021268</v>
      </c>
      <c r="R74" s="65"/>
      <c r="S74" s="160"/>
      <c r="T74" s="167"/>
      <c r="U74" s="167"/>
    </row>
    <row r="75" spans="1:21">
      <c r="A75" s="94">
        <f>'Picarro Output'!A75</f>
        <v>74</v>
      </c>
      <c r="B75" s="57">
        <f t="shared" si="11"/>
        <v>13</v>
      </c>
      <c r="C75" s="56">
        <f>'Picarro Output'!E75</f>
        <v>2</v>
      </c>
      <c r="D75" s="56" t="str">
        <f>INDEX(Timing!$B$3:$B$29,MATCH(B75,Timing!$A$3:$A$29,0),1)</f>
        <v>CC4 17dec24 9m</v>
      </c>
      <c r="F75" s="58">
        <f>'Picarro Output'!J75</f>
        <v>1</v>
      </c>
      <c r="G75" s="58">
        <f t="shared" si="12"/>
        <v>0</v>
      </c>
      <c r="H75" s="82">
        <f>'Picarro Output'!G75</f>
        <v>-21.047999999999998</v>
      </c>
      <c r="J75" s="59">
        <f>H75 + ((1-$T$7)*(H75-H73))</f>
        <v>-21.033769960879201</v>
      </c>
      <c r="K75" s="79"/>
      <c r="M75" s="62">
        <f t="shared" si="13"/>
        <v>-21.460351384010671</v>
      </c>
      <c r="Q75" s="64">
        <f t="shared" si="14"/>
        <v>-26.626358649201158</v>
      </c>
      <c r="R75" s="65"/>
    </row>
    <row r="76" spans="1:21">
      <c r="A76" s="94">
        <f>'Picarro Output'!A76</f>
        <v>75</v>
      </c>
      <c r="B76" s="57">
        <f t="shared" si="11"/>
        <v>13</v>
      </c>
      <c r="C76" s="56">
        <f>'Picarro Output'!E76</f>
        <v>3</v>
      </c>
      <c r="D76" s="56" t="str">
        <f>INDEX(Timing!$B$3:$B$29,MATCH(B76,Timing!$A$3:$A$29,0),1)</f>
        <v>CC4 17dec24 9m</v>
      </c>
      <c r="F76" s="58">
        <f>'Picarro Output'!J76</f>
        <v>1</v>
      </c>
      <c r="G76" s="58">
        <f t="shared" si="12"/>
        <v>0</v>
      </c>
      <c r="H76" s="82">
        <f>'Picarro Output'!G76</f>
        <v>-21.292000000000002</v>
      </c>
      <c r="J76" s="59">
        <f>H76 + ((1-$T$8)*(H76-H73))</f>
        <v>-21.289754097440422</v>
      </c>
      <c r="K76" s="79"/>
      <c r="M76" s="62">
        <f t="shared" si="13"/>
        <v>-21.722100134397994</v>
      </c>
      <c r="Q76" s="64">
        <f t="shared" si="14"/>
        <v>-26.876663854184585</v>
      </c>
      <c r="R76" s="65"/>
    </row>
    <row r="77" spans="1:21">
      <c r="A77" s="94">
        <f>'Picarro Output'!A77</f>
        <v>76</v>
      </c>
      <c r="B77" s="57">
        <f t="shared" si="11"/>
        <v>13</v>
      </c>
      <c r="C77" s="56">
        <f>'Picarro Output'!E77</f>
        <v>4</v>
      </c>
      <c r="D77" s="56" t="str">
        <f>INDEX(Timing!$B$3:$B$29,MATCH(B77,Timing!$A$3:$A$29,0),1)</f>
        <v>CC4 17dec24 9m</v>
      </c>
      <c r="F77" s="58">
        <f>'Picarro Output'!J77</f>
        <v>1</v>
      </c>
      <c r="G77" s="58">
        <f t="shared" si="12"/>
        <v>0</v>
      </c>
      <c r="H77" s="82">
        <f>'Picarro Output'!G77</f>
        <v>-21.209</v>
      </c>
      <c r="I77" s="71">
        <f>STDEV(H74:H77)</f>
        <v>0.10157222389347856</v>
      </c>
      <c r="J77" s="59">
        <f>H77 + ((1-$T$9)*(H77-H73))</f>
        <v>-21.2070925422531</v>
      </c>
      <c r="K77" s="79">
        <f>STDEV(J74:J77)</f>
        <v>0.10683989052523261</v>
      </c>
      <c r="M77" s="62">
        <f t="shared" si="13"/>
        <v>-21.645203193036775</v>
      </c>
      <c r="Q77" s="64">
        <f>M77*$T$23+$T$24</f>
        <v>-26.803128814794572</v>
      </c>
      <c r="R77" s="65"/>
    </row>
    <row r="78" spans="1:21">
      <c r="A78" s="94">
        <f>'Picarro Output'!A78</f>
        <v>77</v>
      </c>
      <c r="B78" s="57">
        <f t="shared" si="11"/>
        <v>14</v>
      </c>
      <c r="C78" s="56">
        <f>'Picarro Output'!E78</f>
        <v>1</v>
      </c>
      <c r="D78" s="56" t="str">
        <f>INDEX(Timing!$B$3:$B$29,MATCH(B78,Timing!$A$3:$A$29,0),1)</f>
        <v>CC4 17dec24 0.1m</v>
      </c>
      <c r="F78" s="58">
        <f>'Picarro Output'!J78</f>
        <v>1</v>
      </c>
      <c r="G78" s="58">
        <f t="shared" si="12"/>
        <v>0</v>
      </c>
      <c r="H78" s="82">
        <f>'Picarro Output'!G78</f>
        <v>-21.12</v>
      </c>
      <c r="J78" s="59">
        <f>H78 + ((1-$T$6)*(H78-H77))</f>
        <v>-21.106958632434385</v>
      </c>
      <c r="K78" s="79"/>
      <c r="M78" s="62">
        <f t="shared" si="13"/>
        <v>-21.550833897044157</v>
      </c>
      <c r="Q78" s="64">
        <f t="shared" ref="Q78:Q113" si="15">M78*$T$23+$T$24</f>
        <v>-26.712885304777348</v>
      </c>
      <c r="R78" s="65"/>
    </row>
    <row r="79" spans="1:21">
      <c r="A79" s="94">
        <f>'Picarro Output'!A79</f>
        <v>78</v>
      </c>
      <c r="B79" s="57">
        <f t="shared" si="11"/>
        <v>14</v>
      </c>
      <c r="C79" s="56">
        <f>'Picarro Output'!E79</f>
        <v>2</v>
      </c>
      <c r="D79" s="56" t="str">
        <f>INDEX(Timing!$B$3:$B$29,MATCH(B79,Timing!$A$3:$A$29,0),1)</f>
        <v>CC4 17dec24 0.1m</v>
      </c>
      <c r="F79" s="58">
        <f>'Picarro Output'!J79</f>
        <v>1</v>
      </c>
      <c r="G79" s="58">
        <f t="shared" si="12"/>
        <v>0</v>
      </c>
      <c r="H79" s="82">
        <f>'Picarro Output'!G79</f>
        <v>-21.254000000000001</v>
      </c>
      <c r="J79" s="59">
        <f>H79 + ((1-$T$7)*(H79-H77))</f>
        <v>-21.255698545783652</v>
      </c>
      <c r="K79" s="79"/>
      <c r="M79" s="62">
        <f t="shared" si="13"/>
        <v>-21.705338424219526</v>
      </c>
      <c r="Q79" s="64">
        <f t="shared" si="15"/>
        <v>-26.860634958933371</v>
      </c>
      <c r="R79" s="65"/>
    </row>
    <row r="80" spans="1:21">
      <c r="A80" s="94">
        <f>'Picarro Output'!A80</f>
        <v>79</v>
      </c>
      <c r="B80" s="57">
        <f t="shared" si="11"/>
        <v>14</v>
      </c>
      <c r="C80" s="56">
        <f>'Picarro Output'!E80</f>
        <v>3</v>
      </c>
      <c r="D80" s="56" t="str">
        <f>INDEX(Timing!$B$3:$B$29,MATCH(B80,Timing!$A$3:$A$29,0),1)</f>
        <v>CC4 17dec24 0.1m</v>
      </c>
      <c r="F80" s="58">
        <f>'Picarro Output'!J80</f>
        <v>1</v>
      </c>
      <c r="G80" s="58">
        <f t="shared" si="12"/>
        <v>0</v>
      </c>
      <c r="H80" s="82">
        <f>'Picarro Output'!G80</f>
        <v>-21.367999999999999</v>
      </c>
      <c r="J80" s="59">
        <f>H80 + ((1-$T$8)*(H80-H77))</f>
        <v>-21.370684951180248</v>
      </c>
      <c r="K80" s="79"/>
      <c r="M80" s="62">
        <f t="shared" si="13"/>
        <v>-21.826089443442225</v>
      </c>
      <c r="Q80" s="64">
        <f t="shared" si="15"/>
        <v>-26.976106794324259</v>
      </c>
      <c r="R80" s="65"/>
    </row>
    <row r="81" spans="1:18">
      <c r="A81" s="94">
        <f>'Picarro Output'!A81</f>
        <v>80</v>
      </c>
      <c r="B81" s="57">
        <f t="shared" si="11"/>
        <v>14</v>
      </c>
      <c r="C81" s="56">
        <f>'Picarro Output'!E81</f>
        <v>4</v>
      </c>
      <c r="D81" s="56" t="str">
        <f>INDEX(Timing!$B$3:$B$29,MATCH(B81,Timing!$A$3:$A$29,0),1)</f>
        <v>CC4 17dec24 0.1m</v>
      </c>
      <c r="F81" s="58">
        <f>'Picarro Output'!J81</f>
        <v>1</v>
      </c>
      <c r="G81" s="58">
        <f t="shared" si="12"/>
        <v>0</v>
      </c>
      <c r="H81" s="82">
        <f>'Picarro Output'!G81</f>
        <v>-21.062000000000001</v>
      </c>
      <c r="I81" s="71">
        <f>STDEV(H78:H81)</f>
        <v>0.13733171520082216</v>
      </c>
      <c r="J81" s="59">
        <f>H81 + ((1-$T$9)*(H81-H77))</f>
        <v>-21.060701869033362</v>
      </c>
      <c r="K81" s="79">
        <f>STDEV(J78:J81)</f>
        <v>0.14175974680473197</v>
      </c>
      <c r="M81" s="62">
        <f t="shared" si="13"/>
        <v>-21.521870975121441</v>
      </c>
      <c r="Q81" s="64">
        <f t="shared" si="15"/>
        <v>-26.685188629633508</v>
      </c>
      <c r="R81" s="65"/>
    </row>
    <row r="82" spans="1:18">
      <c r="A82" s="94">
        <f>'Picarro Output'!A82</f>
        <v>81</v>
      </c>
      <c r="B82" s="57">
        <f t="shared" si="11"/>
        <v>15</v>
      </c>
      <c r="C82" s="56">
        <f>'Picarro Output'!E82</f>
        <v>1</v>
      </c>
      <c r="D82" s="56" t="str">
        <f>INDEX(Timing!$B$3:$B$29,MATCH(B82,Timing!$A$3:$A$29,0),1)</f>
        <v>CC4 30sep24 9m</v>
      </c>
      <c r="F82" s="58">
        <f>'Picarro Output'!J82</f>
        <v>1</v>
      </c>
      <c r="G82" s="58">
        <f t="shared" si="12"/>
        <v>0</v>
      </c>
      <c r="H82" s="82">
        <f>'Picarro Output'!G82</f>
        <v>-24.077000000000002</v>
      </c>
      <c r="J82" s="59">
        <f>H82 + ((1-$T$6)*(H82-H81))</f>
        <v>-24.518794642812804</v>
      </c>
      <c r="K82" s="79"/>
      <c r="M82" s="62">
        <f t="shared" si="13"/>
        <v>-24.985728362726981</v>
      </c>
      <c r="Q82" s="64">
        <f t="shared" si="15"/>
        <v>-29.997607627451</v>
      </c>
      <c r="R82" s="65"/>
    </row>
    <row r="83" spans="1:18">
      <c r="A83" s="94">
        <f>'Picarro Output'!A83</f>
        <v>82</v>
      </c>
      <c r="B83" s="57">
        <f t="shared" si="11"/>
        <v>15</v>
      </c>
      <c r="C83" s="56">
        <f>'Picarro Output'!E83</f>
        <v>2</v>
      </c>
      <c r="D83" s="56" t="str">
        <f>INDEX(Timing!$B$3:$B$29,MATCH(B83,Timing!$A$3:$A$29,0),1)</f>
        <v>CC4 30sep24 9m</v>
      </c>
      <c r="F83" s="58">
        <f>'Picarro Output'!J83</f>
        <v>1</v>
      </c>
      <c r="G83" s="58">
        <f t="shared" si="12"/>
        <v>0</v>
      </c>
      <c r="H83" s="82">
        <f>'Picarro Output'!G83</f>
        <v>-24.495999999999999</v>
      </c>
      <c r="J83" s="59">
        <f>H83 + ((1-$T$7)*(H83-H81))</f>
        <v>-24.625617916023398</v>
      </c>
      <c r="K83" s="79"/>
      <c r="M83" s="62">
        <f t="shared" si="13"/>
        <v>-25.098316249763677</v>
      </c>
      <c r="Q83" s="64">
        <f t="shared" si="15"/>
        <v>-30.10527321936565</v>
      </c>
      <c r="R83" s="65"/>
    </row>
    <row r="84" spans="1:18">
      <c r="A84" s="94">
        <f>'Picarro Output'!A84</f>
        <v>83</v>
      </c>
      <c r="B84" s="57">
        <f t="shared" si="11"/>
        <v>15</v>
      </c>
      <c r="C84" s="56">
        <f>'Picarro Output'!E84</f>
        <v>3</v>
      </c>
      <c r="D84" s="56" t="str">
        <f>INDEX(Timing!$B$3:$B$29,MATCH(B84,Timing!$A$3:$A$29,0),1)</f>
        <v>CC4 30sep24 9m</v>
      </c>
      <c r="F84" s="58">
        <f>'Picarro Output'!J84</f>
        <v>1</v>
      </c>
      <c r="G84" s="58">
        <f t="shared" si="12"/>
        <v>0</v>
      </c>
      <c r="H84" s="82">
        <f>'Picarro Output'!G84</f>
        <v>-24.437999999999999</v>
      </c>
      <c r="J84" s="59">
        <f>H84 + ((1-$T$8)*(H84-H81))</f>
        <v>-24.495008774745454</v>
      </c>
      <c r="K84" s="79"/>
      <c r="M84" s="62">
        <f t="shared" si="13"/>
        <v>-24.973471722311835</v>
      </c>
      <c r="Q84" s="64">
        <f t="shared" si="15"/>
        <v>-29.98588684220568</v>
      </c>
      <c r="R84" s="65"/>
    </row>
    <row r="85" spans="1:18">
      <c r="A85" s="94">
        <f>'Picarro Output'!A85</f>
        <v>84</v>
      </c>
      <c r="B85" s="57">
        <f t="shared" si="11"/>
        <v>15</v>
      </c>
      <c r="C85" s="56">
        <f>'Picarro Output'!E85</f>
        <v>4</v>
      </c>
      <c r="D85" s="56" t="str">
        <f>INDEX(Timing!$B$3:$B$29,MATCH(B85,Timing!$A$3:$A$29,0),1)</f>
        <v>CC4 30sep24 9m</v>
      </c>
      <c r="F85" s="58">
        <f>'Picarro Output'!J85</f>
        <v>1</v>
      </c>
      <c r="G85" s="58">
        <f t="shared" si="12"/>
        <v>0</v>
      </c>
      <c r="H85" s="82">
        <f>'Picarro Output'!G85</f>
        <v>-24.12</v>
      </c>
      <c r="I85" s="71">
        <f>STDEV(H82:H85)</f>
        <v>0.21478574595784056</v>
      </c>
      <c r="J85" s="59">
        <f>H85 + ((1-$T$9)*(H85-H81))</f>
        <v>-24.14700465643525</v>
      </c>
      <c r="K85" s="79">
        <f>STDEV(J82:J85)</f>
        <v>0.20765376623713086</v>
      </c>
      <c r="M85" s="62">
        <f t="shared" si="13"/>
        <v>-24.63123221782773</v>
      </c>
      <c r="Q85" s="64">
        <f t="shared" si="15"/>
        <v>-29.658609905079683</v>
      </c>
      <c r="R85" s="65"/>
    </row>
    <row r="86" spans="1:18">
      <c r="A86" s="94">
        <f>'Picarro Output'!A86</f>
        <v>85</v>
      </c>
      <c r="B86" s="57">
        <f t="shared" si="11"/>
        <v>16</v>
      </c>
      <c r="C86" s="56">
        <f>'Picarro Output'!E86</f>
        <v>1</v>
      </c>
      <c r="D86" s="56" t="str">
        <f>INDEX(Timing!$B$3:$B$29,MATCH(B86,Timing!$A$3:$A$29,0),1)</f>
        <v>CC2 11jul24 0.1m</v>
      </c>
      <c r="F86" s="58">
        <f>'Picarro Output'!J86</f>
        <v>1</v>
      </c>
      <c r="G86" s="58">
        <f t="shared" si="12"/>
        <v>0</v>
      </c>
      <c r="H86" s="82">
        <f>'Picarro Output'!G86</f>
        <v>-22.045999999999999</v>
      </c>
      <c r="J86" s="59">
        <f>H86 + ((1-$T$6)*(H86-H85))</f>
        <v>-21.742092176055142</v>
      </c>
      <c r="K86" s="79"/>
      <c r="M86" s="62">
        <f t="shared" si="13"/>
        <v>-22.232084351273723</v>
      </c>
      <c r="Q86" s="64">
        <f t="shared" si="15"/>
        <v>-27.364351775347526</v>
      </c>
      <c r="R86" s="65"/>
    </row>
    <row r="87" spans="1:18">
      <c r="A87" s="94">
        <f>'Picarro Output'!A87</f>
        <v>86</v>
      </c>
      <c r="B87" s="57">
        <f t="shared" si="11"/>
        <v>16</v>
      </c>
      <c r="C87" s="56">
        <f>'Picarro Output'!E87</f>
        <v>2</v>
      </c>
      <c r="D87" s="56" t="str">
        <f>INDEX(Timing!$B$3:$B$29,MATCH(B87,Timing!$A$3:$A$29,0),1)</f>
        <v>CC2 11jul24 0.1m</v>
      </c>
      <c r="F87" s="58">
        <f>'Picarro Output'!J87</f>
        <v>1</v>
      </c>
      <c r="G87" s="58">
        <f t="shared" si="12"/>
        <v>0</v>
      </c>
      <c r="H87" s="82">
        <f>'Picarro Output'!G87</f>
        <v>-21.702999999999999</v>
      </c>
      <c r="J87" s="59">
        <f>H87 + ((1-$T$7)*(H87-H85))</f>
        <v>-21.611769218687083</v>
      </c>
      <c r="K87" s="79"/>
      <c r="M87" s="62">
        <f t="shared" si="13"/>
        <v>-22.107526007731767</v>
      </c>
      <c r="Q87" s="64">
        <f t="shared" si="15"/>
        <v>-27.245239070257128</v>
      </c>
      <c r="R87" s="65"/>
    </row>
    <row r="88" spans="1:18">
      <c r="A88" s="94">
        <f>'Picarro Output'!A88</f>
        <v>87</v>
      </c>
      <c r="B88" s="57">
        <f t="shared" si="11"/>
        <v>16</v>
      </c>
      <c r="C88" s="56">
        <f>'Picarro Output'!E88</f>
        <v>3</v>
      </c>
      <c r="D88" s="56" t="str">
        <f>INDEX(Timing!$B$3:$B$29,MATCH(B88,Timing!$A$3:$A$29,0),1)</f>
        <v>CC2 11jul24 0.1m</v>
      </c>
      <c r="F88" s="58">
        <f>'Picarro Output'!J88</f>
        <v>1</v>
      </c>
      <c r="G88" s="58">
        <f t="shared" si="12"/>
        <v>0</v>
      </c>
      <c r="H88" s="82">
        <f>'Picarro Output'!G88</f>
        <v>-21.67</v>
      </c>
      <c r="J88" s="59">
        <f>H88 + ((1-$T$8)*(H88-H85))</f>
        <v>-21.628628110744561</v>
      </c>
      <c r="K88" s="79"/>
      <c r="M88" s="62">
        <f t="shared" si="13"/>
        <v>-22.130149513615343</v>
      </c>
      <c r="Q88" s="64">
        <f t="shared" si="15"/>
        <v>-27.266873485967817</v>
      </c>
      <c r="R88" s="65"/>
    </row>
    <row r="89" spans="1:18">
      <c r="A89" s="94">
        <f>'Picarro Output'!A89</f>
        <v>88</v>
      </c>
      <c r="B89" s="57">
        <f t="shared" si="11"/>
        <v>16</v>
      </c>
      <c r="C89" s="56">
        <f>'Picarro Output'!E89</f>
        <v>4</v>
      </c>
      <c r="D89" s="56" t="str">
        <f>INDEX(Timing!$B$3:$B$29,MATCH(B89,Timing!$A$3:$A$29,0),1)</f>
        <v>CC2 11jul24 0.1m</v>
      </c>
      <c r="F89" s="58">
        <f>'Picarro Output'!J89</f>
        <v>1</v>
      </c>
      <c r="G89" s="58">
        <f t="shared" si="12"/>
        <v>0</v>
      </c>
      <c r="H89" s="82">
        <f>'Picarro Output'!G89</f>
        <v>-21.501000000000001</v>
      </c>
      <c r="I89" s="71">
        <f>STDEV(H86:H89)</f>
        <v>0.22849215887348581</v>
      </c>
      <c r="J89" s="59">
        <f>H89 + ((1-$T$9)*(H89-H85))</f>
        <v>-21.477872074818865</v>
      </c>
      <c r="K89" s="79">
        <f>STDEV(J86:J89)</f>
        <v>0.1082475861843156</v>
      </c>
      <c r="M89" s="62">
        <f t="shared" si="13"/>
        <v>-21.98515809151575</v>
      </c>
      <c r="Q89" s="64">
        <f t="shared" si="15"/>
        <v>-27.128221027930199</v>
      </c>
      <c r="R89" s="65"/>
    </row>
    <row r="90" spans="1:18">
      <c r="A90" s="94">
        <f>'Picarro Output'!A90</f>
        <v>89</v>
      </c>
      <c r="B90" s="57">
        <f t="shared" si="11"/>
        <v>17</v>
      </c>
      <c r="C90" s="56">
        <f>'Picarro Output'!E90</f>
        <v>1</v>
      </c>
      <c r="D90" s="56" t="str">
        <f>INDEX(Timing!$B$3:$B$29,MATCH(B90,Timing!$A$3:$A$29,0),1)</f>
        <v>CP2 28oct24 0.1m</v>
      </c>
      <c r="F90" s="58">
        <f>'Picarro Output'!J90</f>
        <v>1</v>
      </c>
      <c r="G90" s="58">
        <f t="shared" si="12"/>
        <v>0</v>
      </c>
      <c r="H90" s="82">
        <f>'Picarro Output'!G90</f>
        <v>-20.724</v>
      </c>
      <c r="J90" s="59">
        <f>H90 + ((1-$T$6)*(H90-H89))</f>
        <v>-20.610144465185556</v>
      </c>
      <c r="K90" s="79"/>
      <c r="M90" s="62">
        <f t="shared" si="13"/>
        <v>-21.123195095708542</v>
      </c>
      <c r="Q90" s="64">
        <f t="shared" si="15"/>
        <v>-26.30394269218117</v>
      </c>
      <c r="R90" s="65"/>
    </row>
    <row r="91" spans="1:18">
      <c r="A91" s="94">
        <f>'Picarro Output'!A91</f>
        <v>90</v>
      </c>
      <c r="B91" s="57">
        <f t="shared" si="11"/>
        <v>17</v>
      </c>
      <c r="C91" s="56">
        <f>'Picarro Output'!E91</f>
        <v>2</v>
      </c>
      <c r="D91" s="56" t="str">
        <f>INDEX(Timing!$B$3:$B$29,MATCH(B91,Timing!$A$3:$A$29,0),1)</f>
        <v>CP2 28oct24 0.1m</v>
      </c>
      <c r="F91" s="58">
        <f>'Picarro Output'!J91</f>
        <v>1</v>
      </c>
      <c r="G91" s="58">
        <f t="shared" si="12"/>
        <v>0</v>
      </c>
      <c r="H91" s="82">
        <f>'Picarro Output'!G91</f>
        <v>-20.254999999999999</v>
      </c>
      <c r="J91" s="59">
        <f>H91 + ((1-$T$7)*(H91-H89))</f>
        <v>-20.207969154523834</v>
      </c>
      <c r="K91" s="79"/>
      <c r="M91" s="62">
        <f t="shared" si="13"/>
        <v>-20.726784398872923</v>
      </c>
      <c r="Q91" s="64">
        <f t="shared" si="15"/>
        <v>-25.924862904475454</v>
      </c>
      <c r="R91" s="65"/>
    </row>
    <row r="92" spans="1:18">
      <c r="A92" s="94">
        <f>'Picarro Output'!A92</f>
        <v>91</v>
      </c>
      <c r="B92" s="57">
        <f t="shared" si="11"/>
        <v>17</v>
      </c>
      <c r="C92" s="56">
        <f>'Picarro Output'!E92</f>
        <v>3</v>
      </c>
      <c r="D92" s="56" t="str">
        <f>INDEX(Timing!$B$3:$B$29,MATCH(B92,Timing!$A$3:$A$29,0),1)</f>
        <v>CP2 28oct24 0.1m</v>
      </c>
      <c r="F92" s="58">
        <f>'Picarro Output'!J92</f>
        <v>1</v>
      </c>
      <c r="G92" s="58">
        <f t="shared" si="12"/>
        <v>0</v>
      </c>
      <c r="H92" s="82">
        <f>'Picarro Output'!G92</f>
        <v>-20.628</v>
      </c>
      <c r="J92" s="59">
        <f>H92 + ((1-$T$8)*(H92-H89))</f>
        <v>-20.613258098236734</v>
      </c>
      <c r="K92" s="79"/>
      <c r="M92" s="62">
        <f t="shared" si="13"/>
        <v>-21.137837956411921</v>
      </c>
      <c r="Q92" s="64">
        <f t="shared" si="15"/>
        <v>-26.317945373166197</v>
      </c>
      <c r="R92" s="65"/>
    </row>
    <row r="93" spans="1:18">
      <c r="A93" s="94">
        <f>'Picarro Output'!A93</f>
        <v>92</v>
      </c>
      <c r="B93" s="57">
        <f t="shared" si="11"/>
        <v>17</v>
      </c>
      <c r="C93" s="56">
        <f>'Picarro Output'!E93</f>
        <v>4</v>
      </c>
      <c r="D93" s="56" t="str">
        <f>INDEX(Timing!$B$3:$B$29,MATCH(B93,Timing!$A$3:$A$29,0),1)</f>
        <v>CP2 28oct24 0.1m</v>
      </c>
      <c r="F93" s="58">
        <f>'Picarro Output'!J93</f>
        <v>1</v>
      </c>
      <c r="G93" s="58">
        <f t="shared" si="12"/>
        <v>0</v>
      </c>
      <c r="H93" s="82">
        <f>'Picarro Output'!G93</f>
        <v>-20.181000000000001</v>
      </c>
      <c r="I93" s="71">
        <f>STDEV(H90:H93)</f>
        <v>0.26901672810440619</v>
      </c>
      <c r="J93" s="59">
        <f>H93 + ((1-$T$9)*(H93-H89))</f>
        <v>-20.169343313768959</v>
      </c>
      <c r="K93" s="79">
        <f>STDEV(J90:J93)</f>
        <v>0.24475697975165739</v>
      </c>
      <c r="M93" s="62">
        <f t="shared" si="13"/>
        <v>-20.699687785770248</v>
      </c>
      <c r="Q93" s="64">
        <f t="shared" si="15"/>
        <v>-25.898950943914095</v>
      </c>
      <c r="R93" s="65"/>
    </row>
    <row r="94" spans="1:18">
      <c r="A94" s="94">
        <f>'Picarro Output'!A94</f>
        <v>93</v>
      </c>
      <c r="B94" s="57">
        <f t="shared" si="11"/>
        <v>18</v>
      </c>
      <c r="C94" s="56">
        <f>'Picarro Output'!E94</f>
        <v>1</v>
      </c>
      <c r="D94" s="56" t="str">
        <f>INDEX(Timing!$B$3:$B$29,MATCH(B94,Timing!$A$3:$A$29,0),1)</f>
        <v>Blacksburg</v>
      </c>
      <c r="E94" s="56" t="s">
        <v>117</v>
      </c>
      <c r="F94" s="58">
        <f>'Picarro Output'!J94</f>
        <v>1</v>
      </c>
      <c r="G94" s="58">
        <f t="shared" si="12"/>
        <v>0</v>
      </c>
      <c r="H94" s="82">
        <f>'Picarro Output'!G94</f>
        <v>-40.747</v>
      </c>
      <c r="J94" s="59">
        <f>H94 + ((1-$T$6)*(H94-H93))</f>
        <v>-43.760581633196701</v>
      </c>
      <c r="K94" s="79"/>
      <c r="L94" s="62">
        <f>J94</f>
        <v>-43.760581633196701</v>
      </c>
      <c r="M94" s="62">
        <f t="shared" si="13"/>
        <v>-44.296690719024092</v>
      </c>
      <c r="N94" s="62">
        <f>L94 - ($T$18*A94)</f>
        <v>-44.296690719024092</v>
      </c>
      <c r="Q94" s="64">
        <f t="shared" si="15"/>
        <v>-48.464302822242139</v>
      </c>
      <c r="R94" s="65"/>
    </row>
    <row r="95" spans="1:18">
      <c r="A95" s="94">
        <f>'Picarro Output'!A95</f>
        <v>94</v>
      </c>
      <c r="B95" s="57">
        <f t="shared" si="11"/>
        <v>18</v>
      </c>
      <c r="C95" s="56">
        <f>'Picarro Output'!E95</f>
        <v>2</v>
      </c>
      <c r="D95" s="56" t="str">
        <f>INDEX(Timing!$B$3:$B$29,MATCH(B95,Timing!$A$3:$A$29,0),1)</f>
        <v>Blacksburg</v>
      </c>
      <c r="E95" s="56" t="s">
        <v>117</v>
      </c>
      <c r="F95" s="58">
        <f>'Picarro Output'!J95</f>
        <v>1</v>
      </c>
      <c r="G95" s="58">
        <f t="shared" si="12"/>
        <v>0</v>
      </c>
      <c r="H95" s="82">
        <f>'Picarro Output'!G95</f>
        <v>-42.457000000000001</v>
      </c>
      <c r="J95" s="59">
        <f>H95 + ((1-$T$7)*(H95-H93))</f>
        <v>-43.297817908368437</v>
      </c>
      <c r="K95" s="79"/>
      <c r="L95" s="62">
        <f>J95</f>
        <v>-43.297817908368437</v>
      </c>
      <c r="M95" s="62">
        <f t="shared" si="13"/>
        <v>-43.83969160802193</v>
      </c>
      <c r="N95" s="62">
        <f>L95 - ($T$18*A95)</f>
        <v>-43.83969160802193</v>
      </c>
      <c r="Q95" s="64">
        <f t="shared" si="15"/>
        <v>-48.027283520383499</v>
      </c>
      <c r="R95" s="65"/>
    </row>
    <row r="96" spans="1:18">
      <c r="A96" s="94">
        <f>'Picarro Output'!A96</f>
        <v>95</v>
      </c>
      <c r="B96" s="57">
        <f t="shared" si="11"/>
        <v>18</v>
      </c>
      <c r="C96" s="56">
        <f>'Picarro Output'!E96</f>
        <v>3</v>
      </c>
      <c r="D96" s="56" t="str">
        <f>INDEX(Timing!$B$3:$B$29,MATCH(B96,Timing!$A$3:$A$29,0),1)</f>
        <v>Blacksburg</v>
      </c>
      <c r="E96" s="56" t="s">
        <v>117</v>
      </c>
      <c r="F96" s="58">
        <f>'Picarro Output'!J96</f>
        <v>1</v>
      </c>
      <c r="G96" s="58">
        <f t="shared" si="12"/>
        <v>0</v>
      </c>
      <c r="H96" s="82">
        <f>'Picarro Output'!G96</f>
        <v>-43.124000000000002</v>
      </c>
      <c r="J96" s="59">
        <f>H96 + ((1-$T$8)*(H96-H93))</f>
        <v>-43.511426634770437</v>
      </c>
      <c r="K96" s="79"/>
      <c r="L96" s="62">
        <f>J96</f>
        <v>-43.511426634770437</v>
      </c>
      <c r="M96" s="62">
        <f t="shared" si="13"/>
        <v>-44.059064948250025</v>
      </c>
      <c r="N96" s="62">
        <f>L96 - ($T$18*A96)</f>
        <v>-44.059064948250025</v>
      </c>
      <c r="Q96" s="64">
        <f t="shared" si="15"/>
        <v>-48.237065950337559</v>
      </c>
      <c r="R96" s="65"/>
    </row>
    <row r="97" spans="1:18">
      <c r="A97" s="94">
        <f>'Picarro Output'!A97</f>
        <v>96</v>
      </c>
      <c r="B97" s="57">
        <f t="shared" si="11"/>
        <v>18</v>
      </c>
      <c r="C97" s="56">
        <f>'Picarro Output'!E97</f>
        <v>4</v>
      </c>
      <c r="D97" s="56" t="str">
        <f>INDEX(Timing!$B$3:$B$29,MATCH(B97,Timing!$A$3:$A$29,0),1)</f>
        <v>Blacksburg</v>
      </c>
      <c r="E97" s="56" t="s">
        <v>117</v>
      </c>
      <c r="F97" s="58">
        <f>'Picarro Output'!J97</f>
        <v>1</v>
      </c>
      <c r="G97" s="58">
        <f t="shared" si="12"/>
        <v>0</v>
      </c>
      <c r="H97" s="82">
        <f>'Picarro Output'!G97</f>
        <v>-42.996000000000002</v>
      </c>
      <c r="I97" s="71">
        <f>STDEV(H94:H97)</f>
        <v>1.0948372786248508</v>
      </c>
      <c r="J97" s="59">
        <f>H97 + ((1-$T$9)*(H97-H93))</f>
        <v>-43.197475224516097</v>
      </c>
      <c r="K97" s="79">
        <f>STDEV(J94:J97)</f>
        <v>0.24959636348067915</v>
      </c>
      <c r="L97" s="62">
        <f>J97</f>
        <v>-43.197475224516097</v>
      </c>
      <c r="M97" s="62">
        <f t="shared" si="13"/>
        <v>-43.750878151821787</v>
      </c>
      <c r="N97" s="62">
        <f>L97 - ($T$18*A97)</f>
        <v>-43.750878151821787</v>
      </c>
      <c r="Q97" s="64">
        <f t="shared" si="15"/>
        <v>-47.942352951177085</v>
      </c>
      <c r="R97" s="65"/>
    </row>
    <row r="98" spans="1:18">
      <c r="A98" s="94">
        <f>'Picarro Output'!A98</f>
        <v>97</v>
      </c>
      <c r="B98" s="57">
        <f t="shared" si="11"/>
        <v>19</v>
      </c>
      <c r="C98" s="56">
        <f>'Picarro Output'!E98</f>
        <v>1</v>
      </c>
      <c r="D98" s="56" t="str">
        <f>INDEX(Timing!$B$3:$B$29,MATCH(B98,Timing!$A$3:$A$29,0),1)</f>
        <v>CP1 17dec24 0.1m</v>
      </c>
      <c r="F98" s="58">
        <f>'Picarro Output'!J98</f>
        <v>1</v>
      </c>
      <c r="G98" s="58">
        <f t="shared" si="12"/>
        <v>0</v>
      </c>
      <c r="H98" s="82">
        <f>'Picarro Output'!G98</f>
        <v>-32.569000000000003</v>
      </c>
      <c r="J98" s="59">
        <f>H98 + ((1-$T$6)*(H98-H97))</f>
        <v>-31.041108543744922</v>
      </c>
      <c r="K98" s="79"/>
      <c r="M98" s="62">
        <f t="shared" si="13"/>
        <v>-31.600276084876715</v>
      </c>
      <c r="Q98" s="64">
        <f t="shared" si="15"/>
        <v>-36.32297010202015</v>
      </c>
      <c r="R98" s="65"/>
    </row>
    <row r="99" spans="1:18">
      <c r="A99" s="94">
        <f>'Picarro Output'!A99</f>
        <v>98</v>
      </c>
      <c r="B99" s="57">
        <f t="shared" si="11"/>
        <v>19</v>
      </c>
      <c r="C99" s="56">
        <f>'Picarro Output'!E99</f>
        <v>2</v>
      </c>
      <c r="D99" s="56" t="str">
        <f>INDEX(Timing!$B$3:$B$29,MATCH(B99,Timing!$A$3:$A$29,0),1)</f>
        <v>CP1 17dec24 0.1m</v>
      </c>
      <c r="F99" s="58">
        <f>'Picarro Output'!J99</f>
        <v>1</v>
      </c>
      <c r="G99" s="58">
        <f t="shared" si="12"/>
        <v>0</v>
      </c>
      <c r="H99" s="82">
        <f>'Picarro Output'!G99</f>
        <v>-31.594999999999999</v>
      </c>
      <c r="J99" s="59">
        <f>H99 + ((1-$T$7)*(H99-H97))</f>
        <v>-31.164663989346895</v>
      </c>
      <c r="K99" s="79"/>
      <c r="M99" s="62">
        <f t="shared" si="13"/>
        <v>-31.729596144304789</v>
      </c>
      <c r="Q99" s="64">
        <f t="shared" si="15"/>
        <v>-36.446636342778561</v>
      </c>
      <c r="R99" s="65"/>
    </row>
    <row r="100" spans="1:18">
      <c r="A100" s="94">
        <f>'Picarro Output'!A100</f>
        <v>99</v>
      </c>
      <c r="B100" s="57">
        <f t="shared" si="11"/>
        <v>19</v>
      </c>
      <c r="C100" s="56">
        <f>'Picarro Output'!E100</f>
        <v>3</v>
      </c>
      <c r="D100" s="56" t="str">
        <f>INDEX(Timing!$B$3:$B$29,MATCH(B100,Timing!$A$3:$A$29,0),1)</f>
        <v>CP1 17dec24 0.1m</v>
      </c>
      <c r="F100" s="58">
        <f>'Picarro Output'!J100</f>
        <v>1</v>
      </c>
      <c r="G100" s="58">
        <f t="shared" si="12"/>
        <v>0</v>
      </c>
      <c r="H100" s="82">
        <f>'Picarro Output'!G100</f>
        <v>-31.850999999999999</v>
      </c>
      <c r="J100" s="59">
        <f>H100 + ((1-$T$8)*(H100-H97))</f>
        <v>-31.662800120101274</v>
      </c>
      <c r="K100" s="79"/>
      <c r="M100" s="62">
        <f t="shared" si="13"/>
        <v>-32.23349688888527</v>
      </c>
      <c r="Q100" s="64">
        <f t="shared" si="15"/>
        <v>-36.928506758499282</v>
      </c>
      <c r="R100" s="65"/>
    </row>
    <row r="101" spans="1:18">
      <c r="A101" s="94">
        <f>'Picarro Output'!A101</f>
        <v>100</v>
      </c>
      <c r="B101" s="57">
        <f t="shared" si="11"/>
        <v>19</v>
      </c>
      <c r="C101" s="56">
        <f>'Picarro Output'!E101</f>
        <v>4</v>
      </c>
      <c r="D101" s="56" t="str">
        <f>INDEX(Timing!$B$3:$B$29,MATCH(B101,Timing!$A$3:$A$29,0),1)</f>
        <v>CP1 17dec24 0.1m</v>
      </c>
      <c r="F101" s="58">
        <f>'Picarro Output'!J101</f>
        <v>1</v>
      </c>
      <c r="G101" s="58">
        <f t="shared" si="12"/>
        <v>0</v>
      </c>
      <c r="H101" s="82">
        <f>'Picarro Output'!G101</f>
        <v>-31.222999999999999</v>
      </c>
      <c r="I101" s="71">
        <f>STDEV(H98:H101)</f>
        <v>0.56820037545452973</v>
      </c>
      <c r="J101" s="59">
        <f>H101 + ((1-$T$9)*(H101-H97))</f>
        <v>-31.119034721971161</v>
      </c>
      <c r="K101" s="79">
        <f>STDEV(J98:J101)</f>
        <v>0.28191921072520698</v>
      </c>
      <c r="M101" s="62">
        <f t="shared" si="13"/>
        <v>-31.695496104581256</v>
      </c>
      <c r="Q101" s="64">
        <f t="shared" si="15"/>
        <v>-36.414027142466004</v>
      </c>
      <c r="R101" s="65"/>
    </row>
    <row r="102" spans="1:18">
      <c r="A102" s="94">
        <f>'Picarro Output'!A102</f>
        <v>101</v>
      </c>
      <c r="B102" s="57">
        <f t="shared" si="11"/>
        <v>20</v>
      </c>
      <c r="C102" s="56">
        <f>'Picarro Output'!E102</f>
        <v>1</v>
      </c>
      <c r="D102" s="56" t="str">
        <f>INDEX(Timing!$B$3:$B$29,MATCH(B102,Timing!$A$3:$A$29,0),1)</f>
        <v>CS2 17dec24 0.1m</v>
      </c>
      <c r="F102" s="58">
        <f>'Picarro Output'!J102</f>
        <v>1</v>
      </c>
      <c r="G102" s="58">
        <f t="shared" si="12"/>
        <v>0</v>
      </c>
      <c r="H102" s="82">
        <f>'Picarro Output'!G102</f>
        <v>-31.413</v>
      </c>
      <c r="J102" s="59">
        <f>H102 + ((1-$T$6)*(H102-H101))</f>
        <v>-31.440841121769299</v>
      </c>
      <c r="K102" s="79"/>
      <c r="M102" s="62">
        <f t="shared" si="13"/>
        <v>-32.023067118205496</v>
      </c>
      <c r="Q102" s="64">
        <f t="shared" si="15"/>
        <v>-36.727276888990161</v>
      </c>
      <c r="R102" s="65"/>
    </row>
    <row r="103" spans="1:18">
      <c r="A103" s="94">
        <f>'Picarro Output'!A103</f>
        <v>102</v>
      </c>
      <c r="B103" s="57">
        <f t="shared" si="11"/>
        <v>20</v>
      </c>
      <c r="C103" s="56">
        <f>'Picarro Output'!E103</f>
        <v>2</v>
      </c>
      <c r="D103" s="56" t="str">
        <f>INDEX(Timing!$B$3:$B$29,MATCH(B103,Timing!$A$3:$A$29,0),1)</f>
        <v>CS2 17dec24 0.1m</v>
      </c>
      <c r="F103" s="58">
        <f>'Picarro Output'!J103</f>
        <v>1</v>
      </c>
      <c r="G103" s="58">
        <f t="shared" si="12"/>
        <v>0</v>
      </c>
      <c r="H103" s="82">
        <f>'Picarro Output'!G103</f>
        <v>-31.422999999999998</v>
      </c>
      <c r="J103" s="59">
        <f>H103 + ((1-$T$7)*(H103-H101))</f>
        <v>-31.430549092371773</v>
      </c>
      <c r="K103" s="79"/>
      <c r="M103" s="62">
        <f t="shared" si="13"/>
        <v>-32.018539702634072</v>
      </c>
      <c r="Q103" s="64">
        <f t="shared" si="15"/>
        <v>-36.722947410125514</v>
      </c>
      <c r="R103" s="65"/>
    </row>
    <row r="104" spans="1:18">
      <c r="A104" s="94">
        <f>'Picarro Output'!A104</f>
        <v>103</v>
      </c>
      <c r="B104" s="57">
        <f t="shared" si="11"/>
        <v>20</v>
      </c>
      <c r="C104" s="56">
        <f>'Picarro Output'!E104</f>
        <v>3</v>
      </c>
      <c r="D104" s="56" t="str">
        <f>INDEX(Timing!$B$3:$B$29,MATCH(B104,Timing!$A$3:$A$29,0),1)</f>
        <v>CS2 17dec24 0.1m</v>
      </c>
      <c r="F104" s="58">
        <f>'Picarro Output'!J104</f>
        <v>1</v>
      </c>
      <c r="G104" s="58">
        <f t="shared" ref="G104:G105" si="16">IF(F104="     ",-1,IF(F104=0,-1,0))</f>
        <v>0</v>
      </c>
      <c r="H104" s="82">
        <f>'Picarro Output'!G104</f>
        <v>-31.532</v>
      </c>
      <c r="J104" s="59">
        <f>H104 + ((1-$T$8)*(H104-H101))</f>
        <v>-31.537217923991808</v>
      </c>
      <c r="K104" s="79"/>
      <c r="M104" s="62">
        <f t="shared" ref="M104:M133" si="17">J104 - ($T$18*A104)</f>
        <v>-32.130973148080209</v>
      </c>
      <c r="Q104" s="64">
        <f t="shared" si="15"/>
        <v>-36.830465312571064</v>
      </c>
      <c r="R104" s="65"/>
    </row>
    <row r="105" spans="1:18">
      <c r="A105" s="94">
        <f>'Picarro Output'!A105</f>
        <v>104</v>
      </c>
      <c r="B105" s="57">
        <f t="shared" si="11"/>
        <v>20</v>
      </c>
      <c r="C105" s="56">
        <f>'Picarro Output'!E105</f>
        <v>4</v>
      </c>
      <c r="D105" s="56" t="str">
        <f>INDEX(Timing!$B$3:$B$29,MATCH(B105,Timing!$A$3:$A$29,0),1)</f>
        <v>CS2 17dec24 0.1m</v>
      </c>
      <c r="F105" s="58">
        <f>'Picarro Output'!J105</f>
        <v>1</v>
      </c>
      <c r="G105" s="58">
        <f t="shared" si="16"/>
        <v>0</v>
      </c>
      <c r="H105" s="82">
        <f>'Picarro Output'!G105</f>
        <v>-31.327999999999999</v>
      </c>
      <c r="I105" s="71">
        <f>STDEV(H102:H105)</f>
        <v>8.3669986653917339E-2</v>
      </c>
      <c r="J105" s="59">
        <f>H105 + ((1-$T$9)*(H105-H101))</f>
        <v>-31.328927236404741</v>
      </c>
      <c r="K105" s="79">
        <f>STDEV(J102:J105)</f>
        <v>8.5151523473358803E-2</v>
      </c>
      <c r="M105" s="62">
        <f t="shared" si="17"/>
        <v>-31.928447074319241</v>
      </c>
      <c r="Q105" s="64">
        <f t="shared" si="15"/>
        <v>-36.636793593671868</v>
      </c>
      <c r="R105" s="65"/>
    </row>
    <row r="106" spans="1:18">
      <c r="A106" s="94">
        <f>'Picarro Output'!A106</f>
        <v>105</v>
      </c>
      <c r="B106" s="57">
        <f t="shared" si="11"/>
        <v>21</v>
      </c>
      <c r="C106" s="56">
        <f>'Picarro Output'!E106</f>
        <v>1</v>
      </c>
      <c r="D106" s="56" t="str">
        <f>INDEX(Timing!$B$3:$B$29,MATCH(B106,Timing!$A$3:$A$29,0),1)</f>
        <v>CC3 28oct24 0.1m</v>
      </c>
      <c r="F106" s="58">
        <f>'Picarro Output'!J106</f>
        <v>1</v>
      </c>
      <c r="G106" s="58">
        <f t="shared" ref="G106:G131" si="18">IF(F106="     ",-1,IF(F106=0,-1,0))</f>
        <v>0</v>
      </c>
      <c r="H106" s="82">
        <f>'Picarro Output'!G106</f>
        <v>-21.545000000000002</v>
      </c>
      <c r="J106" s="59">
        <f>H106 + ((1-$T$6)*(H106-H105))</f>
        <v>-20.111475293320854</v>
      </c>
      <c r="K106" s="79"/>
      <c r="M106" s="62">
        <f t="shared" si="17"/>
        <v>-20.716759745061456</v>
      </c>
      <c r="Q106" s="64">
        <f t="shared" si="15"/>
        <v>-25.915276524317179</v>
      </c>
      <c r="R106" s="65"/>
    </row>
    <row r="107" spans="1:18">
      <c r="A107" s="94">
        <f>'Picarro Output'!A107</f>
        <v>106</v>
      </c>
      <c r="B107" s="57">
        <f t="shared" si="11"/>
        <v>21</v>
      </c>
      <c r="C107" s="56">
        <f>'Picarro Output'!E107</f>
        <v>2</v>
      </c>
      <c r="D107" s="56" t="str">
        <f>INDEX(Timing!$B$3:$B$29,MATCH(B107,Timing!$A$3:$A$29,0),1)</f>
        <v>CC3 28oct24 0.1m</v>
      </c>
      <c r="F107" s="58">
        <f>'Picarro Output'!J107</f>
        <v>1</v>
      </c>
      <c r="G107" s="58">
        <f t="shared" si="18"/>
        <v>0</v>
      </c>
      <c r="H107" s="82">
        <f>'Picarro Output'!G107</f>
        <v>-20.95</v>
      </c>
      <c r="J107" s="59">
        <f>H107 + ((1-$T$7)*(H107-H105))</f>
        <v>-20.558277596828532</v>
      </c>
      <c r="K107" s="79"/>
      <c r="M107" s="62">
        <f t="shared" si="17"/>
        <v>-21.169326662395235</v>
      </c>
      <c r="Q107" s="64">
        <f t="shared" si="15"/>
        <v>-26.348057406152613</v>
      </c>
      <c r="R107" s="65"/>
    </row>
    <row r="108" spans="1:18">
      <c r="A108" s="94">
        <f>'Picarro Output'!A108</f>
        <v>107</v>
      </c>
      <c r="B108" s="57">
        <f t="shared" si="11"/>
        <v>21</v>
      </c>
      <c r="C108" s="56">
        <f>'Picarro Output'!E108</f>
        <v>3</v>
      </c>
      <c r="D108" s="56" t="str">
        <f>INDEX(Timing!$B$3:$B$29,MATCH(B108,Timing!$A$3:$A$29,0),1)</f>
        <v>CC3 28oct24 0.1m</v>
      </c>
      <c r="F108" s="58">
        <f>'Picarro Output'!J108</f>
        <v>1</v>
      </c>
      <c r="G108" s="58">
        <f t="shared" si="18"/>
        <v>0</v>
      </c>
      <c r="H108" s="82">
        <f>'Picarro Output'!G108</f>
        <v>-20.663</v>
      </c>
      <c r="J108" s="59">
        <f>H108 + ((1-$T$8)*(H108-H105))</f>
        <v>-20.482905633098259</v>
      </c>
      <c r="K108" s="79"/>
      <c r="M108" s="62">
        <f t="shared" si="17"/>
        <v>-21.099719312491061</v>
      </c>
      <c r="Q108" s="64">
        <f t="shared" si="15"/>
        <v>-26.281493260343566</v>
      </c>
      <c r="R108" s="65"/>
    </row>
    <row r="109" spans="1:18">
      <c r="A109" s="94">
        <f>'Picarro Output'!A109</f>
        <v>108</v>
      </c>
      <c r="B109" s="57">
        <f t="shared" si="11"/>
        <v>21</v>
      </c>
      <c r="C109" s="56">
        <f>'Picarro Output'!E109</f>
        <v>4</v>
      </c>
      <c r="D109" s="56" t="str">
        <f>INDEX(Timing!$B$3:$B$29,MATCH(B109,Timing!$A$3:$A$29,0),1)</f>
        <v>CC3 28oct24 0.1m</v>
      </c>
      <c r="F109" s="58">
        <f>'Picarro Output'!J109</f>
        <v>1</v>
      </c>
      <c r="G109" s="58">
        <f t="shared" si="18"/>
        <v>0</v>
      </c>
      <c r="H109" s="82">
        <f>'Picarro Output'!G109</f>
        <v>-20.555</v>
      </c>
      <c r="I109" s="71">
        <f>STDEV(H106:H109)</f>
        <v>0.443669077128439</v>
      </c>
      <c r="J109" s="59">
        <f>H109 + ((1-$T$9)*(H109-H105))</f>
        <v>-20.459865544873466</v>
      </c>
      <c r="K109" s="79">
        <f>STDEV(J106:J109)</f>
        <v>0.19892738910965049</v>
      </c>
      <c r="M109" s="62">
        <f t="shared" si="17"/>
        <v>-21.08244383809237</v>
      </c>
      <c r="Q109" s="64">
        <f t="shared" si="15"/>
        <v>-26.264973062428002</v>
      </c>
      <c r="R109" s="65"/>
    </row>
    <row r="110" spans="1:18">
      <c r="A110" s="94">
        <f>'Picarro Output'!A110</f>
        <v>109</v>
      </c>
      <c r="B110" s="57">
        <f t="shared" si="11"/>
        <v>22</v>
      </c>
      <c r="C110" s="56">
        <f>'Picarro Output'!E110</f>
        <v>1</v>
      </c>
      <c r="D110" s="56" t="str">
        <f>INDEX(Timing!$B$3:$B$29,MATCH(B110,Timing!$A$3:$A$29,0),1)</f>
        <v>C50 17dec24 0.1m</v>
      </c>
      <c r="F110" s="58">
        <f>'Picarro Output'!J110</f>
        <v>1</v>
      </c>
      <c r="G110" s="58">
        <f t="shared" si="18"/>
        <v>0</v>
      </c>
      <c r="H110" s="82">
        <f>'Picarro Output'!G110</f>
        <v>-21.280999999999999</v>
      </c>
      <c r="J110" s="59">
        <f>H110 + ((1-$T$6)*(H110-H109))</f>
        <v>-21.387382391602682</v>
      </c>
      <c r="K110" s="79"/>
      <c r="M110" s="62">
        <f t="shared" si="17"/>
        <v>-22.015725298647688</v>
      </c>
      <c r="Q110" s="64">
        <f t="shared" si="15"/>
        <v>-27.157451849607892</v>
      </c>
      <c r="R110" s="65"/>
    </row>
    <row r="111" spans="1:18">
      <c r="A111" s="94">
        <f>'Picarro Output'!A111</f>
        <v>110</v>
      </c>
      <c r="B111" s="57">
        <f t="shared" si="11"/>
        <v>22</v>
      </c>
      <c r="C111" s="56">
        <f>'Picarro Output'!E111</f>
        <v>2</v>
      </c>
      <c r="D111" s="56" t="str">
        <f>INDEX(Timing!$B$3:$B$29,MATCH(B111,Timing!$A$3:$A$29,0),1)</f>
        <v>C50 17dec24 0.1m</v>
      </c>
      <c r="F111" s="58">
        <f>'Picarro Output'!J111</f>
        <v>1</v>
      </c>
      <c r="G111" s="58">
        <f t="shared" si="18"/>
        <v>0</v>
      </c>
      <c r="H111" s="82">
        <f>'Picarro Output'!G111</f>
        <v>-21.245000000000001</v>
      </c>
      <c r="J111" s="59">
        <f>H111 + ((1-$T$7)*(H111-H109))</f>
        <v>-21.271044368682627</v>
      </c>
      <c r="K111" s="79"/>
      <c r="M111" s="62">
        <f t="shared" si="17"/>
        <v>-21.905151889553732</v>
      </c>
      <c r="Q111" s="64">
        <f t="shared" si="15"/>
        <v>-27.051712663506624</v>
      </c>
      <c r="R111" s="65"/>
    </row>
    <row r="112" spans="1:18">
      <c r="A112" s="94">
        <f>'Picarro Output'!A112</f>
        <v>111</v>
      </c>
      <c r="B112" s="57">
        <f t="shared" si="11"/>
        <v>22</v>
      </c>
      <c r="C112" s="56">
        <f>'Picarro Output'!E112</f>
        <v>3</v>
      </c>
      <c r="D112" s="56" t="str">
        <f>INDEX(Timing!$B$3:$B$29,MATCH(B112,Timing!$A$3:$A$29,0),1)</f>
        <v>C50 17dec24 0.1m</v>
      </c>
      <c r="F112" s="58">
        <f>'Picarro Output'!J112</f>
        <v>1</v>
      </c>
      <c r="G112" s="58">
        <f t="shared" si="18"/>
        <v>0</v>
      </c>
      <c r="H112" s="82">
        <f>'Picarro Output'!G112</f>
        <v>-21.155000000000001</v>
      </c>
      <c r="J112" s="59">
        <f>H112 + ((1-$T$8)*(H112-H109))</f>
        <v>-21.165131891246233</v>
      </c>
      <c r="K112" s="79"/>
      <c r="M112" s="62">
        <f t="shared" si="17"/>
        <v>-21.80500402594344</v>
      </c>
      <c r="Q112" s="64">
        <f t="shared" si="15"/>
        <v>-26.955943222420345</v>
      </c>
      <c r="R112" s="65"/>
    </row>
    <row r="113" spans="1:18">
      <c r="A113" s="94">
        <f>'Picarro Output'!A113</f>
        <v>112</v>
      </c>
      <c r="B113" s="57">
        <f t="shared" si="11"/>
        <v>22</v>
      </c>
      <c r="C113" s="56">
        <f>'Picarro Output'!E113</f>
        <v>4</v>
      </c>
      <c r="D113" s="56" t="str">
        <f>INDEX(Timing!$B$3:$B$29,MATCH(B113,Timing!$A$3:$A$29,0),1)</f>
        <v>C50 17dec24 0.1m</v>
      </c>
      <c r="F113" s="58">
        <f>'Picarro Output'!J113</f>
        <v>1</v>
      </c>
      <c r="G113" s="58">
        <f t="shared" si="18"/>
        <v>0</v>
      </c>
      <c r="H113" s="82">
        <f>'Picarro Output'!G113</f>
        <v>-21.401</v>
      </c>
      <c r="I113" s="71">
        <f>STDEV(H110:H113)</f>
        <v>0.10186756107809723</v>
      </c>
      <c r="J113" s="59">
        <f>H113 + ((1-$T$9)*(H113-H109))</f>
        <v>-21.40847087617535</v>
      </c>
      <c r="K113" s="79">
        <f>STDEV(J110:J113)</f>
        <v>0.11280215131367026</v>
      </c>
      <c r="M113" s="62">
        <f t="shared" si="17"/>
        <v>-22.054107624698659</v>
      </c>
      <c r="Q113" s="64">
        <f t="shared" si="15"/>
        <v>-27.194156116488678</v>
      </c>
      <c r="R113" s="65"/>
    </row>
    <row r="114" spans="1:18">
      <c r="A114" s="94">
        <f>'Picarro Output'!A114</f>
        <v>113</v>
      </c>
      <c r="B114" s="57">
        <f t="shared" si="11"/>
        <v>23</v>
      </c>
      <c r="C114" s="56">
        <f>'Picarro Output'!E114</f>
        <v>1</v>
      </c>
      <c r="D114" s="56" t="str">
        <f>INDEX(Timing!$B$3:$B$29,MATCH(B114,Timing!$A$3:$A$29,0),1)</f>
        <v>CC4 28oct24 BOT</v>
      </c>
      <c r="F114" s="58">
        <f>'Picarro Output'!J114</f>
        <v>1</v>
      </c>
      <c r="G114" s="58">
        <f t="shared" si="18"/>
        <v>0</v>
      </c>
      <c r="H114" s="82">
        <f>'Picarro Output'!G114</f>
        <v>-21.928000000000001</v>
      </c>
      <c r="J114" s="59">
        <f>H114 + ((1-$T$6)*(H114-H113))</f>
        <v>-22.005222479854844</v>
      </c>
      <c r="K114" s="79"/>
      <c r="M114" s="62">
        <f t="shared" si="17"/>
        <v>-22.656623842204255</v>
      </c>
      <c r="Q114" s="64">
        <f>M114*$T$23+$T$24</f>
        <v>-27.770330578087485</v>
      </c>
      <c r="R114" s="65"/>
    </row>
    <row r="115" spans="1:18">
      <c r="A115" s="94">
        <f>'Picarro Output'!A115</f>
        <v>114</v>
      </c>
      <c r="B115" s="57">
        <f t="shared" si="11"/>
        <v>23</v>
      </c>
      <c r="C115" s="56">
        <f>'Picarro Output'!E115</f>
        <v>2</v>
      </c>
      <c r="D115" s="56" t="str">
        <f>INDEX(Timing!$B$3:$B$29,MATCH(B115,Timing!$A$3:$A$29,0),1)</f>
        <v>CC4 28oct24 BOT</v>
      </c>
      <c r="F115" s="58">
        <f>'Picarro Output'!J115</f>
        <v>1</v>
      </c>
      <c r="G115" s="58">
        <f t="shared" si="18"/>
        <v>0</v>
      </c>
      <c r="H115" s="82">
        <f>'Picarro Output'!G115</f>
        <v>-22.178999999999998</v>
      </c>
      <c r="J115" s="59">
        <f>H115 + ((1-$T$7)*(H115-H113))</f>
        <v>-22.208365969326209</v>
      </c>
      <c r="K115" s="79"/>
      <c r="M115" s="62">
        <f t="shared" si="17"/>
        <v>-22.865531945501719</v>
      </c>
      <c r="Q115" s="64">
        <f t="shared" ref="Q115:Q133" si="19">M115*$T$23+$T$24</f>
        <v>-27.970105306872984</v>
      </c>
      <c r="R115" s="65"/>
    </row>
    <row r="116" spans="1:18">
      <c r="A116" s="94">
        <f>'Picarro Output'!A116</f>
        <v>115</v>
      </c>
      <c r="B116" s="57">
        <f t="shared" si="11"/>
        <v>23</v>
      </c>
      <c r="C116" s="56">
        <f>'Picarro Output'!E116</f>
        <v>3</v>
      </c>
      <c r="D116" s="56" t="str">
        <f>INDEX(Timing!$B$3:$B$29,MATCH(B116,Timing!$A$3:$A$29,0),1)</f>
        <v>CC4 28oct24 BOT</v>
      </c>
      <c r="F116" s="58">
        <f>'Picarro Output'!J116</f>
        <v>1</v>
      </c>
      <c r="G116" s="58">
        <f t="shared" si="18"/>
        <v>0</v>
      </c>
      <c r="H116" s="82">
        <f>'Picarro Output'!G116</f>
        <v>-21.948</v>
      </c>
      <c r="J116" s="59">
        <f>H116 + ((1-$T$8)*(H116-H113))</f>
        <v>-21.95723690751948</v>
      </c>
      <c r="K116" s="79"/>
      <c r="M116" s="62">
        <f t="shared" si="17"/>
        <v>-22.620167497521091</v>
      </c>
      <c r="Q116" s="64">
        <f t="shared" si="19"/>
        <v>-27.735468089478228</v>
      </c>
      <c r="R116" s="65"/>
    </row>
    <row r="117" spans="1:18">
      <c r="A117" s="94">
        <f>'Picarro Output'!A117</f>
        <v>116</v>
      </c>
      <c r="B117" s="57">
        <f t="shared" si="11"/>
        <v>23</v>
      </c>
      <c r="C117" s="56">
        <f>'Picarro Output'!E117</f>
        <v>4</v>
      </c>
      <c r="D117" s="56" t="str">
        <f>INDEX(Timing!$B$3:$B$29,MATCH(B117,Timing!$A$3:$A$29,0),1)</f>
        <v>CC4 28oct24 BOT</v>
      </c>
      <c r="F117" s="58">
        <f>'Picarro Output'!J117</f>
        <v>1</v>
      </c>
      <c r="G117" s="58">
        <f t="shared" si="18"/>
        <v>0</v>
      </c>
      <c r="H117" s="82">
        <f>'Picarro Output'!G117</f>
        <v>-22.396000000000001</v>
      </c>
      <c r="I117" s="71">
        <f>STDEV(H114:H117)</f>
        <v>0.22052569767111782</v>
      </c>
      <c r="J117" s="59">
        <f>H117 + ((1-$T$9)*(H117-H113))</f>
        <v>-22.404786668787793</v>
      </c>
      <c r="K117" s="79">
        <f>STDEV(J114:J117)</f>
        <v>0.20517657420232582</v>
      </c>
      <c r="M117" s="62">
        <f t="shared" si="17"/>
        <v>-23.073481872615506</v>
      </c>
      <c r="Q117" s="64">
        <f t="shared" si="19"/>
        <v>-28.168963750535017</v>
      </c>
      <c r="R117" s="65"/>
    </row>
    <row r="118" spans="1:18">
      <c r="A118" s="94">
        <f>'Picarro Output'!A118</f>
        <v>117</v>
      </c>
      <c r="B118" s="57">
        <f t="shared" si="11"/>
        <v>24</v>
      </c>
      <c r="C118" s="56">
        <f>'Picarro Output'!E118</f>
        <v>1</v>
      </c>
      <c r="D118" s="56" t="str">
        <f>INDEX(Timing!$B$3:$B$29,MATCH(B118,Timing!$A$3:$A$29,0),1)</f>
        <v>CC3 28oct24 BOT</v>
      </c>
      <c r="F118" s="58">
        <f>'Picarro Output'!J118</f>
        <v>1</v>
      </c>
      <c r="G118" s="58">
        <f t="shared" si="18"/>
        <v>0</v>
      </c>
      <c r="H118" s="82">
        <f>'Picarro Output'!G118</f>
        <v>-20.437999999999999</v>
      </c>
      <c r="J118" s="59">
        <f>H118 + ((1-$T$6)*(H118-H117))</f>
        <v>-20.151089913556394</v>
      </c>
      <c r="K118" s="79"/>
      <c r="M118" s="62">
        <f t="shared" si="17"/>
        <v>-20.825549731210206</v>
      </c>
      <c r="Q118" s="64">
        <f t="shared" si="19"/>
        <v>-26.019310257975167</v>
      </c>
      <c r="R118" s="65"/>
    </row>
    <row r="119" spans="1:18">
      <c r="A119" s="94">
        <f>'Picarro Output'!A119</f>
        <v>118</v>
      </c>
      <c r="B119" s="57">
        <f t="shared" si="11"/>
        <v>24</v>
      </c>
      <c r="C119" s="56">
        <f>'Picarro Output'!E119</f>
        <v>2</v>
      </c>
      <c r="D119" s="56" t="str">
        <f>INDEX(Timing!$B$3:$B$29,MATCH(B119,Timing!$A$3:$A$29,0),1)</f>
        <v>CC3 28oct24 BOT</v>
      </c>
      <c r="F119" s="58">
        <f>'Picarro Output'!J119</f>
        <v>1</v>
      </c>
      <c r="G119" s="58">
        <f t="shared" si="18"/>
        <v>0</v>
      </c>
      <c r="H119" s="82">
        <f>'Picarro Output'!G119</f>
        <v>-20.291</v>
      </c>
      <c r="J119" s="59">
        <f>H119 + ((1-$T$7)*(H119-H117))</f>
        <v>-20.211545802787054</v>
      </c>
      <c r="K119" s="79"/>
      <c r="M119" s="62">
        <f t="shared" si="17"/>
        <v>-20.891770234266968</v>
      </c>
      <c r="Q119" s="64">
        <f t="shared" si="19"/>
        <v>-26.082635628458128</v>
      </c>
      <c r="R119" s="65"/>
    </row>
    <row r="120" spans="1:18">
      <c r="A120" s="94">
        <f>'Picarro Output'!A120</f>
        <v>119</v>
      </c>
      <c r="B120" s="57">
        <f t="shared" si="11"/>
        <v>24</v>
      </c>
      <c r="C120" s="56">
        <f>'Picarro Output'!E120</f>
        <v>3</v>
      </c>
      <c r="D120" s="56" t="str">
        <f>INDEX(Timing!$B$3:$B$29,MATCH(B120,Timing!$A$3:$A$29,0),1)</f>
        <v>CC3 28oct24 BOT</v>
      </c>
      <c r="F120" s="58">
        <f>'Picarro Output'!J120</f>
        <v>1</v>
      </c>
      <c r="G120" s="58">
        <f t="shared" si="18"/>
        <v>0</v>
      </c>
      <c r="H120" s="82">
        <f>'Picarro Output'!G120</f>
        <v>-20.468</v>
      </c>
      <c r="J120" s="59">
        <f>H120 + ((1-$T$8)*(H120-H117))</f>
        <v>-20.43544285612878</v>
      </c>
      <c r="K120" s="79"/>
      <c r="M120" s="62">
        <f t="shared" si="17"/>
        <v>-21.121431901434796</v>
      </c>
      <c r="Q120" s="64">
        <f t="shared" si="19"/>
        <v>-26.302256584020338</v>
      </c>
      <c r="R120" s="65"/>
    </row>
    <row r="121" spans="1:18">
      <c r="A121" s="94">
        <f>'Picarro Output'!A121</f>
        <v>120</v>
      </c>
      <c r="B121" s="57">
        <f t="shared" si="11"/>
        <v>24</v>
      </c>
      <c r="C121" s="56">
        <f>'Picarro Output'!E121</f>
        <v>4</v>
      </c>
      <c r="D121" s="56" t="str">
        <f>INDEX(Timing!$B$3:$B$29,MATCH(B121,Timing!$A$3:$A$29,0),1)</f>
        <v>CC3 28oct24 BOT</v>
      </c>
      <c r="F121" s="58">
        <f>'Picarro Output'!J121</f>
        <v>1</v>
      </c>
      <c r="G121" s="58">
        <f t="shared" si="18"/>
        <v>0</v>
      </c>
      <c r="H121" s="82">
        <f>'Picarro Output'!G121</f>
        <v>-20.459</v>
      </c>
      <c r="I121" s="71">
        <f>STDEV(H118:H121)</f>
        <v>8.2957820607824181E-2</v>
      </c>
      <c r="J121" s="59">
        <f>H121 + ((1-$T$9)*(H121-H117))</f>
        <v>-20.441894696038233</v>
      </c>
      <c r="K121" s="79">
        <f>STDEV(J118:J121)</f>
        <v>0.15064059362212728</v>
      </c>
      <c r="M121" s="62">
        <f t="shared" si="17"/>
        <v>-21.133648355170347</v>
      </c>
      <c r="Q121" s="64">
        <f t="shared" si="19"/>
        <v>-26.313938939530814</v>
      </c>
      <c r="R121" s="65"/>
    </row>
    <row r="122" spans="1:18">
      <c r="A122" s="94">
        <f>'Picarro Output'!A122</f>
        <v>121</v>
      </c>
      <c r="B122" s="57">
        <f t="shared" si="11"/>
        <v>25</v>
      </c>
      <c r="C122" s="56">
        <f>'Picarro Output'!E122</f>
        <v>1</v>
      </c>
      <c r="D122" s="56" t="str">
        <f>INDEX(Timing!$B$3:$B$29,MATCH(B122,Timing!$A$3:$A$29,0),1)</f>
        <v>CC2 11jul24 0.1m - DUP</v>
      </c>
      <c r="F122" s="58">
        <f>'Picarro Output'!J122</f>
        <v>1</v>
      </c>
      <c r="G122" s="58">
        <f t="shared" si="18"/>
        <v>0</v>
      </c>
      <c r="H122" s="82">
        <f>'Picarro Output'!G122</f>
        <v>-21.670999999999999</v>
      </c>
      <c r="J122" s="59">
        <f>H122 + ((1-$T$6)*(H122-H121))</f>
        <v>-21.848597050444148</v>
      </c>
      <c r="K122" s="79"/>
      <c r="M122" s="62">
        <f t="shared" si="17"/>
        <v>-22.546115323402365</v>
      </c>
      <c r="Q122" s="64">
        <f t="shared" si="19"/>
        <v>-27.664653445301976</v>
      </c>
      <c r="R122" s="65"/>
    </row>
    <row r="123" spans="1:18">
      <c r="A123" s="94">
        <f>'Picarro Output'!A123</f>
        <v>122</v>
      </c>
      <c r="B123" s="57">
        <f t="shared" si="11"/>
        <v>25</v>
      </c>
      <c r="C123" s="56">
        <f>'Picarro Output'!E123</f>
        <v>2</v>
      </c>
      <c r="D123" s="56" t="str">
        <f>INDEX(Timing!$B$3:$B$29,MATCH(B123,Timing!$A$3:$A$29,0),1)</f>
        <v>CC2 11jul24 0.1m - DUP</v>
      </c>
      <c r="F123" s="58">
        <f>'Picarro Output'!J123</f>
        <v>1</v>
      </c>
      <c r="G123" s="58">
        <f t="shared" si="18"/>
        <v>0</v>
      </c>
      <c r="H123" s="82">
        <f>'Picarro Output'!G123</f>
        <v>-21.51</v>
      </c>
      <c r="J123" s="59">
        <f>H123 + ((1-$T$7)*(H123-H121))</f>
        <v>-21.549670480413685</v>
      </c>
      <c r="K123" s="79"/>
      <c r="M123" s="62">
        <f t="shared" si="17"/>
        <v>-22.252953367198003</v>
      </c>
      <c r="Q123" s="64">
        <f t="shared" si="19"/>
        <v>-27.384308406662861</v>
      </c>
      <c r="R123" s="65"/>
    </row>
    <row r="124" spans="1:18">
      <c r="A124" s="94">
        <f>'Picarro Output'!A124</f>
        <v>123</v>
      </c>
      <c r="B124" s="57">
        <f t="shared" si="11"/>
        <v>25</v>
      </c>
      <c r="C124" s="56">
        <f>'Picarro Output'!E124</f>
        <v>3</v>
      </c>
      <c r="D124" s="56" t="str">
        <f>INDEX(Timing!$B$3:$B$29,MATCH(B124,Timing!$A$3:$A$29,0),1)</f>
        <v>CC2 11jul24 0.1m - DUP</v>
      </c>
      <c r="F124" s="58">
        <f>'Picarro Output'!J124</f>
        <v>1</v>
      </c>
      <c r="G124" s="58">
        <f t="shared" si="18"/>
        <v>0</v>
      </c>
      <c r="H124" s="82">
        <f>'Picarro Output'!G124</f>
        <v>-21.338000000000001</v>
      </c>
      <c r="J124" s="59">
        <f>H124 + ((1-$T$8)*(H124-H121))</f>
        <v>-21.352843220675727</v>
      </c>
      <c r="K124" s="79"/>
      <c r="M124" s="62">
        <f t="shared" si="17"/>
        <v>-22.061890721286144</v>
      </c>
      <c r="Q124" s="64">
        <f t="shared" si="19"/>
        <v>-27.201598939363109</v>
      </c>
      <c r="R124" s="65"/>
    </row>
    <row r="125" spans="1:18">
      <c r="A125" s="94">
        <f>'Picarro Output'!A125</f>
        <v>124</v>
      </c>
      <c r="B125" s="57">
        <f t="shared" si="11"/>
        <v>25</v>
      </c>
      <c r="C125" s="56">
        <f>'Picarro Output'!E125</f>
        <v>4</v>
      </c>
      <c r="D125" s="56" t="str">
        <f>INDEX(Timing!$B$3:$B$29,MATCH(B125,Timing!$A$3:$A$29,0),1)</f>
        <v>CC2 11jul24 0.1m - DUP</v>
      </c>
      <c r="F125" s="58">
        <f>'Picarro Output'!J125</f>
        <v>1</v>
      </c>
      <c r="G125" s="58">
        <f t="shared" si="18"/>
        <v>0</v>
      </c>
      <c r="H125" s="82">
        <f>'Picarro Output'!G125</f>
        <v>-21.577999999999999</v>
      </c>
      <c r="I125" s="71">
        <f>STDEV(H122:H125)</f>
        <v>0.14061383288993934</v>
      </c>
      <c r="J125" s="59">
        <f>H125 + ((1-$T$9)*(H125-H121))</f>
        <v>-21.587881690827679</v>
      </c>
      <c r="K125" s="79">
        <f>STDEV(J122:J125)</f>
        <v>0.20382705127321504</v>
      </c>
      <c r="M125" s="62">
        <f t="shared" si="17"/>
        <v>-22.302693805264198</v>
      </c>
      <c r="Q125" s="64">
        <f t="shared" si="19"/>
        <v>-27.431874213673211</v>
      </c>
      <c r="R125" s="65"/>
    </row>
    <row r="126" spans="1:18">
      <c r="A126" s="94">
        <f>'Picarro Output'!A126</f>
        <v>125</v>
      </c>
      <c r="B126" s="57">
        <f t="shared" si="11"/>
        <v>26</v>
      </c>
      <c r="C126" s="56">
        <f>'Picarro Output'!E126</f>
        <v>1</v>
      </c>
      <c r="D126" s="56" t="str">
        <f>INDEX(Timing!$B$3:$B$29,MATCH(B126,Timing!$A$3:$A$29,0),1)</f>
        <v>Hawaii</v>
      </c>
      <c r="F126" s="58">
        <f>'Picarro Output'!J126</f>
        <v>1</v>
      </c>
      <c r="G126" s="58">
        <f t="shared" si="18"/>
        <v>0</v>
      </c>
      <c r="H126" s="82">
        <f>'Picarro Output'!G126</f>
        <v>-8.4580000000000002</v>
      </c>
      <c r="J126" s="59">
        <f>H126 + ((1-$T$6)*(H126-H125))</f>
        <v>-6.5354972757200853</v>
      </c>
      <c r="K126" s="79"/>
      <c r="M126" s="62">
        <f t="shared" si="17"/>
        <v>-7.2560740039827056</v>
      </c>
      <c r="Q126" s="64">
        <f t="shared" si="19"/>
        <v>-13.043086308881595</v>
      </c>
      <c r="R126" s="65"/>
    </row>
    <row r="127" spans="1:18">
      <c r="A127" s="94">
        <f>'Picarro Output'!A127</f>
        <v>126</v>
      </c>
      <c r="B127" s="57">
        <f t="shared" si="11"/>
        <v>26</v>
      </c>
      <c r="C127" s="56">
        <f>'Picarro Output'!E127</f>
        <v>2</v>
      </c>
      <c r="D127" s="56" t="str">
        <f>INDEX(Timing!$B$3:$B$29,MATCH(B127,Timing!$A$3:$A$29,0),1)</f>
        <v>Hawaii</v>
      </c>
      <c r="F127" s="58">
        <f>'Picarro Output'!J127</f>
        <v>1</v>
      </c>
      <c r="G127" s="58">
        <f t="shared" si="18"/>
        <v>0</v>
      </c>
      <c r="H127" s="82">
        <f>'Picarro Output'!G127</f>
        <v>-6.9779999999999998</v>
      </c>
      <c r="J127" s="59">
        <f>H127 + ((1-$T$7)*(H127-H125))</f>
        <v>-6.4269162568603351</v>
      </c>
      <c r="K127" s="79"/>
      <c r="M127" s="62">
        <f t="shared" si="17"/>
        <v>-7.1532575989490566</v>
      </c>
      <c r="Q127" s="64">
        <f t="shared" si="19"/>
        <v>-12.944764993881908</v>
      </c>
      <c r="R127" s="65"/>
    </row>
    <row r="128" spans="1:18">
      <c r="A128" s="94">
        <f>'Picarro Output'!A128</f>
        <v>127</v>
      </c>
      <c r="B128" s="57">
        <f t="shared" si="11"/>
        <v>26</v>
      </c>
      <c r="C128" s="56">
        <f>'Picarro Output'!E128</f>
        <v>3</v>
      </c>
      <c r="D128" s="56" t="str">
        <f>INDEX(Timing!$B$3:$B$29,MATCH(B128,Timing!$A$3:$A$29,0),1)</f>
        <v>Hawaii</v>
      </c>
      <c r="F128" s="58">
        <f>'Picarro Output'!J128</f>
        <v>1</v>
      </c>
      <c r="G128" s="58">
        <f t="shared" si="18"/>
        <v>0</v>
      </c>
      <c r="H128" s="82">
        <f>'Picarro Output'!G128</f>
        <v>-6.8719999999999999</v>
      </c>
      <c r="J128" s="59">
        <f>H128 + ((1-$T$8)*(H128-H125))</f>
        <v>-6.6236673455548969</v>
      </c>
      <c r="K128" s="79"/>
      <c r="M128" s="62">
        <f t="shared" si="17"/>
        <v>-7.3557733014697195</v>
      </c>
      <c r="Q128" s="64">
        <f t="shared" si="19"/>
        <v>-13.13842679496706</v>
      </c>
      <c r="R128" s="65"/>
    </row>
    <row r="129" spans="1:18">
      <c r="A129" s="94">
        <f>'Picarro Output'!A129</f>
        <v>128</v>
      </c>
      <c r="B129" s="57">
        <f t="shared" si="11"/>
        <v>26</v>
      </c>
      <c r="C129" s="56">
        <f>'Picarro Output'!E129</f>
        <v>4</v>
      </c>
      <c r="D129" s="56" t="str">
        <f>INDEX(Timing!$B$3:$B$29,MATCH(B129,Timing!$A$3:$A$29,0),1)</f>
        <v>Hawaii</v>
      </c>
      <c r="F129" s="58">
        <f>'Picarro Output'!J129</f>
        <v>1</v>
      </c>
      <c r="G129" s="58">
        <f t="shared" si="18"/>
        <v>0</v>
      </c>
      <c r="H129" s="82">
        <f>'Picarro Output'!G129</f>
        <v>-6.5819999999999999</v>
      </c>
      <c r="I129" s="71">
        <f>STDEV(H126:H129)</f>
        <v>0.84050203251786537</v>
      </c>
      <c r="J129" s="59">
        <f>H129 + ((1-$T$9)*(H129-H125))</f>
        <v>-6.4495729797570309</v>
      </c>
      <c r="K129" s="79">
        <f>STDEV(J126:J129)</f>
        <v>8.9666023714633086E-2</v>
      </c>
      <c r="M129" s="62">
        <f t="shared" si="17"/>
        <v>-7.1874435494979547</v>
      </c>
      <c r="Q129" s="64">
        <f t="shared" si="19"/>
        <v>-12.977456349034636</v>
      </c>
      <c r="R129" s="65"/>
    </row>
    <row r="130" spans="1:18">
      <c r="A130" s="94">
        <f>'Picarro Output'!A130</f>
        <v>129</v>
      </c>
      <c r="B130" s="57">
        <f t="shared" si="11"/>
        <v>27</v>
      </c>
      <c r="C130" s="56">
        <f>'Picarro Output'!E130</f>
        <v>1</v>
      </c>
      <c r="D130" s="56" t="str">
        <f>INDEX(Timing!$B$3:$B$29,MATCH(B130,Timing!$A$3:$A$29,0),1)</f>
        <v>Blacksburg</v>
      </c>
      <c r="E130" s="56" t="s">
        <v>117</v>
      </c>
      <c r="F130" s="58">
        <f>'Picarro Output'!J130</f>
        <v>1</v>
      </c>
      <c r="G130" s="58">
        <f t="shared" si="18"/>
        <v>0</v>
      </c>
      <c r="H130" s="82">
        <f>'Picarro Output'!G130</f>
        <v>-38.378999999999998</v>
      </c>
      <c r="J130" s="59">
        <f>H130 + ((1-$T$6)*(H130-H129))</f>
        <v>-43.038284994201859</v>
      </c>
      <c r="K130" s="79"/>
      <c r="L130" s="62">
        <f>J130</f>
        <v>-43.038284994201859</v>
      </c>
      <c r="M130" s="62">
        <f t="shared" si="17"/>
        <v>-43.781920177768882</v>
      </c>
      <c r="N130" s="62">
        <f>L130 - ($T$18*A130)</f>
        <v>-43.781920177768882</v>
      </c>
      <c r="Q130" s="64">
        <f t="shared" si="19"/>
        <v>-47.972037832790811</v>
      </c>
      <c r="R130" s="65"/>
    </row>
    <row r="131" spans="1:18">
      <c r="A131" s="94">
        <f>'Picarro Output'!A131</f>
        <v>130</v>
      </c>
      <c r="B131" s="57">
        <f t="shared" ref="B131:B133" si="20">IF(C131=1,B130+1,B130)</f>
        <v>27</v>
      </c>
      <c r="C131" s="56">
        <f>'Picarro Output'!E131</f>
        <v>2</v>
      </c>
      <c r="D131" s="56" t="str">
        <f>INDEX(Timing!$B$3:$B$29,MATCH(B131,Timing!$A$3:$A$29,0),1)</f>
        <v>Blacksburg</v>
      </c>
      <c r="E131" s="56" t="s">
        <v>117</v>
      </c>
      <c r="F131" s="58">
        <f>'Picarro Output'!J131</f>
        <v>1</v>
      </c>
      <c r="G131" s="58">
        <f t="shared" si="18"/>
        <v>0</v>
      </c>
      <c r="H131" s="82">
        <f>'Picarro Output'!G131</f>
        <v>-41.521999999999998</v>
      </c>
      <c r="J131" s="59">
        <f>H131 + ((1-$T$7)*(H131-H129))</f>
        <v>-42.840826437349307</v>
      </c>
      <c r="K131" s="79"/>
      <c r="L131" s="62">
        <f>J131</f>
        <v>-42.840826437349307</v>
      </c>
      <c r="M131" s="62">
        <f t="shared" si="17"/>
        <v>-43.590226234742431</v>
      </c>
      <c r="N131" s="62">
        <f>L131 - ($T$18*A131)</f>
        <v>-43.590226234742431</v>
      </c>
      <c r="Q131" s="64">
        <f t="shared" si="19"/>
        <v>-47.788724668421104</v>
      </c>
      <c r="R131" s="65"/>
    </row>
    <row r="132" spans="1:18">
      <c r="A132" s="94">
        <f>'Picarro Output'!A132</f>
        <v>131</v>
      </c>
      <c r="B132" s="57">
        <f t="shared" si="20"/>
        <v>27</v>
      </c>
      <c r="C132" s="56">
        <f>'Picarro Output'!E132</f>
        <v>3</v>
      </c>
      <c r="D132" s="56" t="str">
        <f>INDEX(Timing!$B$3:$B$29,MATCH(B132,Timing!$A$3:$A$29,0),1)</f>
        <v>Blacksburg</v>
      </c>
      <c r="E132" s="56" t="s">
        <v>117</v>
      </c>
      <c r="F132" s="58">
        <f>'Picarro Output'!J132</f>
        <v>1</v>
      </c>
      <c r="G132" s="58">
        <f>IF(F132="     ",-1,IF(F132=0,-1,0))</f>
        <v>0</v>
      </c>
      <c r="H132" s="82">
        <f>'Picarro Output'!G132</f>
        <v>-42.456000000000003</v>
      </c>
      <c r="J132" s="59">
        <f>H132 + ((1-$T$8)*(H132-H129))</f>
        <v>-43.061785777612108</v>
      </c>
      <c r="K132" s="79"/>
      <c r="L132" s="62">
        <f>J132</f>
        <v>-43.061785777612108</v>
      </c>
      <c r="M132" s="62">
        <f t="shared" si="17"/>
        <v>-43.816950188831335</v>
      </c>
      <c r="N132" s="62">
        <f>L132 - ($T$18*A132)</f>
        <v>-43.816950188831335</v>
      </c>
      <c r="Q132" s="64">
        <f t="shared" si="19"/>
        <v>-48.005536346486039</v>
      </c>
      <c r="R132" s="65"/>
    </row>
    <row r="133" spans="1:18">
      <c r="A133" s="94">
        <f>'Picarro Output'!A133</f>
        <v>132</v>
      </c>
      <c r="B133" s="57">
        <f t="shared" si="20"/>
        <v>27</v>
      </c>
      <c r="C133" s="56">
        <f>'Picarro Output'!E133</f>
        <v>4</v>
      </c>
      <c r="D133" s="56" t="str">
        <f>INDEX(Timing!$B$3:$B$29,MATCH(B133,Timing!$A$3:$A$29,0),1)</f>
        <v>Blacksburg</v>
      </c>
      <c r="E133" s="56" t="s">
        <v>117</v>
      </c>
      <c r="F133" s="58">
        <f>'Picarro Output'!J133</f>
        <v>1</v>
      </c>
      <c r="G133" s="58">
        <f>IF(F133="     ",-1,IF(F133=0,-1,0))</f>
        <v>0</v>
      </c>
      <c r="H133" s="82">
        <f>'Picarro Output'!G133</f>
        <v>-42.463000000000001</v>
      </c>
      <c r="I133" s="71">
        <f>STDEV(H130:H133)</f>
        <v>1.935142544275918</v>
      </c>
      <c r="J133" s="59">
        <f>H133 + ((1-$T$9)*(H133-H129))</f>
        <v>-42.779858756557616</v>
      </c>
      <c r="K133" s="79">
        <f>STDEV(J130:J133)</f>
        <v>0.14093415192602596</v>
      </c>
      <c r="L133" s="62">
        <f>J133</f>
        <v>-42.779858756557616</v>
      </c>
      <c r="M133" s="62">
        <f t="shared" si="17"/>
        <v>-43.540787781602944</v>
      </c>
      <c r="N133" s="62">
        <f>L133 - ($T$18*A133)</f>
        <v>-43.540787781602944</v>
      </c>
      <c r="Q133" s="64">
        <f t="shared" si="19"/>
        <v>-47.74144764368333</v>
      </c>
      <c r="R133" s="65"/>
    </row>
    <row r="134" spans="1:18">
      <c r="B134" s="57"/>
      <c r="K134" s="80"/>
      <c r="Q134" s="64"/>
      <c r="R134" s="65"/>
    </row>
    <row r="135" spans="1:18">
      <c r="B135" s="57"/>
      <c r="K135" s="79"/>
      <c r="Q135" s="64"/>
      <c r="R135" s="65"/>
    </row>
    <row r="136" spans="1:18">
      <c r="B136" s="57"/>
      <c r="K136" s="79"/>
      <c r="Q136" s="64"/>
      <c r="R136" s="65"/>
    </row>
    <row r="137" spans="1:18">
      <c r="B137" s="57"/>
      <c r="I137" s="71"/>
      <c r="K137" s="79"/>
      <c r="Q137" s="64"/>
      <c r="R137" s="65"/>
    </row>
    <row r="138" spans="1:18">
      <c r="B138" s="57"/>
      <c r="K138" s="79"/>
      <c r="Q138" s="64"/>
      <c r="R138" s="65"/>
    </row>
    <row r="139" spans="1:18">
      <c r="B139" s="57"/>
      <c r="K139" s="79"/>
      <c r="Q139" s="64"/>
      <c r="R139" s="65"/>
    </row>
    <row r="140" spans="1:18">
      <c r="B140" s="57"/>
      <c r="K140" s="79"/>
      <c r="Q140" s="64"/>
      <c r="R140" s="65"/>
    </row>
    <row r="141" spans="1:18">
      <c r="B141" s="57"/>
      <c r="I141" s="71"/>
      <c r="K141" s="79"/>
      <c r="Q141" s="64"/>
      <c r="R141" s="65"/>
    </row>
    <row r="142" spans="1:18">
      <c r="B142" s="57"/>
      <c r="K142" s="79"/>
      <c r="Q142" s="64"/>
      <c r="R142" s="65"/>
    </row>
    <row r="143" spans="1:18">
      <c r="B143" s="57"/>
      <c r="K143" s="79"/>
      <c r="Q143" s="64"/>
      <c r="R143" s="65"/>
    </row>
    <row r="144" spans="1:18">
      <c r="B144" s="57"/>
      <c r="K144" s="79"/>
      <c r="Q144" s="64"/>
      <c r="R144" s="65"/>
    </row>
    <row r="145" spans="2:18">
      <c r="B145" s="57"/>
      <c r="I145" s="71"/>
      <c r="K145" s="79"/>
      <c r="Q145" s="64"/>
      <c r="R145" s="65"/>
    </row>
    <row r="146" spans="2:18">
      <c r="B146" s="57"/>
      <c r="K146" s="79"/>
      <c r="Q146" s="64"/>
      <c r="R146" s="65"/>
    </row>
    <row r="147" spans="2:18">
      <c r="B147" s="57"/>
      <c r="K147" s="79"/>
      <c r="Q147" s="64"/>
      <c r="R147" s="65"/>
    </row>
    <row r="148" spans="2:18">
      <c r="K148" s="79"/>
      <c r="Q148" s="64"/>
      <c r="R148" s="65"/>
    </row>
    <row r="149" spans="2:18">
      <c r="I149" s="71"/>
      <c r="K149" s="79"/>
      <c r="Q149" s="64"/>
      <c r="R149" s="65"/>
    </row>
    <row r="150" spans="2:18">
      <c r="K150" s="79"/>
      <c r="Q150" s="64"/>
      <c r="R150" s="65"/>
    </row>
    <row r="151" spans="2:18">
      <c r="K151" s="79"/>
      <c r="Q151" s="64"/>
      <c r="R151" s="65"/>
    </row>
    <row r="152" spans="2:18">
      <c r="K152" s="79"/>
      <c r="Q152" s="64"/>
      <c r="R152" s="65"/>
    </row>
    <row r="153" spans="2:18">
      <c r="I153" s="71"/>
      <c r="K153" s="79"/>
      <c r="Q153" s="64"/>
      <c r="R153" s="65"/>
    </row>
    <row r="154" spans="2:18">
      <c r="K154" s="79"/>
      <c r="Q154" s="64"/>
      <c r="R154" s="65"/>
    </row>
    <row r="155" spans="2:18">
      <c r="K155" s="79"/>
      <c r="Q155" s="64"/>
      <c r="R155" s="65"/>
    </row>
    <row r="156" spans="2:18">
      <c r="K156" s="79"/>
      <c r="Q156" s="64"/>
      <c r="R156" s="65"/>
    </row>
    <row r="157" spans="2:18">
      <c r="I157" s="71"/>
      <c r="K157" s="79"/>
      <c r="Q157" s="64"/>
      <c r="R157" s="65"/>
    </row>
    <row r="158" spans="2:18">
      <c r="K158" s="79"/>
      <c r="Q158" s="64"/>
      <c r="R158" s="65"/>
    </row>
    <row r="159" spans="2:18">
      <c r="K159" s="79"/>
      <c r="Q159" s="64"/>
      <c r="R159" s="65"/>
    </row>
    <row r="160" spans="2:18">
      <c r="K160" s="79"/>
      <c r="Q160" s="64"/>
      <c r="R160" s="65"/>
    </row>
    <row r="161" spans="9:18">
      <c r="I161" s="71"/>
      <c r="K161" s="79"/>
      <c r="Q161" s="64"/>
      <c r="R161" s="65"/>
    </row>
    <row r="162" spans="9:18">
      <c r="K162" s="79"/>
      <c r="Q162" s="64"/>
      <c r="R162" s="65"/>
    </row>
    <row r="163" spans="9:18">
      <c r="K163" s="79"/>
      <c r="Q163" s="64"/>
      <c r="R163" s="65"/>
    </row>
    <row r="164" spans="9:18">
      <c r="K164" s="79"/>
      <c r="Q164" s="64"/>
      <c r="R164" s="65"/>
    </row>
    <row r="165" spans="9:18">
      <c r="I165" s="71"/>
      <c r="K165" s="79"/>
      <c r="Q165" s="64"/>
      <c r="R165" s="65"/>
    </row>
    <row r="166" spans="9:18">
      <c r="K166" s="79"/>
      <c r="Q166" s="64"/>
      <c r="R166" s="65"/>
    </row>
    <row r="167" spans="9:18">
      <c r="K167" s="79"/>
      <c r="Q167" s="64"/>
      <c r="R167" s="65"/>
    </row>
    <row r="168" spans="9:18">
      <c r="K168" s="79"/>
      <c r="Q168" s="64"/>
      <c r="R168" s="65"/>
    </row>
    <row r="169" spans="9:18">
      <c r="I169" s="71"/>
      <c r="K169" s="79"/>
      <c r="Q169" s="64"/>
      <c r="R169" s="65"/>
    </row>
    <row r="170" spans="9:18">
      <c r="K170" s="79"/>
      <c r="Q170" s="64"/>
      <c r="R170" s="65"/>
    </row>
    <row r="171" spans="9:18">
      <c r="K171" s="79"/>
      <c r="Q171" s="64"/>
      <c r="R171" s="65"/>
    </row>
    <row r="172" spans="9:18">
      <c r="K172" s="79"/>
      <c r="Q172" s="64"/>
      <c r="R172" s="65"/>
    </row>
    <row r="173" spans="9:18">
      <c r="I173" s="71"/>
      <c r="K173" s="79"/>
      <c r="Q173" s="64"/>
      <c r="R173" s="65"/>
    </row>
    <row r="174" spans="9:18">
      <c r="K174" s="79"/>
      <c r="Q174" s="64"/>
      <c r="R174" s="65"/>
    </row>
    <row r="175" spans="9:18">
      <c r="K175" s="79"/>
      <c r="Q175" s="64"/>
      <c r="R175" s="65"/>
    </row>
    <row r="176" spans="9:18">
      <c r="K176" s="79"/>
      <c r="Q176" s="64"/>
      <c r="R176" s="65"/>
    </row>
    <row r="177" spans="9:18">
      <c r="I177" s="71"/>
      <c r="K177" s="79"/>
      <c r="Q177" s="64"/>
      <c r="R177" s="65"/>
    </row>
    <row r="178" spans="9:18">
      <c r="K178" s="79"/>
      <c r="Q178" s="64"/>
      <c r="R178" s="65"/>
    </row>
    <row r="179" spans="9:18">
      <c r="K179" s="79"/>
      <c r="Q179" s="64"/>
      <c r="R179" s="65"/>
    </row>
    <row r="180" spans="9:18">
      <c r="K180" s="79"/>
      <c r="Q180" s="64"/>
      <c r="R180" s="65"/>
    </row>
    <row r="181" spans="9:18">
      <c r="I181" s="71"/>
      <c r="K181" s="79"/>
      <c r="Q181" s="64"/>
      <c r="R181" s="65"/>
    </row>
    <row r="182" spans="9:18">
      <c r="K182" s="79"/>
      <c r="Q182" s="64"/>
      <c r="R182" s="65"/>
    </row>
    <row r="183" spans="9:18">
      <c r="K183" s="79"/>
      <c r="Q183" s="64"/>
      <c r="R183" s="65"/>
    </row>
    <row r="184" spans="9:18">
      <c r="K184" s="79"/>
      <c r="Q184" s="64"/>
      <c r="R184" s="65"/>
    </row>
    <row r="185" spans="9:18">
      <c r="I185" s="71"/>
      <c r="K185" s="79"/>
      <c r="Q185" s="64"/>
      <c r="R185" s="65"/>
    </row>
    <row r="186" spans="9:18">
      <c r="K186" s="79"/>
      <c r="Q186" s="64"/>
      <c r="R186" s="65"/>
    </row>
    <row r="187" spans="9:18">
      <c r="K187" s="79"/>
      <c r="Q187" s="64"/>
      <c r="R187" s="65"/>
    </row>
    <row r="188" spans="9:18">
      <c r="K188" s="79"/>
      <c r="Q188" s="64"/>
      <c r="R188" s="65"/>
    </row>
    <row r="189" spans="9:18">
      <c r="I189" s="71"/>
      <c r="K189" s="79"/>
      <c r="Q189" s="64"/>
      <c r="R189" s="65"/>
    </row>
    <row r="190" spans="9:18">
      <c r="K190" s="79"/>
      <c r="Q190" s="64"/>
      <c r="R190" s="65"/>
    </row>
    <row r="191" spans="9:18">
      <c r="K191" s="79"/>
      <c r="Q191" s="64"/>
      <c r="R191" s="65"/>
    </row>
    <row r="192" spans="9:18">
      <c r="K192" s="79"/>
      <c r="Q192" s="64"/>
      <c r="R192" s="65"/>
    </row>
    <row r="193" spans="9:18">
      <c r="I193" s="71"/>
      <c r="K193" s="79"/>
      <c r="Q193" s="64"/>
      <c r="R193" s="65"/>
    </row>
    <row r="194" spans="9:18">
      <c r="K194" s="79"/>
      <c r="Q194" s="64"/>
      <c r="R194" s="65"/>
    </row>
    <row r="195" spans="9:18">
      <c r="K195" s="79"/>
      <c r="Q195" s="64"/>
      <c r="R195" s="65"/>
    </row>
    <row r="196" spans="9:18">
      <c r="K196" s="79"/>
      <c r="Q196" s="64"/>
      <c r="R196" s="65"/>
    </row>
    <row r="197" spans="9:18">
      <c r="I197" s="71"/>
      <c r="K197" s="79"/>
      <c r="Q197" s="64"/>
      <c r="R197" s="65"/>
    </row>
    <row r="198" spans="9:18">
      <c r="K198" s="79"/>
      <c r="Q198" s="64"/>
      <c r="R198" s="65"/>
    </row>
    <row r="199" spans="9:18">
      <c r="K199" s="79"/>
      <c r="Q199" s="64"/>
      <c r="R199" s="65"/>
    </row>
    <row r="200" spans="9:18">
      <c r="K200" s="79"/>
      <c r="Q200" s="64"/>
      <c r="R200" s="65"/>
    </row>
    <row r="201" spans="9:18">
      <c r="I201" s="71"/>
      <c r="K201" s="79"/>
      <c r="Q201" s="64"/>
      <c r="R201" s="65"/>
    </row>
    <row r="202" spans="9:18">
      <c r="K202" s="79"/>
      <c r="Q202" s="64"/>
      <c r="R202" s="65"/>
    </row>
    <row r="203" spans="9:18">
      <c r="K203" s="79"/>
      <c r="Q203" s="64"/>
      <c r="R203" s="65"/>
    </row>
    <row r="204" spans="9:18">
      <c r="K204" s="79"/>
      <c r="Q204" s="64"/>
      <c r="R204" s="65"/>
    </row>
    <row r="205" spans="9:18">
      <c r="I205" s="71"/>
      <c r="K205" s="79"/>
      <c r="Q205" s="64"/>
      <c r="R205" s="65"/>
    </row>
    <row r="206" spans="9:18">
      <c r="K206" s="79"/>
      <c r="Q206" s="64"/>
      <c r="R206" s="65"/>
    </row>
    <row r="207" spans="9:18">
      <c r="K207" s="79"/>
      <c r="Q207" s="64"/>
      <c r="R207" s="65"/>
    </row>
    <row r="208" spans="9:18">
      <c r="K208" s="79"/>
      <c r="Q208" s="64"/>
      <c r="R208" s="65"/>
    </row>
    <row r="209" spans="9:18">
      <c r="I209" s="71"/>
      <c r="K209" s="79"/>
      <c r="Q209" s="64"/>
      <c r="R209" s="65"/>
    </row>
    <row r="210" spans="9:18">
      <c r="K210" s="79"/>
      <c r="Q210" s="64"/>
      <c r="R210" s="65"/>
    </row>
    <row r="211" spans="9:18">
      <c r="K211" s="79"/>
      <c r="Q211" s="64"/>
      <c r="R211" s="65"/>
    </row>
    <row r="212" spans="9:18">
      <c r="K212" s="79"/>
      <c r="Q212" s="64"/>
      <c r="R212" s="65"/>
    </row>
    <row r="213" spans="9:18">
      <c r="I213" s="71"/>
      <c r="K213" s="79"/>
      <c r="Q213" s="64"/>
      <c r="R213" s="65"/>
    </row>
    <row r="214" spans="9:18">
      <c r="K214" s="79"/>
      <c r="Q214" s="64"/>
      <c r="R214" s="65"/>
    </row>
    <row r="215" spans="9:18">
      <c r="K215" s="79"/>
      <c r="Q215" s="64"/>
      <c r="R215" s="65"/>
    </row>
    <row r="216" spans="9:18">
      <c r="K216" s="79"/>
      <c r="Q216" s="64"/>
      <c r="R216" s="65"/>
    </row>
    <row r="217" spans="9:18">
      <c r="I217" s="71"/>
      <c r="K217" s="79"/>
      <c r="Q217" s="64"/>
      <c r="R217" s="65"/>
    </row>
    <row r="218" spans="9:18">
      <c r="K218" s="79"/>
      <c r="Q218" s="64"/>
      <c r="R218" s="65"/>
    </row>
    <row r="219" spans="9:18">
      <c r="K219" s="79"/>
      <c r="Q219" s="64"/>
      <c r="R219" s="65"/>
    </row>
    <row r="220" spans="9:18">
      <c r="K220" s="79"/>
      <c r="Q220" s="64"/>
      <c r="R220" s="65"/>
    </row>
    <row r="221" spans="9:18">
      <c r="I221" s="71"/>
      <c r="K221" s="79"/>
      <c r="Q221" s="64"/>
      <c r="R221" s="65"/>
    </row>
    <row r="222" spans="9:18">
      <c r="K222" s="79"/>
      <c r="Q222" s="64"/>
      <c r="R222" s="65"/>
    </row>
    <row r="223" spans="9:18">
      <c r="K223" s="79"/>
      <c r="Q223" s="64"/>
      <c r="R223" s="65"/>
    </row>
    <row r="224" spans="9:18">
      <c r="K224" s="79"/>
      <c r="Q224" s="64"/>
      <c r="R224" s="65"/>
    </row>
    <row r="225" spans="9:18">
      <c r="I225" s="71"/>
      <c r="K225" s="79"/>
      <c r="Q225" s="64"/>
      <c r="R225" s="65"/>
    </row>
    <row r="226" spans="9:18">
      <c r="K226" s="79"/>
      <c r="Q226" s="64"/>
      <c r="R226" s="65"/>
    </row>
    <row r="227" spans="9:18">
      <c r="K227" s="79"/>
      <c r="Q227" s="64"/>
      <c r="R227" s="65"/>
    </row>
    <row r="228" spans="9:18">
      <c r="K228" s="79"/>
      <c r="Q228" s="64"/>
      <c r="R228" s="65"/>
    </row>
    <row r="229" spans="9:18">
      <c r="K229" s="79"/>
      <c r="Q229" s="64"/>
      <c r="R229" s="65"/>
    </row>
    <row r="230" spans="9:18">
      <c r="K230" s="79"/>
      <c r="Q230" s="64"/>
      <c r="R230" s="65"/>
    </row>
    <row r="231" spans="9:18">
      <c r="K231" s="79"/>
      <c r="Q231" s="64"/>
      <c r="R231" s="65"/>
    </row>
    <row r="232" spans="9:18">
      <c r="K232" s="79"/>
      <c r="Q232" s="64"/>
      <c r="R232" s="65"/>
    </row>
    <row r="233" spans="9:18">
      <c r="I233" s="71"/>
      <c r="K233" s="79"/>
      <c r="Q233" s="64"/>
      <c r="R233" s="65"/>
    </row>
    <row r="234" spans="9:18">
      <c r="K234" s="79"/>
      <c r="Q234" s="64"/>
      <c r="R234" s="65"/>
    </row>
    <row r="235" spans="9:18">
      <c r="K235" s="79"/>
      <c r="Q235" s="64"/>
      <c r="R235" s="65"/>
    </row>
    <row r="236" spans="9:18">
      <c r="K236" s="79"/>
      <c r="Q236" s="64"/>
      <c r="R236" s="65"/>
    </row>
    <row r="237" spans="9:18">
      <c r="K237" s="79"/>
      <c r="Q237" s="64"/>
      <c r="R237" s="65"/>
    </row>
    <row r="238" spans="9:18">
      <c r="K238" s="79"/>
      <c r="Q238" s="64"/>
      <c r="R238" s="65"/>
    </row>
    <row r="239" spans="9:18">
      <c r="K239" s="79"/>
      <c r="Q239" s="64"/>
      <c r="R239" s="65"/>
    </row>
    <row r="240" spans="9:18">
      <c r="K240" s="79"/>
      <c r="Q240" s="64"/>
      <c r="R240" s="65"/>
    </row>
    <row r="241" spans="9:18">
      <c r="I241" s="71"/>
      <c r="K241" s="79"/>
      <c r="Q241" s="64"/>
      <c r="R241" s="65"/>
    </row>
    <row r="242" spans="9:18">
      <c r="K242" s="79"/>
      <c r="Q242" s="64"/>
      <c r="R242" s="65"/>
    </row>
    <row r="243" spans="9:18">
      <c r="K243" s="79"/>
      <c r="Q243" s="64"/>
      <c r="R243" s="65"/>
    </row>
    <row r="244" spans="9:18">
      <c r="K244" s="79"/>
      <c r="Q244" s="64"/>
      <c r="R244" s="65"/>
    </row>
    <row r="245" spans="9:18">
      <c r="K245" s="79"/>
      <c r="Q245" s="64"/>
      <c r="R245" s="65"/>
    </row>
    <row r="246" spans="9:18">
      <c r="K246" s="79"/>
      <c r="Q246" s="64"/>
      <c r="R246" s="65"/>
    </row>
    <row r="247" spans="9:18">
      <c r="K247" s="79"/>
      <c r="Q247" s="64"/>
      <c r="R247" s="65"/>
    </row>
    <row r="248" spans="9:18">
      <c r="K248" s="79"/>
      <c r="Q248" s="64"/>
      <c r="R248" s="65"/>
    </row>
    <row r="249" spans="9:18">
      <c r="I249" s="71"/>
      <c r="K249" s="79"/>
      <c r="Q249" s="64"/>
      <c r="R249" s="65"/>
    </row>
  </sheetData>
  <mergeCells count="1">
    <mergeCell ref="V2:Y2"/>
  </mergeCells>
  <conditionalFormatting sqref="I2:I1048576">
    <cfRule type="cellIs" dxfId="4" priority="16" operator="greaterThan">
      <formula>1</formula>
    </cfRule>
  </conditionalFormatting>
  <conditionalFormatting sqref="K2:K65536">
    <cfRule type="cellIs" dxfId="3" priority="14" stopIfTrue="1" operator="greaterThan">
      <formula>0.8</formula>
    </cfRule>
  </conditionalFormatting>
  <conditionalFormatting sqref="U28:U29 U32:U36">
    <cfRule type="cellIs" dxfId="2" priority="1" operator="greaterThan">
      <formula>1.5</formula>
    </cfRule>
    <cfRule type="cellIs" dxfId="1" priority="8" stopIfTrue="1" operator="lessThan">
      <formula>-1.5</formula>
    </cfRule>
  </conditionalFormatting>
  <conditionalFormatting sqref="U32 U34:U36 U30">
    <cfRule type="cellIs" dxfId="0" priority="9" stopIfTrue="1" operator="greaterThan">
      <formula>1.5</formula>
    </cfRule>
  </conditionalFormatting>
  <pageMargins left="0.7" right="0.7" top="0.75" bottom="0.75" header="0.3" footer="0.3"/>
  <pageSetup orientation="portrait" horizontalDpi="0" verticalDpi="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43"/>
  <sheetViews>
    <sheetView tabSelected="1" topLeftCell="A6" workbookViewId="0">
      <selection activeCell="B46" sqref="B46:E51"/>
    </sheetView>
  </sheetViews>
  <sheetFormatPr defaultColWidth="11.42578125" defaultRowHeight="15"/>
  <cols>
    <col min="1" max="1" width="4.28515625" customWidth="1"/>
    <col min="2" max="2" width="23.28515625" style="42" customWidth="1"/>
    <col min="3" max="3" width="13.85546875" style="42" customWidth="1"/>
    <col min="4" max="7" width="12.85546875" customWidth="1"/>
    <col min="8" max="8" width="5.7109375" customWidth="1"/>
    <col min="9" max="9" width="7.28515625" customWidth="1"/>
    <col min="10" max="10" width="14.28515625" style="97" customWidth="1"/>
    <col min="11" max="11" width="11.140625" style="1" bestFit="1" customWidth="1"/>
    <col min="12" max="12" width="6.140625" style="1" bestFit="1" customWidth="1"/>
    <col min="13" max="13" width="13.28515625" style="1" bestFit="1" customWidth="1"/>
    <col min="14" max="14" width="12.28515625" style="8" bestFit="1" customWidth="1"/>
    <col min="15" max="15" width="6.140625" style="1" bestFit="1" customWidth="1"/>
  </cols>
  <sheetData>
    <row r="1" spans="1:15">
      <c r="A1" s="45"/>
      <c r="B1" s="45" t="s">
        <v>100</v>
      </c>
      <c r="C1" s="97" t="str">
        <f>'Tray Configuration'!D1</f>
        <v>DWH</v>
      </c>
      <c r="H1" s="45" t="s">
        <v>90</v>
      </c>
      <c r="K1" s="1" t="s">
        <v>109</v>
      </c>
      <c r="L1" s="1" t="s">
        <v>91</v>
      </c>
      <c r="M1" s="1" t="s">
        <v>91</v>
      </c>
      <c r="N1" s="8" t="s">
        <v>92</v>
      </c>
      <c r="O1" s="1" t="s">
        <v>92</v>
      </c>
    </row>
    <row r="2" spans="1:15">
      <c r="A2" s="45"/>
      <c r="B2" s="45" t="s">
        <v>102</v>
      </c>
      <c r="C2" s="114">
        <f>'Tray Configuration'!D6</f>
        <v>45813</v>
      </c>
      <c r="H2" t="s">
        <v>46</v>
      </c>
      <c r="I2" t="s">
        <v>107</v>
      </c>
      <c r="J2" s="97" t="s">
        <v>108</v>
      </c>
      <c r="K2" s="1" t="s">
        <v>50</v>
      </c>
      <c r="L2" s="95" t="s">
        <v>50</v>
      </c>
      <c r="M2" s="1" t="s">
        <v>64</v>
      </c>
      <c r="N2" s="8" t="s">
        <v>110</v>
      </c>
      <c r="O2" s="95" t="s">
        <v>50</v>
      </c>
    </row>
    <row r="3" spans="1:15">
      <c r="A3" s="45"/>
      <c r="B3" s="45" t="s">
        <v>101</v>
      </c>
      <c r="C3" s="97" t="str">
        <f>'Tray Configuration'!D3</f>
        <v>CCR</v>
      </c>
      <c r="H3">
        <f>'Picarro Output'!A2</f>
        <v>1</v>
      </c>
      <c r="I3">
        <f>'Picarro Output'!E2</f>
        <v>1</v>
      </c>
      <c r="J3" s="97" t="str">
        <f>'Run Summary'!D2</f>
        <v>Blacksburg</v>
      </c>
      <c r="K3" s="1">
        <f>'Run Summary'!G2</f>
        <v>-1</v>
      </c>
      <c r="L3" s="95">
        <f>'18O'!G2</f>
        <v>-1</v>
      </c>
      <c r="M3" s="7" t="str">
        <f>IF('2H'!G2=-1,"",(IF('18O'!H2=-1,"",(IF('Run Summary'!F2=-1,"",'18O'!Q2)))))</f>
        <v/>
      </c>
      <c r="N3" s="8" t="str">
        <f>IF('2H'!G2=-1,"",(IF('18O'!H2=-1,"",(IF('Run Summary'!F2=-1,"",'2H'!Q2)))))</f>
        <v/>
      </c>
      <c r="O3" s="95">
        <f>'2H'!G2</f>
        <v>-1</v>
      </c>
    </row>
    <row r="4" spans="1:15">
      <c r="A4" s="96"/>
      <c r="H4">
        <f>'Picarro Output'!A3</f>
        <v>2</v>
      </c>
      <c r="I4">
        <f>'Picarro Output'!E3</f>
        <v>2</v>
      </c>
      <c r="J4" s="97" t="str">
        <f>'Run Summary'!D3</f>
        <v>Blacksburg</v>
      </c>
      <c r="K4" s="1">
        <f>'Run Summary'!G3</f>
        <v>0</v>
      </c>
      <c r="L4" s="95">
        <f>'18O'!G3</f>
        <v>-1</v>
      </c>
      <c r="M4" s="7" t="str">
        <f>IF('2H'!G3=-1,"",(IF('18O'!H3=-1,"",(IF('Run Summary'!F3=-1,"",'18O'!Q3)))))</f>
        <v/>
      </c>
      <c r="N4" s="8" t="str">
        <f>IF('2H'!G3=-1,"",(IF('18O'!H3=-1,"",(IF('Run Summary'!F3=-1,"",'2H'!Q3)))))</f>
        <v/>
      </c>
      <c r="O4" s="95">
        <f>'2H'!G3</f>
        <v>-1</v>
      </c>
    </row>
    <row r="5" spans="1:15">
      <c r="H5">
        <f>'Picarro Output'!A4</f>
        <v>3</v>
      </c>
      <c r="I5">
        <f>'Picarro Output'!E4</f>
        <v>3</v>
      </c>
      <c r="J5" s="97" t="str">
        <f>'Run Summary'!D4</f>
        <v>Blacksburg</v>
      </c>
      <c r="K5" s="1">
        <f>'Run Summary'!G4</f>
        <v>0</v>
      </c>
      <c r="L5" s="95">
        <f>'18O'!G4</f>
        <v>-1</v>
      </c>
      <c r="M5" s="7" t="str">
        <f>IF('2H'!G4=-1,"",(IF('18O'!H4=-1,"",(IF('Run Summary'!F4=-1,"",'18O'!Q4)))))</f>
        <v/>
      </c>
      <c r="N5" s="8" t="str">
        <f>IF('2H'!G4=-1,"",(IF('18O'!H4=-1,"",(IF('Run Summary'!F4=-1,"",'2H'!Q4)))))</f>
        <v/>
      </c>
      <c r="O5" s="95">
        <f>'2H'!G4</f>
        <v>-1</v>
      </c>
    </row>
    <row r="6" spans="1:15" ht="17.25">
      <c r="A6" s="233" t="s">
        <v>99</v>
      </c>
      <c r="B6" s="235" t="s">
        <v>58</v>
      </c>
      <c r="C6" s="116" t="s">
        <v>105</v>
      </c>
      <c r="D6" s="235" t="s">
        <v>93</v>
      </c>
      <c r="E6" s="117" t="s">
        <v>106</v>
      </c>
      <c r="F6" s="237" t="s">
        <v>93</v>
      </c>
      <c r="H6">
        <f>'Picarro Output'!A5</f>
        <v>4</v>
      </c>
      <c r="I6">
        <f>'Picarro Output'!E5</f>
        <v>4</v>
      </c>
      <c r="J6" s="97" t="str">
        <f>'Run Summary'!D5</f>
        <v>Blacksburg</v>
      </c>
      <c r="K6" s="1">
        <f>'Run Summary'!G5</f>
        <v>0</v>
      </c>
      <c r="L6" s="95">
        <f>'18O'!G5</f>
        <v>-1</v>
      </c>
      <c r="M6" s="7" t="str">
        <f>IF('2H'!G5=-1,"",(IF('18O'!H5=-1,"",(IF('Run Summary'!F5=-1,"",'18O'!Q5)))))</f>
        <v/>
      </c>
      <c r="N6" s="8" t="str">
        <f>IF('2H'!G5=-1,"",(IF('18O'!H5=-1,"",(IF('Run Summary'!F5=-1,"",'2H'!Q5)))))</f>
        <v/>
      </c>
      <c r="O6" s="95">
        <f>'2H'!G5</f>
        <v>-1</v>
      </c>
    </row>
    <row r="7" spans="1:15">
      <c r="A7" s="234"/>
      <c r="B7" s="236"/>
      <c r="C7" s="118" t="s">
        <v>94</v>
      </c>
      <c r="D7" s="236"/>
      <c r="E7" s="118" t="s">
        <v>94</v>
      </c>
      <c r="F7" s="238"/>
      <c r="H7">
        <f>'Picarro Output'!A6</f>
        <v>5</v>
      </c>
      <c r="I7">
        <f>'Picarro Output'!E6</f>
        <v>5</v>
      </c>
      <c r="J7" s="97" t="str">
        <f>'Run Summary'!D6</f>
        <v>Blacksburg</v>
      </c>
      <c r="K7" s="1">
        <f>'Run Summary'!G6</f>
        <v>0</v>
      </c>
      <c r="L7" s="95">
        <f>'18O'!G6</f>
        <v>-1</v>
      </c>
      <c r="M7" s="7" t="str">
        <f>IF('2H'!G6=-1,"",(IF('18O'!H6=-1,"",(IF('Run Summary'!F6=-1,"",'18O'!Q6)))))</f>
        <v/>
      </c>
      <c r="N7" s="8" t="str">
        <f>IF('2H'!G6=-1,"",(IF('18O'!H6=-1,"",(IF('Run Summary'!F6=-1,"",'2H'!Q6)))))</f>
        <v/>
      </c>
      <c r="O7" s="95">
        <f>'2H'!G6</f>
        <v>-1</v>
      </c>
    </row>
    <row r="8" spans="1:15">
      <c r="A8" s="119">
        <v>1</v>
      </c>
      <c r="B8" s="120" t="str">
        <f>INDEX('Tray Configuration'!$B$15:$J$20, MATCH(A8,'Tray Configuration'!$A$15:$A$20,1), MATCH(A8, 'Tray Configuration'!$B$14:$J$14, 1))</f>
        <v>Blacksburg</v>
      </c>
      <c r="C8" s="129">
        <f>AVERAGE(M3:M12)</f>
        <v>-7.6124231326438343</v>
      </c>
      <c r="D8" s="121">
        <f>STDEV(M3:M12)</f>
        <v>4.9562016508800329E-2</v>
      </c>
      <c r="E8" s="131">
        <f>AVERAGE(N3:N12)</f>
        <v>-48.011559984288489</v>
      </c>
      <c r="F8" s="122">
        <f>STDEV(N3:N12)</f>
        <v>0.29136296060172784</v>
      </c>
      <c r="H8">
        <f>'Picarro Output'!A7</f>
        <v>6</v>
      </c>
      <c r="I8">
        <f>'Picarro Output'!E7</f>
        <v>6</v>
      </c>
      <c r="J8" s="97" t="str">
        <f>'Run Summary'!D7</f>
        <v>Blacksburg</v>
      </c>
      <c r="K8" s="1">
        <f>'Run Summary'!G7</f>
        <v>0</v>
      </c>
      <c r="L8" s="95">
        <f>'18O'!G7</f>
        <v>-1</v>
      </c>
      <c r="M8" s="7" t="str">
        <f>IF('2H'!G7=-1,"",(IF('18O'!H7=-1,"",(IF('Run Summary'!F7=-1,"",'18O'!Q7)))))</f>
        <v/>
      </c>
      <c r="N8" s="8" t="str">
        <f>IF('2H'!G7=-1,"",(IF('18O'!H7=-1,"",(IF('Run Summary'!F7=-1,"",'2H'!Q7)))))</f>
        <v/>
      </c>
      <c r="O8" s="95">
        <f>'2H'!G7</f>
        <v>-1</v>
      </c>
    </row>
    <row r="9" spans="1:15">
      <c r="A9" s="123">
        <v>2</v>
      </c>
      <c r="B9" s="1" t="str">
        <f>INDEX('Tray Configuration'!$B$15:$J$20, MATCH(A9,'Tray Configuration'!$A$15:$A$20,1), MATCH(A9, 'Tray Configuration'!$B$14:$J$14, 1))</f>
        <v>Myrtle</v>
      </c>
      <c r="C9" s="130">
        <f>AVERAGE(M13:M22)</f>
        <v>-2.2820519898492195</v>
      </c>
      <c r="D9" s="7">
        <f>STDEV(M13:M22)</f>
        <v>5.2396439512658023E-2</v>
      </c>
      <c r="E9" s="132">
        <f>AVERAGE(N13:N22)</f>
        <v>-10.095450004496993</v>
      </c>
      <c r="F9" s="124">
        <f>STDEV(N13:N22)</f>
        <v>0.14081075671153953</v>
      </c>
      <c r="H9">
        <f>'Picarro Output'!A8</f>
        <v>7</v>
      </c>
      <c r="I9">
        <f>'Picarro Output'!E8</f>
        <v>7</v>
      </c>
      <c r="J9" s="97" t="str">
        <f>'Run Summary'!D8</f>
        <v>Blacksburg</v>
      </c>
      <c r="K9" s="1">
        <f>'Run Summary'!G8</f>
        <v>0</v>
      </c>
      <c r="L9" s="95">
        <f>'18O'!G8</f>
        <v>0</v>
      </c>
      <c r="M9" s="7">
        <f>IF('2H'!G8=-1,"",(IF('18O'!H8=-1,"",(IF('Run Summary'!F8=-1,"",'18O'!Q8)))))</f>
        <v>-7.5902942191912572</v>
      </c>
      <c r="N9" s="8">
        <f>IF('2H'!G8=-1,"",(IF('18O'!H8=-1,"",(IF('Run Summary'!F8=-1,"",'2H'!Q8)))))</f>
        <v>-47.639665473544916</v>
      </c>
      <c r="O9" s="95">
        <f>'2H'!G8</f>
        <v>0</v>
      </c>
    </row>
    <row r="10" spans="1:15">
      <c r="A10" s="123">
        <v>3</v>
      </c>
      <c r="B10" s="1" t="str">
        <f>INDEX('Tray Configuration'!$B$15:$J$20, MATCH(A10,'Tray Configuration'!$A$15:$A$20,1), MATCH(A10, 'Tray Configuration'!$B$14:$J$14, 1))</f>
        <v>Homer</v>
      </c>
      <c r="C10" s="130">
        <f>AVERAGE(M23:M32)</f>
        <v>-14.532694046465972</v>
      </c>
      <c r="D10" s="7">
        <f>STDEV(M23:M32)</f>
        <v>2.4532783969308275E-2</v>
      </c>
      <c r="E10" s="132">
        <f>AVERAGE(N23:N32)</f>
        <v>-110.29808570531915</v>
      </c>
      <c r="F10" s="124">
        <f>STDEV(N23:N32)</f>
        <v>0.12822649918750834</v>
      </c>
      <c r="H10">
        <f>'Picarro Output'!A9</f>
        <v>8</v>
      </c>
      <c r="I10">
        <f>'Picarro Output'!E9</f>
        <v>8</v>
      </c>
      <c r="J10" s="97" t="str">
        <f>'Run Summary'!D9</f>
        <v>Blacksburg</v>
      </c>
      <c r="K10" s="1">
        <f>'Run Summary'!G9</f>
        <v>0</v>
      </c>
      <c r="L10" s="95">
        <f>'18O'!G9</f>
        <v>0</v>
      </c>
      <c r="M10" s="7">
        <f>IF('2H'!G9=-1,"",(IF('18O'!H9=-1,"",(IF('Run Summary'!F9=-1,"",'18O'!Q9)))))</f>
        <v>-7.640658013041973</v>
      </c>
      <c r="N10" s="8">
        <f>IF('2H'!G9=-1,"",(IF('18O'!H9=-1,"",(IF('Run Summary'!F9=-1,"",'2H'!Q9)))))</f>
        <v>-48.22277143462221</v>
      </c>
      <c r="O10" s="95">
        <f>'2H'!G9</f>
        <v>0</v>
      </c>
    </row>
    <row r="11" spans="1:15">
      <c r="A11" s="123">
        <v>4</v>
      </c>
      <c r="B11" s="1" t="str">
        <f>INDEX('Tray Configuration'!$B$15:$J$20, MATCH(A11,'Tray Configuration'!$A$15:$A$20,1), MATCH(A11, 'Tray Configuration'!$B$14:$J$14, 1))</f>
        <v>Blacksburg</v>
      </c>
      <c r="C11" s="130">
        <f>AVERAGE(M33:M42)</f>
        <v>-7.5774652326545988</v>
      </c>
      <c r="D11" s="7">
        <f>STDEV(M33:M42)</f>
        <v>2.5259955649236197E-2</v>
      </c>
      <c r="E11" s="132">
        <f>AVERAGE(N33:N42)</f>
        <v>-48.022293090752981</v>
      </c>
      <c r="F11" s="124">
        <f>STDEV(N33:N42)</f>
        <v>0.19007675706772723</v>
      </c>
      <c r="H11">
        <f>'Picarro Output'!A10</f>
        <v>9</v>
      </c>
      <c r="I11">
        <f>'Picarro Output'!E10</f>
        <v>9</v>
      </c>
      <c r="J11" s="97" t="str">
        <f>'Run Summary'!D10</f>
        <v>Blacksburg</v>
      </c>
      <c r="K11" s="1">
        <f>'Run Summary'!G10</f>
        <v>0</v>
      </c>
      <c r="L11" s="95">
        <f>'18O'!G10</f>
        <v>0</v>
      </c>
      <c r="M11" s="7">
        <f>IF('2H'!G10=-1,"",(IF('18O'!H10=-1,"",(IF('Run Summary'!F10=-1,"",'18O'!Q10)))))</f>
        <v>-7.6644321221805498</v>
      </c>
      <c r="N11" s="8">
        <f>IF('2H'!G10=-1,"",(IF('18O'!H10=-1,"",(IF('Run Summary'!F10=-1,"",'2H'!Q10)))))</f>
        <v>-47.920361726678472</v>
      </c>
      <c r="O11" s="95">
        <f>'2H'!G10</f>
        <v>0</v>
      </c>
    </row>
    <row r="12" spans="1:15">
      <c r="A12" s="123">
        <v>5</v>
      </c>
      <c r="B12" s="1" t="str">
        <f>INDEX('Tray Configuration'!$B$15:$J$20, MATCH(A12,'Tray Configuration'!$A$15:$A$20,1), MATCH(A12, 'Tray Configuration'!$B$14:$J$14, 1))</f>
        <v>Hawaii</v>
      </c>
      <c r="C12" s="130">
        <f>AVERAGE(M43:M46)</f>
        <v>-3.6944132991969028</v>
      </c>
      <c r="D12" s="7">
        <f>STDEV(M43:M46)</f>
        <v>2.9005749276864886E-2</v>
      </c>
      <c r="E12" s="132">
        <f>AVERAGE(N43:N46)</f>
        <v>-13.26234697813894</v>
      </c>
      <c r="F12" s="124">
        <f>STDEV(N43:N46)</f>
        <v>0.20162414974674675</v>
      </c>
      <c r="H12">
        <f>'Picarro Output'!A11</f>
        <v>10</v>
      </c>
      <c r="I12">
        <f>'Picarro Output'!E11</f>
        <v>10</v>
      </c>
      <c r="J12" s="97" t="str">
        <f>'Run Summary'!D11</f>
        <v>Blacksburg</v>
      </c>
      <c r="K12" s="1">
        <f>'Run Summary'!G11</f>
        <v>0</v>
      </c>
      <c r="L12" s="95">
        <f>'18O'!G11</f>
        <v>0</v>
      </c>
      <c r="M12" s="7">
        <f>IF('2H'!G11=-1,"",(IF('18O'!H11=-1,"",(IF('Run Summary'!F11=-1,"",'18O'!Q11)))))</f>
        <v>-7.5543081761615589</v>
      </c>
      <c r="N12" s="8">
        <f>IF('2H'!G11=-1,"",(IF('18O'!H11=-1,"",(IF('Run Summary'!F11=-1,"",'2H'!Q11)))))</f>
        <v>-48.263441302308372</v>
      </c>
      <c r="O12" s="95">
        <f>'2H'!G11</f>
        <v>0</v>
      </c>
    </row>
    <row r="13" spans="1:15">
      <c r="A13" s="123">
        <v>6</v>
      </c>
      <c r="B13" s="1" t="str">
        <f>INDEX('Tray Configuration'!$B$15:$J$20, MATCH(A13,'Tray Configuration'!$A$15:$A$20,1), MATCH(A13, 'Tray Configuration'!$B$14:$J$14, 1))</f>
        <v>C50 28oct24 1.5m</v>
      </c>
      <c r="C13" s="130">
        <f>AVERAGE(M47:M50)</f>
        <v>-4.3154839873394559</v>
      </c>
      <c r="D13" s="7">
        <f>STDEV(M47:M50)</f>
        <v>4.7310544936374405E-2</v>
      </c>
      <c r="E13" s="132">
        <f>AVERAGE(N47:N50)</f>
        <v>-26.31358028460718</v>
      </c>
      <c r="F13" s="124">
        <f>STDEV(N47:N50)</f>
        <v>0.27029197088835183</v>
      </c>
      <c r="H13">
        <f>'Picarro Output'!A12</f>
        <v>11</v>
      </c>
      <c r="I13">
        <f>'Picarro Output'!E12</f>
        <v>1</v>
      </c>
      <c r="J13" s="97" t="str">
        <f>'Run Summary'!D12</f>
        <v>Myrtle</v>
      </c>
      <c r="K13" s="1">
        <f>'Run Summary'!G12</f>
        <v>0</v>
      </c>
      <c r="L13" s="95">
        <f>'18O'!G12</f>
        <v>0</v>
      </c>
      <c r="M13" s="7">
        <f>IF('2H'!G12=-1,"",(IF('18O'!H12=-1,"",(IF('Run Summary'!F12=-1,"",'18O'!Q12)))))</f>
        <v>-2.2632210567926734</v>
      </c>
      <c r="N13" s="8">
        <f>IF('2H'!G12=-1,"",(IF('18O'!H12=-1,"",(IF('Run Summary'!F12=-1,"",'2H'!Q12)))))</f>
        <v>-9.9846382573440486</v>
      </c>
      <c r="O13" s="95">
        <f>'2H'!G12</f>
        <v>0</v>
      </c>
    </row>
    <row r="14" spans="1:15">
      <c r="A14" s="123">
        <v>7</v>
      </c>
      <c r="B14" s="1" t="str">
        <f>INDEX('Tray Configuration'!$B$15:$J$20, MATCH(A14,'Tray Configuration'!$A$15:$A$20,1), MATCH(A14, 'Tray Configuration'!$B$14:$J$14, 1))</f>
        <v>C50 30sep24 1.5m</v>
      </c>
      <c r="C14" s="130">
        <f>AVERAGE(M51:M54)</f>
        <v>-3.8921383721141272</v>
      </c>
      <c r="D14" s="7">
        <f>STDEV(M51:M54)</f>
        <v>3.6160150906242035E-2</v>
      </c>
      <c r="E14" s="132">
        <f>AVERAGE(N51:N54)</f>
        <v>-24.910532086996344</v>
      </c>
      <c r="F14" s="124">
        <f>STDEV(N51:N54)</f>
        <v>9.6875026361518152E-2</v>
      </c>
      <c r="H14">
        <f>'Picarro Output'!A13</f>
        <v>12</v>
      </c>
      <c r="I14">
        <f>'Picarro Output'!E13</f>
        <v>2</v>
      </c>
      <c r="J14" s="97" t="str">
        <f>'Run Summary'!D13</f>
        <v>Myrtle</v>
      </c>
      <c r="K14" s="1">
        <f>'Run Summary'!G13</f>
        <v>0</v>
      </c>
      <c r="L14" s="95">
        <f>'18O'!G13</f>
        <v>0</v>
      </c>
      <c r="M14" s="7">
        <f>IF('2H'!G13=-1,"",(IF('18O'!H13=-1,"",(IF('Run Summary'!F13=-1,"",'18O'!Q13)))))</f>
        <v>-2.2534594574552438</v>
      </c>
      <c r="N14" s="8">
        <f>IF('2H'!G13=-1,"",(IF('18O'!H13=-1,"",(IF('Run Summary'!F13=-1,"",'2H'!Q13)))))</f>
        <v>-10.450067958510264</v>
      </c>
      <c r="O14" s="95">
        <f>'2H'!G13</f>
        <v>0</v>
      </c>
    </row>
    <row r="15" spans="1:15">
      <c r="A15" s="123">
        <v>8</v>
      </c>
      <c r="B15" s="1" t="str">
        <f>INDEX('Tray Configuration'!$B$15:$J$20, MATCH(A15,'Tray Configuration'!$A$15:$A$20,1), MATCH(A15, 'Tray Configuration'!$B$14:$J$14, 1))</f>
        <v>CC3 11jul24 1.5m</v>
      </c>
      <c r="C15" s="130">
        <f>AVERAGE(M55:M58)</f>
        <v>-4.3797308127375567</v>
      </c>
      <c r="D15" s="7">
        <f>STDEV(M55:M58)</f>
        <v>3.8072125114246409E-2</v>
      </c>
      <c r="E15" s="132">
        <f>AVERAGE(N55:N58)</f>
        <v>-27.15622078141304</v>
      </c>
      <c r="F15" s="124">
        <f>STDEV(N55:N58)</f>
        <v>0.1525644460242776</v>
      </c>
      <c r="H15">
        <f>'Picarro Output'!A14</f>
        <v>13</v>
      </c>
      <c r="I15">
        <f>'Picarro Output'!E14</f>
        <v>3</v>
      </c>
      <c r="J15" s="97" t="str">
        <f>'Run Summary'!D14</f>
        <v>Myrtle</v>
      </c>
      <c r="K15" s="1">
        <f>'Run Summary'!G14</f>
        <v>0</v>
      </c>
      <c r="L15" s="95">
        <f>'18O'!G14</f>
        <v>0</v>
      </c>
      <c r="M15" s="7">
        <f>IF('2H'!G14=-1,"",(IF('18O'!H14=-1,"",(IF('Run Summary'!F14=-1,"",'18O'!Q14)))))</f>
        <v>-2.3648469872890083</v>
      </c>
      <c r="N15" s="8">
        <f>IF('2H'!G14=-1,"",(IF('18O'!H14=-1,"",(IF('Run Summary'!F14=-1,"",'2H'!Q14)))))</f>
        <v>-10.100485978419538</v>
      </c>
      <c r="O15" s="95">
        <f>'2H'!G14</f>
        <v>0</v>
      </c>
    </row>
    <row r="16" spans="1:15">
      <c r="A16" s="123">
        <v>9</v>
      </c>
      <c r="B16" s="1" t="str">
        <f>INDEX('Tray Configuration'!$B$15:$J$20, MATCH(A16,'Tray Configuration'!$A$15:$A$20,1), MATCH(A16-((MATCH(A16,'Tray Configuration'!$A$15:$A$20,1))-1)*9, 'Tray Configuration'!$B$14:$J$14, 1))</f>
        <v>Blacksburg</v>
      </c>
      <c r="C16" s="130">
        <f>AVERAGE(M59:M62)</f>
        <v>-7.6481396471413223</v>
      </c>
      <c r="D16" s="7">
        <f>STDEV(M59:M62)</f>
        <v>5.3496356460104373E-2</v>
      </c>
      <c r="E16" s="132">
        <f>AVERAGE(N59:N62)</f>
        <v>-47.71142791974718</v>
      </c>
      <c r="F16" s="124">
        <f>STDEV(N59:N62)</f>
        <v>0.33279632978360885</v>
      </c>
      <c r="H16">
        <f>'Picarro Output'!A15</f>
        <v>14</v>
      </c>
      <c r="I16">
        <f>'Picarro Output'!E15</f>
        <v>4</v>
      </c>
      <c r="J16" s="97" t="str">
        <f>'Run Summary'!D15</f>
        <v>Myrtle</v>
      </c>
      <c r="K16" s="1">
        <f>'Run Summary'!G15</f>
        <v>0</v>
      </c>
      <c r="L16" s="95">
        <f>'18O'!G15</f>
        <v>0</v>
      </c>
      <c r="M16" s="7">
        <f>IF('2H'!G15=-1,"",(IF('18O'!H15=-1,"",(IF('Run Summary'!F15=-1,"",'18O'!Q15)))))</f>
        <v>-2.3406426975106256</v>
      </c>
      <c r="N16" s="8">
        <f>IF('2H'!G15=-1,"",(IF('18O'!H15=-1,"",(IF('Run Summary'!F15=-1,"",'2H'!Q15)))))</f>
        <v>-10.063080687866984</v>
      </c>
      <c r="O16" s="95">
        <f>'2H'!G15</f>
        <v>0</v>
      </c>
    </row>
    <row r="17" spans="1:15">
      <c r="A17" s="123">
        <v>10</v>
      </c>
      <c r="B17" s="1" t="str">
        <f>INDEX('Tray Configuration'!$B$15:$J$20, MATCH(A17,'Tray Configuration'!$A$15:$A$20,1), MATCH(A17-((MATCH(A17,'Tray Configuration'!$A$15:$A$20,1))-1)*9, 'Tray Configuration'!$B$14:$J$14, 1))</f>
        <v>CS1 17dec24 0.1m</v>
      </c>
      <c r="C17" s="130">
        <f>AVERAGE(M63:M66)</f>
        <v>-6.595252148385395</v>
      </c>
      <c r="D17" s="7">
        <f>STDEV(M63:M66)</f>
        <v>1.6953533952634485E-2</v>
      </c>
      <c r="E17" s="132">
        <f>AVERAGE(N63:N66)</f>
        <v>-36.605636255640228</v>
      </c>
      <c r="F17" s="124">
        <f>STDEV(N63:N66)</f>
        <v>9.7384440243919762E-2</v>
      </c>
      <c r="H17">
        <f>'Picarro Output'!A16</f>
        <v>15</v>
      </c>
      <c r="I17">
        <f>'Picarro Output'!E16</f>
        <v>5</v>
      </c>
      <c r="J17" s="97" t="str">
        <f>'Run Summary'!D16</f>
        <v>Myrtle</v>
      </c>
      <c r="K17" s="1">
        <f>'Run Summary'!G16</f>
        <v>0</v>
      </c>
      <c r="L17" s="95">
        <f>'18O'!G16</f>
        <v>0</v>
      </c>
      <c r="M17" s="7">
        <f>IF('2H'!G16=-1,"",(IF('18O'!H16=-1,"",(IF('Run Summary'!F16=-1,"",'18O'!Q16)))))</f>
        <v>-2.2212613426078911</v>
      </c>
      <c r="N17" s="8">
        <f>IF('2H'!G16=-1,"",(IF('18O'!H16=-1,"",(IF('Run Summary'!F16=-1,"",'2H'!Q16)))))</f>
        <v>-9.9466665015665399</v>
      </c>
      <c r="O17" s="95">
        <f>'2H'!G16</f>
        <v>0</v>
      </c>
    </row>
    <row r="18" spans="1:15">
      <c r="A18" s="123">
        <v>11</v>
      </c>
      <c r="B18" s="1" t="str">
        <f>INDEX('Tray Configuration'!$B$15:$J$20, MATCH(A18,'Tray Configuration'!$A$15:$A$20,1), MATCH(A18-((MATCH(A18,'Tray Configuration'!$A$15:$A$20,1))-1)*9, 'Tray Configuration'!$B$14:$J$14, 1))</f>
        <v>CC2 17dec24 0.1m</v>
      </c>
      <c r="C18" s="130">
        <f>AVERAGE(M67:M70)</f>
        <v>-6.5103265830997179</v>
      </c>
      <c r="D18" s="7">
        <f>STDEV(M67:M70)</f>
        <v>8.8609768536850625E-2</v>
      </c>
      <c r="E18" s="132">
        <f>AVERAGE(N67:N70)</f>
        <v>-36.256162490886553</v>
      </c>
      <c r="F18" s="124">
        <f>STDEV(N67:N70)</f>
        <v>0.21267894711327831</v>
      </c>
      <c r="H18">
        <f>'Picarro Output'!A17</f>
        <v>16</v>
      </c>
      <c r="I18">
        <f>'Picarro Output'!E17</f>
        <v>6</v>
      </c>
      <c r="J18" s="97" t="str">
        <f>'Run Summary'!D17</f>
        <v>Myrtle</v>
      </c>
      <c r="K18" s="1">
        <f>'Run Summary'!G17</f>
        <v>0</v>
      </c>
      <c r="L18" s="95">
        <f>'18O'!G17</f>
        <v>0</v>
      </c>
      <c r="M18" s="7">
        <f>IF('2H'!G17=-1,"",(IF('18O'!H17=-1,"",(IF('Run Summary'!F17=-1,"",'18O'!Q17)))))</f>
        <v>-2.2119712245420144</v>
      </c>
      <c r="N18" s="8">
        <f>IF('2H'!G17=-1,"",(IF('18O'!H17=-1,"",(IF('Run Summary'!F17=-1,"",'2H'!Q17)))))</f>
        <v>-10.015183042781642</v>
      </c>
      <c r="O18" s="95">
        <f>'2H'!G17</f>
        <v>0</v>
      </c>
    </row>
    <row r="19" spans="1:15">
      <c r="A19" s="123">
        <v>12</v>
      </c>
      <c r="B19" s="1" t="str">
        <f>INDEX('Tray Configuration'!$B$15:$J$20, MATCH(A19,'Tray Configuration'!$A$15:$A$20,1), MATCH(A19-((MATCH(A19,'Tray Configuration'!$A$15:$A$20,1))-1)*9, 'Tray Configuration'!$B$14:$J$14, 1))</f>
        <v>C50 17dec24 6m</v>
      </c>
      <c r="C19" s="130">
        <f>AVERAGE(M71:M74)</f>
        <v>-4.3175960109949436</v>
      </c>
      <c r="D19" s="7">
        <f>STDEV(M71:M74)</f>
        <v>6.1197525624438268E-2</v>
      </c>
      <c r="E19" s="132">
        <f>AVERAGE(N71:N74)</f>
        <v>-26.977991075697673</v>
      </c>
      <c r="F19" s="124">
        <f>STDEV(N71:N74)</f>
        <v>7.6113678886267799E-2</v>
      </c>
      <c r="H19">
        <f>'Picarro Output'!A18</f>
        <v>17</v>
      </c>
      <c r="I19">
        <f>'Picarro Output'!E18</f>
        <v>7</v>
      </c>
      <c r="J19" s="97" t="str">
        <f>'Run Summary'!D18</f>
        <v>Myrtle</v>
      </c>
      <c r="K19" s="1">
        <f>'Run Summary'!G18</f>
        <v>0</v>
      </c>
      <c r="L19" s="95">
        <f>'18O'!G18</f>
        <v>0</v>
      </c>
      <c r="M19" s="7">
        <f>IF('2H'!G18=-1,"",(IF('18O'!H18=-1,"",(IF('Run Summary'!F18=-1,"",'18O'!Q18)))))</f>
        <v>-2.2770058869243006</v>
      </c>
      <c r="N19" s="8">
        <f>IF('2H'!G18=-1,"",(IF('18O'!H18=-1,"",(IF('Run Summary'!F18=-1,"",'2H'!Q18)))))</f>
        <v>-10.17512933527092</v>
      </c>
      <c r="O19" s="95">
        <f>'2H'!G18</f>
        <v>0</v>
      </c>
    </row>
    <row r="20" spans="1:15">
      <c r="A20" s="123">
        <v>13</v>
      </c>
      <c r="B20" s="1" t="str">
        <f>INDEX('Tray Configuration'!$B$15:$J$20, MATCH(A20,'Tray Configuration'!$A$15:$A$20,1), MATCH(A20-((MATCH(A20,'Tray Configuration'!$A$15:$A$20,1))-1)*9, 'Tray Configuration'!$B$14:$J$14, 1))</f>
        <v>CC4 17dec24 9m</v>
      </c>
      <c r="C20" s="130">
        <f>AVERAGE(M75:M78)</f>
        <v>-4.2922499010588266</v>
      </c>
      <c r="D20" s="7">
        <f>STDEV(M75:M78)</f>
        <v>4.3280518297953818E-2</v>
      </c>
      <c r="E20" s="132">
        <f>AVERAGE(N75:N78)</f>
        <v>-26.763059693300399</v>
      </c>
      <c r="F20" s="124">
        <f>STDEV(N75:N78)</f>
        <v>0.10565142718319992</v>
      </c>
      <c r="H20">
        <f>'Picarro Output'!A19</f>
        <v>18</v>
      </c>
      <c r="I20">
        <f>'Picarro Output'!E19</f>
        <v>8</v>
      </c>
      <c r="J20" s="97" t="str">
        <f>'Run Summary'!D19</f>
        <v>Myrtle</v>
      </c>
      <c r="K20" s="1">
        <f>'Run Summary'!G19</f>
        <v>0</v>
      </c>
      <c r="L20" s="95">
        <f>'18O'!G19</f>
        <v>0</v>
      </c>
      <c r="M20" s="7">
        <f>IF('2H'!G19=-1,"",(IF('18O'!H19=-1,"",(IF('Run Summary'!F19=-1,"",'18O'!Q19)))))</f>
        <v>-2.2722596956144647</v>
      </c>
      <c r="N20" s="8">
        <f>IF('2H'!G19=-1,"",(IF('18O'!H19=-1,"",(IF('Run Summary'!F19=-1,"",'2H'!Q19)))))</f>
        <v>-10.038104077008624</v>
      </c>
      <c r="O20" s="95">
        <f>'2H'!G19</f>
        <v>0</v>
      </c>
    </row>
    <row r="21" spans="1:15">
      <c r="A21" s="123">
        <v>14</v>
      </c>
      <c r="B21" s="1" t="str">
        <f>INDEX('Tray Configuration'!$B$15:$J$20, MATCH(A21,'Tray Configuration'!$A$15:$A$20,1), MATCH(A21-((MATCH(A21,'Tray Configuration'!$A$15:$A$20,1))-1)*9, 'Tray Configuration'!$B$14:$J$14, 1))</f>
        <v>CC4 17dec24 0.1m</v>
      </c>
      <c r="C21" s="130">
        <f>AVERAGE(M79:M82)</f>
        <v>-4.2321295359808229</v>
      </c>
      <c r="D21" s="7">
        <f>STDEV(M79:M82)</f>
        <v>5.9253128980022156E-2</v>
      </c>
      <c r="E21" s="132">
        <f>AVERAGE(N79:N82)</f>
        <v>-26.808703921917122</v>
      </c>
      <c r="F21" s="124">
        <f>STDEV(N79:N82)</f>
        <v>0.13559472594737165</v>
      </c>
      <c r="H21">
        <f>'Picarro Output'!A20</f>
        <v>19</v>
      </c>
      <c r="I21">
        <f>'Picarro Output'!E20</f>
        <v>9</v>
      </c>
      <c r="J21" s="97" t="str">
        <f>'Run Summary'!D20</f>
        <v>Myrtle</v>
      </c>
      <c r="K21" s="1">
        <f>'Run Summary'!G20</f>
        <v>0</v>
      </c>
      <c r="L21" s="95">
        <f>'18O'!G20</f>
        <v>0</v>
      </c>
      <c r="M21" s="7">
        <f>IF('2H'!G20=-1,"",(IF('18O'!H20=-1,"",(IF('Run Summary'!F20=-1,"",'18O'!Q20)))))</f>
        <v>-2.3478092811558402</v>
      </c>
      <c r="N21" s="8">
        <f>IF('2H'!G20=-1,"",(IF('18O'!H20=-1,"",(IF('Run Summary'!F20=-1,"",'2H'!Q20)))))</f>
        <v>-10.113793834943746</v>
      </c>
      <c r="O21" s="95">
        <f>'2H'!G20</f>
        <v>0</v>
      </c>
    </row>
    <row r="22" spans="1:15">
      <c r="A22" s="123">
        <v>15</v>
      </c>
      <c r="B22" s="1" t="str">
        <f>INDEX('Tray Configuration'!$B$15:$J$20, MATCH(A22,'Tray Configuration'!$A$15:$A$20,1), MATCH(A22-((MATCH(A22,'Tray Configuration'!$A$15:$A$20,1))-1)*9, 'Tray Configuration'!$B$14:$J$14, 1))</f>
        <v>CC4 30sep24 9m</v>
      </c>
      <c r="C22" s="130">
        <f>AVERAGE(M83:M86)</f>
        <v>-4.8647945582032275</v>
      </c>
      <c r="D22" s="7">
        <f>STDEV(M83:M86)</f>
        <v>2.0615729292249689E-2</v>
      </c>
      <c r="E22" s="132">
        <f>AVERAGE(N83:N86)</f>
        <v>-29.936844398525501</v>
      </c>
      <c r="F22" s="124">
        <f>STDEV(N83:N86)</f>
        <v>0.19311484692122993</v>
      </c>
      <c r="H22">
        <f>'Picarro Output'!A21</f>
        <v>20</v>
      </c>
      <c r="I22">
        <f>'Picarro Output'!E21</f>
        <v>10</v>
      </c>
      <c r="J22" s="97" t="str">
        <f>'Run Summary'!D21</f>
        <v>Myrtle</v>
      </c>
      <c r="K22" s="1">
        <f>'Run Summary'!G21</f>
        <v>0</v>
      </c>
      <c r="L22" s="95">
        <f>'18O'!G21</f>
        <v>0</v>
      </c>
      <c r="M22" s="7">
        <f>IF('2H'!G21=-1,"",(IF('18O'!H21=-1,"",(IF('Run Summary'!F21=-1,"",'18O'!Q21)))))</f>
        <v>-2.2680422686001305</v>
      </c>
      <c r="N22" s="8">
        <f>IF('2H'!G21=-1,"",(IF('18O'!H21=-1,"",(IF('Run Summary'!F21=-1,"",'2H'!Q21)))))</f>
        <v>-10.067350371257616</v>
      </c>
      <c r="O22" s="95">
        <f>'2H'!G21</f>
        <v>0</v>
      </c>
    </row>
    <row r="23" spans="1:15">
      <c r="A23" s="123">
        <v>16</v>
      </c>
      <c r="B23" s="195" t="str">
        <f>INDEX('Tray Configuration'!$B$15:$J$20, MATCH(A23,'Tray Configuration'!$A$15:$A$20,1), MATCH(A23-((MATCH(A23,'Tray Configuration'!$A$15:$A$20,1))-1)*9, 'Tray Configuration'!$B$14:$J$14, 1))</f>
        <v>CC2 11jul24 0.1m</v>
      </c>
      <c r="C23" s="130">
        <f>AVERAGE(M87:M90)</f>
        <v>-4.3606887474837137</v>
      </c>
      <c r="D23" s="7">
        <f>STDEV(M87:M90)</f>
        <v>4.640876615297098E-2</v>
      </c>
      <c r="E23" s="132">
        <f>AVERAGE(N87:N90)</f>
        <v>-27.251171339875668</v>
      </c>
      <c r="F23" s="124">
        <f>STDEV(N87:N90)</f>
        <v>9.6967931805337734E-2</v>
      </c>
      <c r="H23">
        <f>'Picarro Output'!A22</f>
        <v>21</v>
      </c>
      <c r="I23">
        <f>'Picarro Output'!E22</f>
        <v>1</v>
      </c>
      <c r="J23" s="97" t="str">
        <f>'Run Summary'!D22</f>
        <v>Homer</v>
      </c>
      <c r="K23" s="1">
        <f>'Run Summary'!G22</f>
        <v>0</v>
      </c>
      <c r="L23" s="95">
        <f>'18O'!G22</f>
        <v>0</v>
      </c>
      <c r="M23" s="7">
        <f>IF('2H'!G22=-1,"",(IF('18O'!H22=-1,"",(IF('Run Summary'!F22=-1,"",'18O'!Q22)))))</f>
        <v>-14.522767488661813</v>
      </c>
      <c r="N23" s="8">
        <f>IF('2H'!G22=-1,"",(IF('18O'!H22=-1,"",(IF('Run Summary'!F22=-1,"",'2H'!Q22)))))</f>
        <v>-110.09801088041553</v>
      </c>
      <c r="O23" s="95">
        <f>'2H'!G22</f>
        <v>0</v>
      </c>
    </row>
    <row r="24" spans="1:15">
      <c r="A24" s="123">
        <v>17</v>
      </c>
      <c r="B24" s="1" t="str">
        <f>INDEX('Tray Configuration'!$B$15:$J$20, MATCH(A24,'Tray Configuration'!$A$15:$A$20,1), MATCH(A24-((MATCH(A24,'Tray Configuration'!$A$15:$A$20,1))-1)*9, 'Tray Configuration'!$B$14:$J$14, 1))</f>
        <v>CP2 28oct24 0.1m</v>
      </c>
      <c r="C24" s="130">
        <f>AVERAGE(M91:M94)</f>
        <v>-4.1375907881131537</v>
      </c>
      <c r="D24" s="7">
        <f>STDEV(M91:M94)</f>
        <v>2.7762382787191849E-2</v>
      </c>
      <c r="E24" s="132">
        <f>AVERAGE(N91:N94)</f>
        <v>-26.111425478434228</v>
      </c>
      <c r="F24" s="124">
        <f>STDEV(N91:N94)</f>
        <v>0.23069775777747223</v>
      </c>
      <c r="H24">
        <f>'Picarro Output'!A23</f>
        <v>22</v>
      </c>
      <c r="I24">
        <f>'Picarro Output'!E23</f>
        <v>2</v>
      </c>
      <c r="J24" s="97" t="str">
        <f>'Run Summary'!D23</f>
        <v>Homer</v>
      </c>
      <c r="K24" s="1">
        <f>'Run Summary'!G23</f>
        <v>0</v>
      </c>
      <c r="L24" s="95">
        <f>'18O'!G23</f>
        <v>0</v>
      </c>
      <c r="M24" s="7">
        <f>IF('2H'!G23=-1,"",(IF('18O'!H23=-1,"",(IF('Run Summary'!F23=-1,"",'18O'!Q23)))))</f>
        <v>-14.511463217508785</v>
      </c>
      <c r="N24" s="8">
        <f>IF('2H'!G23=-1,"",(IF('18O'!H23=-1,"",(IF('Run Summary'!F23=-1,"",'2H'!Q23)))))</f>
        <v>-110.37083750239981</v>
      </c>
      <c r="O24" s="95">
        <f>'2H'!G23</f>
        <v>0</v>
      </c>
    </row>
    <row r="25" spans="1:15">
      <c r="A25" s="123">
        <v>18</v>
      </c>
      <c r="B25" s="1" t="str">
        <f>INDEX('Tray Configuration'!$B$15:$J$20, MATCH(A25,'Tray Configuration'!$A$15:$A$20,1), MATCH(A25-((MATCH(A25,'Tray Configuration'!$A$15:$A$20,1))-1)*9, 'Tray Configuration'!$B$14:$J$14, 1))</f>
        <v>Blacksburg</v>
      </c>
      <c r="C25" s="130">
        <f>AVERAGE(M95:M98)</f>
        <v>-7.5763057324686862</v>
      </c>
      <c r="D25" s="7">
        <f>STDEV(M95:M98)</f>
        <v>1.8336082267436774E-2</v>
      </c>
      <c r="E25" s="132">
        <f>AVERAGE(N95:N98)</f>
        <v>-48.167751311035076</v>
      </c>
      <c r="F25" s="124">
        <f>STDEV(N95:N98)</f>
        <v>0.23329733450258563</v>
      </c>
      <c r="H25">
        <f>'Picarro Output'!A24</f>
        <v>23</v>
      </c>
      <c r="I25">
        <f>'Picarro Output'!E24</f>
        <v>3</v>
      </c>
      <c r="J25" s="97" t="str">
        <f>'Run Summary'!D24</f>
        <v>Homer</v>
      </c>
      <c r="K25" s="1">
        <f>'Run Summary'!G24</f>
        <v>0</v>
      </c>
      <c r="L25" s="95">
        <f>'18O'!G24</f>
        <v>0</v>
      </c>
      <c r="M25" s="7">
        <f>IF('2H'!G24=-1,"",(IF('18O'!H24=-1,"",(IF('Run Summary'!F24=-1,"",'18O'!Q24)))))</f>
        <v>-14.575064907870761</v>
      </c>
      <c r="N25" s="8">
        <f>IF('2H'!G24=-1,"",(IF('18O'!H24=-1,"",(IF('Run Summary'!F24=-1,"",'2H'!Q24)))))</f>
        <v>-110.23236844319317</v>
      </c>
      <c r="O25" s="95">
        <f>'2H'!G24</f>
        <v>0</v>
      </c>
    </row>
    <row r="26" spans="1:15">
      <c r="A26" s="123">
        <v>19</v>
      </c>
      <c r="B26" s="1" t="str">
        <f>INDEX('Tray Configuration'!$B$15:$J$20, MATCH(A26,'Tray Configuration'!$A$15:$A$20,1), MATCH(A26-((MATCH(A26,'Tray Configuration'!$A$15:$A$20,1))-1)*9, 'Tray Configuration'!$B$14:$J$14, 1))</f>
        <v>CP1 17dec24 0.1m</v>
      </c>
      <c r="C26" s="130">
        <f>AVERAGE(M99:M102)</f>
        <v>-6.4984394871901703</v>
      </c>
      <c r="D26" s="7">
        <f>STDEV(M99:M102)</f>
        <v>3.4695979118062735E-2</v>
      </c>
      <c r="E26" s="132">
        <f>AVERAGE(N99:N102)</f>
        <v>-36.528035086441001</v>
      </c>
      <c r="F26" s="124">
        <f>STDEV(N99:N102)</f>
        <v>0.2720617422056425</v>
      </c>
      <c r="H26">
        <f>'Picarro Output'!A25</f>
        <v>24</v>
      </c>
      <c r="I26">
        <f>'Picarro Output'!E25</f>
        <v>4</v>
      </c>
      <c r="J26" s="97" t="str">
        <f>'Run Summary'!D25</f>
        <v>Homer</v>
      </c>
      <c r="K26" s="1">
        <f>'Run Summary'!G25</f>
        <v>0</v>
      </c>
      <c r="L26" s="95">
        <f>'18O'!G25</f>
        <v>0</v>
      </c>
      <c r="M26" s="7">
        <f>IF('2H'!G25=-1,"",(IF('18O'!H25=-1,"",(IF('Run Summary'!F25=-1,"",'18O'!Q25)))))</f>
        <v>-14.527440074052832</v>
      </c>
      <c r="N26" s="8">
        <f>IF('2H'!G25=-1,"",(IF('18O'!H25=-1,"",(IF('Run Summary'!F25=-1,"",'2H'!Q25)))))</f>
        <v>-110.33399242288058</v>
      </c>
      <c r="O26" s="95">
        <f>'2H'!G25</f>
        <v>0</v>
      </c>
    </row>
    <row r="27" spans="1:15">
      <c r="A27" s="123">
        <v>20</v>
      </c>
      <c r="B27" s="1" t="str">
        <f>INDEX('Tray Configuration'!$B$15:$J$20, MATCH(A27,'Tray Configuration'!$A$15:$A$20,1), MATCH(A27-((MATCH(A27,'Tray Configuration'!$A$15:$A$20,1))-1)*9, 'Tray Configuration'!$B$14:$J$14, 1))</f>
        <v>CS2 17dec24 0.1m</v>
      </c>
      <c r="C27" s="130">
        <f>AVERAGE(M103:M106)</f>
        <v>-6.5426023112438205</v>
      </c>
      <c r="D27" s="7">
        <f>STDEV(M103:M106)</f>
        <v>2.5829620039231043E-2</v>
      </c>
      <c r="E27" s="132">
        <f>AVERAGE(N103:N106)</f>
        <v>-36.729370801339655</v>
      </c>
      <c r="F27" s="124">
        <f>STDEV(N103:N106)</f>
        <v>7.9238635366634502E-2</v>
      </c>
      <c r="H27">
        <f>'Picarro Output'!A26</f>
        <v>25</v>
      </c>
      <c r="I27">
        <f>'Picarro Output'!E26</f>
        <v>5</v>
      </c>
      <c r="J27" s="97" t="str">
        <f>'Run Summary'!D26</f>
        <v>Homer</v>
      </c>
      <c r="K27" s="1">
        <f>'Run Summary'!G26</f>
        <v>0</v>
      </c>
      <c r="L27" s="95">
        <f>'18O'!G26</f>
        <v>0</v>
      </c>
      <c r="M27" s="7">
        <f>IF('2H'!G26=-1,"",(IF('18O'!H26=-1,"",(IF('Run Summary'!F26=-1,"",'18O'!Q26)))))</f>
        <v>-14.513028069787625</v>
      </c>
      <c r="N27" s="8">
        <f>IF('2H'!G26=-1,"",(IF('18O'!H26=-1,"",(IF('Run Summary'!F26=-1,"",'2H'!Q26)))))</f>
        <v>-110.15318628448253</v>
      </c>
      <c r="O27" s="95">
        <f>'2H'!G26</f>
        <v>0</v>
      </c>
    </row>
    <row r="28" spans="1:15">
      <c r="A28" s="123">
        <v>21</v>
      </c>
      <c r="B28" s="1" t="str">
        <f>INDEX('Tray Configuration'!$B$15:$J$20, MATCH(A28,'Tray Configuration'!$A$15:$A$20,1), MATCH(A28-((MATCH(A28,'Tray Configuration'!$A$15:$A$20,1))-1)*9, 'Tray Configuration'!$B$14:$J$14, 1))</f>
        <v>CC3 28oct24 0.1m</v>
      </c>
      <c r="C28" s="130">
        <f>AVERAGE(M107:M110)</f>
        <v>-4.1335453025190549</v>
      </c>
      <c r="D28" s="7">
        <f>STDEV(M107:M110)</f>
        <v>5.377083784605094E-2</v>
      </c>
      <c r="E28" s="132">
        <f>AVERAGE(N107:N110)</f>
        <v>-26.202450063310337</v>
      </c>
      <c r="F28" s="124">
        <f>STDEV(N107:N110)</f>
        <v>0.19478799775084071</v>
      </c>
      <c r="H28">
        <f>'Picarro Output'!A27</f>
        <v>26</v>
      </c>
      <c r="I28">
        <f>'Picarro Output'!E27</f>
        <v>6</v>
      </c>
      <c r="J28" s="97" t="str">
        <f>'Run Summary'!D27</f>
        <v>Homer</v>
      </c>
      <c r="K28" s="1">
        <f>'Run Summary'!G27</f>
        <v>0</v>
      </c>
      <c r="L28" s="95">
        <f>'18O'!G27</f>
        <v>0</v>
      </c>
      <c r="M28" s="7">
        <f>IF('2H'!G27=-1,"",(IF('18O'!H27=-1,"",(IF('Run Summary'!F27=-1,"",'18O'!Q27)))))</f>
        <v>-14.491362405288449</v>
      </c>
      <c r="N28" s="8">
        <f>IF('2H'!G27=-1,"",(IF('18O'!H27=-1,"",(IF('Run Summary'!F27=-1,"",'2H'!Q27)))))</f>
        <v>-110.21854996887311</v>
      </c>
      <c r="O28" s="95">
        <f>'2H'!G27</f>
        <v>0</v>
      </c>
    </row>
    <row r="29" spans="1:15">
      <c r="A29" s="123">
        <v>22</v>
      </c>
      <c r="B29" s="1" t="str">
        <f>INDEX('Tray Configuration'!$B$15:$J$20, MATCH(A29,'Tray Configuration'!$A$15:$A$20,1), MATCH(A29-((MATCH(A29,'Tray Configuration'!$A$15:$A$20,1))-1)*9, 'Tray Configuration'!$B$14:$J$14, 1))</f>
        <v>C50 17dec24 0.1m</v>
      </c>
      <c r="C29" s="130">
        <f>AVERAGE(M111:M114)</f>
        <v>-4.2955074692970134</v>
      </c>
      <c r="D29" s="7">
        <f>STDEV(M111:M114)</f>
        <v>5.625863983790963E-2</v>
      </c>
      <c r="E29" s="132">
        <f>AVERAGE(N111:N114)</f>
        <v>-27.089815963005883</v>
      </c>
      <c r="F29" s="124">
        <f>STDEV(N111:N114)</f>
        <v>0.10775783481162129</v>
      </c>
      <c r="H29">
        <f>'Picarro Output'!A28</f>
        <v>27</v>
      </c>
      <c r="I29">
        <f>'Picarro Output'!E28</f>
        <v>7</v>
      </c>
      <c r="J29" s="97" t="str">
        <f>'Run Summary'!D28</f>
        <v>Homer</v>
      </c>
      <c r="K29" s="1">
        <f>'Run Summary'!G28</f>
        <v>0</v>
      </c>
      <c r="L29" s="95">
        <f>'18O'!G28</f>
        <v>0</v>
      </c>
      <c r="M29" s="7">
        <f>IF('2H'!G28=-1,"",(IF('18O'!H28=-1,"",(IF('Run Summary'!F28=-1,"",'18O'!Q28)))))</f>
        <v>-14.548749850827766</v>
      </c>
      <c r="N29" s="8">
        <f>IF('2H'!G28=-1,"",(IF('18O'!H28=-1,"",(IF('Run Summary'!F28=-1,"",'2H'!Q28)))))</f>
        <v>-110.2451652985242</v>
      </c>
      <c r="O29" s="95">
        <f>'2H'!G28</f>
        <v>0</v>
      </c>
    </row>
    <row r="30" spans="1:15">
      <c r="A30" s="123">
        <v>23</v>
      </c>
      <c r="B30" s="1" t="str">
        <f>INDEX('Tray Configuration'!$B$15:$J$20, MATCH(A30,'Tray Configuration'!$A$15:$A$20,1), MATCH(A30-((MATCH(A30,'Tray Configuration'!$A$15:$A$20,1))-1)*9, 'Tray Configuration'!$B$14:$J$14, 1))</f>
        <v>CC4 28oct24 BOT</v>
      </c>
      <c r="C30" s="130">
        <f>AVERAGE(M115:M118)</f>
        <v>-4.543279240862633</v>
      </c>
      <c r="D30" s="7">
        <f>STDEV(M115:M118)</f>
        <v>5.8350590331255711E-2</v>
      </c>
      <c r="E30" s="132">
        <f>AVERAGE(N115:N118)</f>
        <v>-27.911216931243427</v>
      </c>
      <c r="F30" s="124">
        <f>STDEV(N115:N118)</f>
        <v>0.20053086506122444</v>
      </c>
      <c r="H30">
        <f>'Picarro Output'!A29</f>
        <v>28</v>
      </c>
      <c r="I30">
        <f>'Picarro Output'!E29</f>
        <v>8</v>
      </c>
      <c r="J30" s="97" t="str">
        <f>'Run Summary'!D29</f>
        <v>Homer</v>
      </c>
      <c r="K30" s="1">
        <f>'Run Summary'!G29</f>
        <v>0</v>
      </c>
      <c r="L30" s="95">
        <f>'18O'!G29</f>
        <v>0</v>
      </c>
      <c r="M30" s="7">
        <f>IF('2H'!G29=-1,"",(IF('18O'!H29=-1,"",(IF('Run Summary'!F29=-1,"",'18O'!Q29)))))</f>
        <v>-14.554518582677018</v>
      </c>
      <c r="N30" s="8">
        <f>IF('2H'!G29=-1,"",(IF('18O'!H29=-1,"",(IF('Run Summary'!F29=-1,"",'2H'!Q29)))))</f>
        <v>-110.47085502833872</v>
      </c>
      <c r="O30" s="95">
        <f>'2H'!G29</f>
        <v>0</v>
      </c>
    </row>
    <row r="31" spans="1:15">
      <c r="A31" s="123">
        <v>24</v>
      </c>
      <c r="B31" s="1" t="str">
        <f>INDEX('Tray Configuration'!$B$15:$J$20, MATCH(A31,'Tray Configuration'!$A$15:$A$20,1), MATCH(A31-((MATCH(A31,'Tray Configuration'!$A$15:$A$20,1))-1)*9, 'Tray Configuration'!$B$14:$J$14, 1))</f>
        <v>CC3 28oct24 BOT</v>
      </c>
      <c r="C31" s="130">
        <f>AVERAGE(M119:M122)</f>
        <v>-4.1640599701262717</v>
      </c>
      <c r="D31" s="7">
        <f>STDEV(M119:M122)</f>
        <v>5.8662382755131866E-2</v>
      </c>
      <c r="E31" s="132">
        <f>AVERAGE(N119:N122)</f>
        <v>-26.179535352496114</v>
      </c>
      <c r="F31" s="124">
        <f>STDEV(N119:N122)</f>
        <v>0.15076080647557852</v>
      </c>
      <c r="H31">
        <f>'Picarro Output'!A30</f>
        <v>29</v>
      </c>
      <c r="I31">
        <f>'Picarro Output'!E30</f>
        <v>9</v>
      </c>
      <c r="J31" s="97" t="str">
        <f>'Run Summary'!D30</f>
        <v>Homer</v>
      </c>
      <c r="K31" s="1">
        <f>'Run Summary'!G30</f>
        <v>0</v>
      </c>
      <c r="L31" s="95">
        <f>'18O'!G30</f>
        <v>0</v>
      </c>
      <c r="M31" s="7">
        <f>IF('2H'!G30=-1,"",(IF('18O'!H30=-1,"",(IF('Run Summary'!F30=-1,"",'18O'!Q30)))))</f>
        <v>-14.535433859786602</v>
      </c>
      <c r="N31" s="8">
        <f>IF('2H'!G30=-1,"",(IF('18O'!H30=-1,"",(IF('Run Summary'!F30=-1,"",'2H'!Q30)))))</f>
        <v>-110.46654408981115</v>
      </c>
      <c r="O31" s="95">
        <f>'2H'!G30</f>
        <v>0</v>
      </c>
    </row>
    <row r="32" spans="1:15">
      <c r="A32" s="123">
        <v>25</v>
      </c>
      <c r="B32" s="195" t="str">
        <f>INDEX('Tray Configuration'!$B$15:$J$20, MATCH(A32,'Tray Configuration'!$A$15:$A$20,1), MATCH(A32-((MATCH(A32,'Tray Configuration'!$A$15:$A$20,1))-1)*9, 'Tray Configuration'!$B$14:$J$14, 1))</f>
        <v>CC2 11jul24 0.1m - DUP</v>
      </c>
      <c r="C32" s="130">
        <f>AVERAGE(M123:M126)</f>
        <v>-4.4086233416241889</v>
      </c>
      <c r="D32" s="7">
        <f>STDEV(M123:M126)</f>
        <v>3.6069789528494468E-2</v>
      </c>
      <c r="E32" s="132">
        <f>AVERAGE(N123:N126)</f>
        <v>-27.420608751250288</v>
      </c>
      <c r="F32" s="124">
        <f>STDEV(N123:N126)</f>
        <v>0.19058483330563317</v>
      </c>
      <c r="H32">
        <f>'Picarro Output'!A31</f>
        <v>30</v>
      </c>
      <c r="I32">
        <f>'Picarro Output'!E31</f>
        <v>10</v>
      </c>
      <c r="J32" s="97" t="str">
        <f>'Run Summary'!D31</f>
        <v>Homer</v>
      </c>
      <c r="K32" s="1">
        <f>'Run Summary'!G31</f>
        <v>0</v>
      </c>
      <c r="L32" s="95">
        <f>'18O'!G31</f>
        <v>0</v>
      </c>
      <c r="M32" s="7">
        <f>IF('2H'!G31=-1,"",(IF('18O'!H31=-1,"",(IF('Run Summary'!F31=-1,"",'18O'!Q31)))))</f>
        <v>-14.547112008198063</v>
      </c>
      <c r="N32" s="8">
        <f>IF('2H'!G31=-1,"",(IF('18O'!H31=-1,"",(IF('Run Summary'!F31=-1,"",'2H'!Q31)))))</f>
        <v>-110.39134713427273</v>
      </c>
      <c r="O32" s="95">
        <f>'2H'!G31</f>
        <v>0</v>
      </c>
    </row>
    <row r="33" spans="1:15">
      <c r="A33" s="123">
        <v>26</v>
      </c>
      <c r="B33" s="1" t="str">
        <f>INDEX('Tray Configuration'!$B$15:$J$20, MATCH(A33,'Tray Configuration'!$A$15:$A$20,1), MATCH(A33-((MATCH(A33,'Tray Configuration'!$A$15:$A$20,1))-1)*9, 'Tray Configuration'!$B$14:$J$14, 1))</f>
        <v>Hawaii</v>
      </c>
      <c r="C33" s="130">
        <f>AVERAGE(M127:M130)</f>
        <v>-3.6993113617970241</v>
      </c>
      <c r="D33" s="7">
        <f>STDEV(M127:M130)</f>
        <v>6.532287871962697E-2</v>
      </c>
      <c r="E33" s="132">
        <f>AVERAGE(N127:N130)</f>
        <v>-13.0259336116913</v>
      </c>
      <c r="F33" s="124">
        <f>STDEV(N127:N130)</f>
        <v>8.541530076862909E-2</v>
      </c>
      <c r="H33">
        <f>'Picarro Output'!A32</f>
        <v>31</v>
      </c>
      <c r="I33">
        <f>'Picarro Output'!E32</f>
        <v>1</v>
      </c>
      <c r="J33" s="97" t="str">
        <f>'Run Summary'!D32</f>
        <v>Blacksburg</v>
      </c>
      <c r="K33" s="1">
        <f>'Run Summary'!G32</f>
        <v>0</v>
      </c>
      <c r="L33" s="95">
        <f>'18O'!G32</f>
        <v>0</v>
      </c>
      <c r="M33" s="7">
        <f>IF('2H'!G32=-1,"",(IF('18O'!H32=-1,"",(IF('Run Summary'!F32=-1,"",'18O'!Q32)))))</f>
        <v>-7.5743110594867584</v>
      </c>
      <c r="N33" s="8">
        <f>IF('2H'!G32=-1,"",(IF('18O'!H32=-1,"",(IF('Run Summary'!F32=-1,"",'2H'!Q32)))))</f>
        <v>-47.7701311312859</v>
      </c>
      <c r="O33" s="95">
        <f>'2H'!G32</f>
        <v>0</v>
      </c>
    </row>
    <row r="34" spans="1:15">
      <c r="A34" s="125">
        <v>27</v>
      </c>
      <c r="B34" s="126" t="str">
        <f>INDEX('Tray Configuration'!$B$15:$J$20, MATCH(A34,'Tray Configuration'!$A$15:$A$20,1), MATCH(A34-((MATCH(A34,'Tray Configuration'!$A$15:$A$20,1))-1)*9, 'Tray Configuration'!$B$14:$J$14, 1))</f>
        <v>Blacksburg</v>
      </c>
      <c r="C34" s="110">
        <f>AVERAGE(M131:M134)</f>
        <v>-7.6349871161936882</v>
      </c>
      <c r="D34" s="127">
        <f>STDEV(M131:M134)</f>
        <v>2.6461747638643788E-2</v>
      </c>
      <c r="E34" s="133">
        <f>AVERAGE(N131:N134)</f>
        <v>-47.876936622845321</v>
      </c>
      <c r="F34" s="128">
        <f>STDEV(N131:N134)</f>
        <v>0.13130212162701199</v>
      </c>
      <c r="H34">
        <f>'Picarro Output'!A33</f>
        <v>32</v>
      </c>
      <c r="I34">
        <f>'Picarro Output'!E33</f>
        <v>2</v>
      </c>
      <c r="J34" s="97" t="str">
        <f>'Run Summary'!D33</f>
        <v>Blacksburg</v>
      </c>
      <c r="K34" s="1">
        <f>'Run Summary'!G33</f>
        <v>0</v>
      </c>
      <c r="L34" s="95">
        <f>'18O'!G33</f>
        <v>0</v>
      </c>
      <c r="M34" s="7">
        <f>IF('2H'!G33=-1,"",(IF('18O'!H33=-1,"",(IF('Run Summary'!F33=-1,"",'18O'!Q33)))))</f>
        <v>-7.5619511635392449</v>
      </c>
      <c r="N34" s="8">
        <f>IF('2H'!G33=-1,"",(IF('18O'!H33=-1,"",(IF('Run Summary'!F33=-1,"",'2H'!Q33)))))</f>
        <v>-47.924385114254655</v>
      </c>
      <c r="O34" s="95">
        <f>'2H'!G33</f>
        <v>0</v>
      </c>
    </row>
    <row r="35" spans="1:15">
      <c r="A35" s="1"/>
      <c r="D35" s="1"/>
      <c r="E35" s="1"/>
      <c r="F35" s="7"/>
      <c r="G35" s="1"/>
      <c r="H35">
        <f>'Picarro Output'!A34</f>
        <v>33</v>
      </c>
      <c r="I35">
        <f>'Picarro Output'!E34</f>
        <v>3</v>
      </c>
      <c r="J35" s="97" t="str">
        <f>'Run Summary'!D34</f>
        <v>Blacksburg</v>
      </c>
      <c r="K35" s="1">
        <f>'Run Summary'!G34</f>
        <v>0</v>
      </c>
      <c r="L35" s="95">
        <f>'18O'!G34</f>
        <v>0</v>
      </c>
      <c r="M35" s="7">
        <f>IF('2H'!G34=-1,"",(IF('18O'!H34=-1,"",(IF('Run Summary'!F34=-1,"",'18O'!Q34)))))</f>
        <v>-7.5906619204531811</v>
      </c>
      <c r="N35" s="8">
        <f>IF('2H'!G34=-1,"",(IF('18O'!H34=-1,"",(IF('Run Summary'!F34=-1,"",'2H'!Q34)))))</f>
        <v>-47.913786209053882</v>
      </c>
      <c r="O35" s="95">
        <f>'2H'!G34</f>
        <v>0</v>
      </c>
    </row>
    <row r="36" spans="1:15">
      <c r="A36" s="1"/>
      <c r="D36" s="1"/>
      <c r="E36" s="1"/>
      <c r="F36" s="1"/>
      <c r="G36" s="1"/>
      <c r="H36">
        <f>'Picarro Output'!A35</f>
        <v>34</v>
      </c>
      <c r="I36">
        <f>'Picarro Output'!E35</f>
        <v>4</v>
      </c>
      <c r="J36" s="97" t="str">
        <f>'Run Summary'!D35</f>
        <v>Blacksburg</v>
      </c>
      <c r="K36" s="1">
        <f>'Run Summary'!G35</f>
        <v>0</v>
      </c>
      <c r="L36" s="95">
        <f>'18O'!G35</f>
        <v>0</v>
      </c>
      <c r="M36" s="7">
        <f>IF('2H'!G35=-1,"",(IF('18O'!H35=-1,"",(IF('Run Summary'!F35=-1,"",'18O'!Q35)))))</f>
        <v>-7.5200769217447085</v>
      </c>
      <c r="N36" s="8">
        <f>IF('2H'!G35=-1,"",(IF('18O'!H35=-1,"",(IF('Run Summary'!F35=-1,"",'2H'!Q35)))))</f>
        <v>-48.099869745798316</v>
      </c>
      <c r="O36" s="95">
        <f>'2H'!G35</f>
        <v>0</v>
      </c>
    </row>
    <row r="37" spans="1:15">
      <c r="A37" s="1"/>
      <c r="D37" s="1"/>
      <c r="E37" s="1"/>
      <c r="F37" s="1"/>
      <c r="G37" s="1"/>
      <c r="H37">
        <f>'Picarro Output'!A36</f>
        <v>35</v>
      </c>
      <c r="I37">
        <f>'Picarro Output'!E36</f>
        <v>5</v>
      </c>
      <c r="J37" s="97" t="str">
        <f>'Run Summary'!D36</f>
        <v>Blacksburg</v>
      </c>
      <c r="K37" s="1">
        <f>'Run Summary'!G36</f>
        <v>0</v>
      </c>
      <c r="L37" s="95">
        <f>'18O'!G36</f>
        <v>0</v>
      </c>
      <c r="M37" s="7">
        <f>IF('2H'!G36=-1,"",(IF('18O'!H36=-1,"",(IF('Run Summary'!F36=-1,"",'18O'!Q36)))))</f>
        <v>-7.5942629015038356</v>
      </c>
      <c r="N37" s="8">
        <f>IF('2H'!G36=-1,"",(IF('18O'!H36=-1,"",(IF('Run Summary'!F36=-1,"",'2H'!Q36)))))</f>
        <v>-47.88164785882082</v>
      </c>
      <c r="O37" s="95">
        <f>'2H'!G36</f>
        <v>0</v>
      </c>
    </row>
    <row r="38" spans="1:15">
      <c r="A38" s="1"/>
      <c r="B38" s="25" t="s">
        <v>33</v>
      </c>
      <c r="C38" s="1"/>
      <c r="D38" s="1"/>
      <c r="E38" s="1"/>
      <c r="F38" s="1"/>
      <c r="G38" s="1"/>
      <c r="H38">
        <f>'Picarro Output'!A37</f>
        <v>36</v>
      </c>
      <c r="I38">
        <f>'Picarro Output'!E37</f>
        <v>6</v>
      </c>
      <c r="J38" s="97" t="str">
        <f>'Run Summary'!D37</f>
        <v>Blacksburg</v>
      </c>
      <c r="K38" s="1">
        <f>'Run Summary'!G37</f>
        <v>0</v>
      </c>
      <c r="L38" s="95">
        <f>'18O'!G37</f>
        <v>0</v>
      </c>
      <c r="M38" s="7">
        <f>IF('2H'!G37=-1,"",(IF('18O'!H37=-1,"",(IF('Run Summary'!F37=-1,"",'18O'!Q37)))))</f>
        <v>-7.5587116311286859</v>
      </c>
      <c r="N38" s="8">
        <f>IF('2H'!G37=-1,"",(IF('18O'!H37=-1,"",(IF('Run Summary'!F37=-1,"",'2H'!Q37)))))</f>
        <v>-47.926732847318064</v>
      </c>
      <c r="O38" s="95">
        <f>'2H'!G37</f>
        <v>0</v>
      </c>
    </row>
    <row r="39" spans="1:15">
      <c r="A39" s="1"/>
      <c r="B39" s="239" t="s">
        <v>34</v>
      </c>
      <c r="C39" s="239"/>
      <c r="D39" s="1" t="s">
        <v>35</v>
      </c>
      <c r="E39" s="1" t="s">
        <v>36</v>
      </c>
      <c r="F39" s="1"/>
      <c r="G39" s="1"/>
      <c r="H39">
        <f>'Picarro Output'!A38</f>
        <v>37</v>
      </c>
      <c r="I39">
        <f>'Picarro Output'!E38</f>
        <v>7</v>
      </c>
      <c r="J39" s="97" t="str">
        <f>'Run Summary'!D38</f>
        <v>Blacksburg</v>
      </c>
      <c r="K39" s="1">
        <f>'Run Summary'!G38</f>
        <v>0</v>
      </c>
      <c r="L39" s="95">
        <f>'18O'!G38</f>
        <v>0</v>
      </c>
      <c r="M39" s="7">
        <f>IF('2H'!G38=-1,"",(IF('18O'!H38=-1,"",(IF('Run Summary'!F38=-1,"",'18O'!Q38)))))</f>
        <v>-7.5941133282444522</v>
      </c>
      <c r="N39" s="8">
        <f>IF('2H'!G38=-1,"",(IF('18O'!H38=-1,"",(IF('Run Summary'!F38=-1,"",'2H'!Q38)))))</f>
        <v>-47.906346614529809</v>
      </c>
      <c r="O39" s="95">
        <f>'2H'!G38</f>
        <v>0</v>
      </c>
    </row>
    <row r="40" spans="1:15">
      <c r="A40" s="1"/>
      <c r="B40" s="26" t="s">
        <v>103</v>
      </c>
      <c r="C40" s="115" t="s">
        <v>37</v>
      </c>
      <c r="D40" s="150" t="s">
        <v>405</v>
      </c>
      <c r="E40" s="150"/>
      <c r="F40" s="1"/>
      <c r="G40" s="1"/>
      <c r="H40">
        <f>'Picarro Output'!A39</f>
        <v>38</v>
      </c>
      <c r="I40">
        <f>'Picarro Output'!E39</f>
        <v>8</v>
      </c>
      <c r="J40" s="97" t="str">
        <f>'Run Summary'!D39</f>
        <v>Blacksburg</v>
      </c>
      <c r="K40" s="1">
        <f>'Run Summary'!G39</f>
        <v>0</v>
      </c>
      <c r="L40" s="95">
        <f>'18O'!G39</f>
        <v>0</v>
      </c>
      <c r="M40" s="7">
        <f>IF('2H'!G39=-1,"",(IF('18O'!H39=-1,"",(IF('Run Summary'!F39=-1,"",'18O'!Q39)))))</f>
        <v>-7.5874553327238736</v>
      </c>
      <c r="N40" s="8">
        <f>IF('2H'!G39=-1,"",(IF('18O'!H39=-1,"",(IF('Run Summary'!F39=-1,"",'2H'!Q39)))))</f>
        <v>-48.33685672791875</v>
      </c>
      <c r="O40" s="95">
        <f>'2H'!G39</f>
        <v>0</v>
      </c>
    </row>
    <row r="41" spans="1:15">
      <c r="A41" s="1"/>
      <c r="B41" s="26" t="s">
        <v>38</v>
      </c>
      <c r="C41" s="115" t="s">
        <v>162</v>
      </c>
      <c r="D41" s="150" t="s">
        <v>405</v>
      </c>
      <c r="E41" s="150"/>
      <c r="F41" s="1"/>
      <c r="G41" s="1"/>
      <c r="H41">
        <f>'Picarro Output'!A40</f>
        <v>39</v>
      </c>
      <c r="I41">
        <f>'Picarro Output'!E40</f>
        <v>9</v>
      </c>
      <c r="J41" s="97" t="str">
        <f>'Run Summary'!D40</f>
        <v>Blacksburg</v>
      </c>
      <c r="K41" s="1">
        <f>'Run Summary'!G40</f>
        <v>0</v>
      </c>
      <c r="L41" s="95">
        <f>'18O'!G40</f>
        <v>0</v>
      </c>
      <c r="M41" s="7">
        <f>IF('2H'!G40=-1,"",(IF('18O'!H40=-1,"",(IF('Run Summary'!F40=-1,"",'18O'!Q40)))))</f>
        <v>-7.5846209456247813</v>
      </c>
      <c r="N41" s="8">
        <f>IF('2H'!G40=-1,"",(IF('18O'!H40=-1,"",(IF('Run Summary'!F40=-1,"",'2H'!Q40)))))</f>
        <v>-48.282988645527915</v>
      </c>
      <c r="O41" s="95">
        <f>'2H'!G40</f>
        <v>0</v>
      </c>
    </row>
    <row r="42" spans="1:15">
      <c r="A42" s="1"/>
      <c r="B42" s="26" t="s">
        <v>104</v>
      </c>
      <c r="C42" s="115" t="s">
        <v>37</v>
      </c>
      <c r="D42" s="150" t="s">
        <v>405</v>
      </c>
      <c r="E42" s="150"/>
      <c r="F42" s="1"/>
      <c r="G42" s="1"/>
      <c r="H42">
        <f>'Picarro Output'!A41</f>
        <v>40</v>
      </c>
      <c r="I42">
        <f>'Picarro Output'!E41</f>
        <v>10</v>
      </c>
      <c r="J42" s="97" t="str">
        <f>'Run Summary'!D41</f>
        <v>Blacksburg</v>
      </c>
      <c r="K42" s="1">
        <f>'Run Summary'!G41</f>
        <v>0</v>
      </c>
      <c r="L42" s="95">
        <f>'18O'!G41</f>
        <v>0</v>
      </c>
      <c r="M42" s="7">
        <f>IF('2H'!G41=-1,"",(IF('18O'!H41=-1,"",(IF('Run Summary'!F41=-1,"",'18O'!Q41)))))</f>
        <v>-7.6084871220964789</v>
      </c>
      <c r="N42" s="8">
        <f>IF('2H'!G41=-1,"",(IF('18O'!H41=-1,"",(IF('Run Summary'!F41=-1,"",'2H'!Q41)))))</f>
        <v>-48.180186013021725</v>
      </c>
      <c r="O42" s="95">
        <f>'2H'!G41</f>
        <v>0</v>
      </c>
    </row>
    <row r="43" spans="1:15">
      <c r="A43" s="1"/>
      <c r="B43" s="26" t="s">
        <v>39</v>
      </c>
      <c r="C43" s="115" t="s">
        <v>40</v>
      </c>
      <c r="D43" s="150" t="s">
        <v>405</v>
      </c>
      <c r="E43" s="150"/>
      <c r="F43" s="1"/>
      <c r="G43" s="1"/>
      <c r="H43">
        <f>'Picarro Output'!A42</f>
        <v>41</v>
      </c>
      <c r="I43">
        <f>'Picarro Output'!E42</f>
        <v>1</v>
      </c>
      <c r="J43" s="97" t="str">
        <f>'Run Summary'!D42</f>
        <v>Hawaii</v>
      </c>
      <c r="K43" s="1">
        <f>'Run Summary'!G42</f>
        <v>0</v>
      </c>
      <c r="L43" s="95">
        <f>'18O'!G42</f>
        <v>0</v>
      </c>
      <c r="M43" s="7">
        <f>IF('2H'!G42=-1,"",(IF('18O'!H42=-1,"",(IF('Run Summary'!F42=-1,"",'18O'!Q42)))))</f>
        <v>-3.7304924676524021</v>
      </c>
      <c r="N43" s="8">
        <f>IF('2H'!G42=-1,"",(IF('18O'!H42=-1,"",(IF('Run Summary'!F42=-1,"",'2H'!Q42)))))</f>
        <v>-13.122624715227477</v>
      </c>
      <c r="O43" s="95">
        <f>'2H'!G42</f>
        <v>0</v>
      </c>
    </row>
    <row r="44" spans="1:15">
      <c r="A44" s="1"/>
      <c r="B44" s="223" t="s">
        <v>41</v>
      </c>
      <c r="C44" s="223"/>
      <c r="D44" s="150" t="s">
        <v>164</v>
      </c>
      <c r="E44" s="150"/>
      <c r="F44" s="1"/>
      <c r="G44" s="1"/>
      <c r="H44">
        <f>'Picarro Output'!A43</f>
        <v>42</v>
      </c>
      <c r="I44">
        <f>'Picarro Output'!E43</f>
        <v>2</v>
      </c>
      <c r="J44" s="97" t="str">
        <f>'Run Summary'!D43</f>
        <v>Hawaii</v>
      </c>
      <c r="K44" s="1">
        <f>'Run Summary'!G43</f>
        <v>0</v>
      </c>
      <c r="L44" s="95">
        <f>'18O'!G43</f>
        <v>0</v>
      </c>
      <c r="M44" s="7">
        <f>IF('2H'!G43=-1,"",(IF('18O'!H43=-1,"",(IF('Run Summary'!F43=-1,"",'18O'!Q43)))))</f>
        <v>-3.6661742232259869</v>
      </c>
      <c r="N44" s="8">
        <f>IF('2H'!G43=-1,"",(IF('18O'!H43=-1,"",(IF('Run Summary'!F43=-1,"",'2H'!Q43)))))</f>
        <v>-13.058135476046806</v>
      </c>
      <c r="O44" s="95">
        <f>'2H'!G43</f>
        <v>0</v>
      </c>
    </row>
    <row r="45" spans="1:15">
      <c r="A45" s="1"/>
      <c r="B45" s="223" t="s">
        <v>42</v>
      </c>
      <c r="C45" s="223"/>
      <c r="D45" s="151">
        <v>45818</v>
      </c>
      <c r="E45" s="150"/>
      <c r="F45" s="1"/>
      <c r="G45" s="1"/>
      <c r="H45">
        <f>'Picarro Output'!A44</f>
        <v>43</v>
      </c>
      <c r="I45">
        <f>'Picarro Output'!E44</f>
        <v>3</v>
      </c>
      <c r="J45" s="97" t="str">
        <f>'Run Summary'!D44</f>
        <v>Hawaii</v>
      </c>
      <c r="K45" s="1">
        <f>'Run Summary'!G44</f>
        <v>0</v>
      </c>
      <c r="L45" s="95">
        <f>'18O'!G44</f>
        <v>0</v>
      </c>
      <c r="M45" s="7">
        <f>IF('2H'!G44=-1,"",(IF('18O'!H44=-1,"",(IF('Run Summary'!F44=-1,"",'18O'!Q44)))))</f>
        <v>-3.6764555334082933</v>
      </c>
      <c r="N45" s="8">
        <f>IF('2H'!G44=-1,"",(IF('18O'!H44=-1,"",(IF('Run Summary'!F44=-1,"",'2H'!Q44)))))</f>
        <v>-13.406144483751152</v>
      </c>
      <c r="O45" s="95">
        <f>'2H'!G44</f>
        <v>0</v>
      </c>
    </row>
    <row r="46" spans="1:15">
      <c r="A46" s="1"/>
      <c r="B46" s="224" t="s">
        <v>227</v>
      </c>
      <c r="C46" s="225"/>
      <c r="D46" s="225"/>
      <c r="E46" s="226"/>
      <c r="F46" s="1"/>
      <c r="G46" s="1"/>
      <c r="H46">
        <f>'Picarro Output'!A45</f>
        <v>44</v>
      </c>
      <c r="I46">
        <f>'Picarro Output'!E45</f>
        <v>4</v>
      </c>
      <c r="J46" s="97" t="str">
        <f>'Run Summary'!D45</f>
        <v>Hawaii</v>
      </c>
      <c r="K46" s="1">
        <f>'Run Summary'!G45</f>
        <v>0</v>
      </c>
      <c r="L46" s="95">
        <f>'18O'!G45</f>
        <v>0</v>
      </c>
      <c r="M46" s="7">
        <f>IF('2H'!G45=-1,"",(IF('18O'!H45=-1,"",(IF('Run Summary'!F45=-1,"",'18O'!Q45)))))</f>
        <v>-3.7045309725009306</v>
      </c>
      <c r="N46" s="8">
        <f>IF('2H'!G45=-1,"",(IF('18O'!H45=-1,"",(IF('Run Summary'!F45=-1,"",'2H'!Q45)))))</f>
        <v>-13.462483237530325</v>
      </c>
      <c r="O46" s="95">
        <f>'2H'!G45</f>
        <v>0</v>
      </c>
    </row>
    <row r="47" spans="1:15">
      <c r="A47" s="1"/>
      <c r="B47" s="227"/>
      <c r="C47" s="228"/>
      <c r="D47" s="228"/>
      <c r="E47" s="229"/>
      <c r="F47" s="1"/>
      <c r="G47" s="1"/>
      <c r="H47">
        <f>'Picarro Output'!A46</f>
        <v>45</v>
      </c>
      <c r="I47">
        <f>'Picarro Output'!E46</f>
        <v>1</v>
      </c>
      <c r="J47" s="97" t="str">
        <f>'Run Summary'!D46</f>
        <v>C50 28oct24 1.5m</v>
      </c>
      <c r="K47" s="1">
        <f>'Run Summary'!G46</f>
        <v>0</v>
      </c>
      <c r="L47" s="95">
        <f>'18O'!G46</f>
        <v>0</v>
      </c>
      <c r="M47" s="7">
        <f>IF('2H'!G46=-1,"",(IF('18O'!H46=-1,"",(IF('Run Summary'!F46=-1,"",'18O'!Q46)))))</f>
        <v>-4.3496083860951362</v>
      </c>
      <c r="N47" s="8">
        <f>IF('2H'!G46=-1,"",(IF('18O'!H46=-1,"",(IF('Run Summary'!F46=-1,"",'2H'!Q46)))))</f>
        <v>-26.353353461568673</v>
      </c>
      <c r="O47" s="95">
        <f>'2H'!G46</f>
        <v>0</v>
      </c>
    </row>
    <row r="48" spans="1:15">
      <c r="A48" s="1"/>
      <c r="B48" s="227"/>
      <c r="C48" s="228"/>
      <c r="D48" s="228"/>
      <c r="E48" s="229"/>
      <c r="F48" s="1"/>
      <c r="G48" s="1"/>
      <c r="H48">
        <f>'Picarro Output'!A47</f>
        <v>46</v>
      </c>
      <c r="I48">
        <f>'Picarro Output'!E47</f>
        <v>2</v>
      </c>
      <c r="J48" s="97" t="str">
        <f>'Run Summary'!D47</f>
        <v>C50 28oct24 1.5m</v>
      </c>
      <c r="K48" s="1">
        <f>'Run Summary'!G47</f>
        <v>0</v>
      </c>
      <c r="L48" s="95">
        <f>'18O'!G47</f>
        <v>0</v>
      </c>
      <c r="M48" s="7">
        <f>IF('2H'!G47=-1,"",(IF('18O'!H47=-1,"",(IF('Run Summary'!F47=-1,"",'18O'!Q47)))))</f>
        <v>-4.2460863030162965</v>
      </c>
      <c r="N48" s="8">
        <f>IF('2H'!G47=-1,"",(IF('18O'!H47=-1,"",(IF('Run Summary'!F47=-1,"",'2H'!Q47)))))</f>
        <v>-26.549478433296144</v>
      </c>
      <c r="O48" s="95">
        <f>'2H'!G47</f>
        <v>0</v>
      </c>
    </row>
    <row r="49" spans="1:15">
      <c r="A49" s="1"/>
      <c r="B49" s="227"/>
      <c r="C49" s="228"/>
      <c r="D49" s="228"/>
      <c r="E49" s="229"/>
      <c r="F49" s="1"/>
      <c r="G49" s="1"/>
      <c r="H49">
        <f>'Picarro Output'!A48</f>
        <v>47</v>
      </c>
      <c r="I49">
        <f>'Picarro Output'!E48</f>
        <v>3</v>
      </c>
      <c r="J49" s="97" t="str">
        <f>'Run Summary'!D48</f>
        <v>C50 28oct24 1.5m</v>
      </c>
      <c r="K49" s="1">
        <f>'Run Summary'!G48</f>
        <v>0</v>
      </c>
      <c r="L49" s="95">
        <f>'18O'!G48</f>
        <v>0</v>
      </c>
      <c r="M49" s="7">
        <f>IF('2H'!G48=-1,"",(IF('18O'!H48=-1,"",(IF('Run Summary'!F48=-1,"",'18O'!Q48)))))</f>
        <v>-4.325629052541867</v>
      </c>
      <c r="N49" s="8">
        <f>IF('2H'!G48=-1,"",(IF('18O'!H48=-1,"",(IF('Run Summary'!F48=-1,"",'2H'!Q48)))))</f>
        <v>-26.424688457341993</v>
      </c>
      <c r="O49" s="95">
        <f>'2H'!G48</f>
        <v>0</v>
      </c>
    </row>
    <row r="50" spans="1:15">
      <c r="A50" s="1"/>
      <c r="B50" s="227"/>
      <c r="C50" s="228"/>
      <c r="D50" s="228"/>
      <c r="E50" s="229"/>
      <c r="F50" s="1"/>
      <c r="G50" s="1"/>
      <c r="H50">
        <f>'Picarro Output'!A49</f>
        <v>48</v>
      </c>
      <c r="I50">
        <f>'Picarro Output'!E49</f>
        <v>4</v>
      </c>
      <c r="J50" s="97" t="str">
        <f>'Run Summary'!D49</f>
        <v>C50 28oct24 1.5m</v>
      </c>
      <c r="K50" s="1">
        <f>'Run Summary'!G49</f>
        <v>0</v>
      </c>
      <c r="L50" s="95">
        <f>'18O'!G49</f>
        <v>0</v>
      </c>
      <c r="M50" s="7">
        <f>IF('2H'!G49=-1,"",(IF('18O'!H49=-1,"",(IF('Run Summary'!F49=-1,"",'18O'!Q49)))))</f>
        <v>-4.3406122077045231</v>
      </c>
      <c r="N50" s="8">
        <f>IF('2H'!G49=-1,"",(IF('18O'!H49=-1,"",(IF('Run Summary'!F49=-1,"",'2H'!Q49)))))</f>
        <v>-25.9268007862219</v>
      </c>
      <c r="O50" s="95">
        <f>'2H'!G49</f>
        <v>0</v>
      </c>
    </row>
    <row r="51" spans="1:15">
      <c r="A51" s="1"/>
      <c r="B51" s="230"/>
      <c r="C51" s="231"/>
      <c r="D51" s="231"/>
      <c r="E51" s="232"/>
      <c r="F51" s="1"/>
      <c r="G51" s="1"/>
      <c r="H51">
        <f>'Picarro Output'!A50</f>
        <v>49</v>
      </c>
      <c r="I51">
        <f>'Picarro Output'!E50</f>
        <v>1</v>
      </c>
      <c r="J51" s="97" t="str">
        <f>'Run Summary'!D50</f>
        <v>C50 30sep24 1.5m</v>
      </c>
      <c r="K51" s="1">
        <f>'Run Summary'!G50</f>
        <v>0</v>
      </c>
      <c r="L51" s="95">
        <f>'18O'!G50</f>
        <v>0</v>
      </c>
      <c r="M51" s="7">
        <f>IF('2H'!G50=-1,"",(IF('18O'!H50=-1,"",(IF('Run Summary'!F50=-1,"",'18O'!Q50)))))</f>
        <v>-3.8745637055463469</v>
      </c>
      <c r="N51" s="8">
        <f>IF('2H'!G50=-1,"",(IF('18O'!H50=-1,"",(IF('Run Summary'!F50=-1,"",'2H'!Q50)))))</f>
        <v>-24.805307339419187</v>
      </c>
      <c r="O51" s="95">
        <f>'2H'!G50</f>
        <v>0</v>
      </c>
    </row>
    <row r="52" spans="1:15">
      <c r="A52" s="1"/>
      <c r="F52" s="1"/>
      <c r="G52" s="1"/>
      <c r="H52">
        <f>'Picarro Output'!A51</f>
        <v>50</v>
      </c>
      <c r="I52">
        <f>'Picarro Output'!E51</f>
        <v>2</v>
      </c>
      <c r="J52" s="97" t="str">
        <f>'Run Summary'!D51</f>
        <v>C50 30sep24 1.5m</v>
      </c>
      <c r="K52" s="1">
        <f>'Run Summary'!G51</f>
        <v>0</v>
      </c>
      <c r="L52" s="95">
        <f>'18O'!G51</f>
        <v>0</v>
      </c>
      <c r="M52" s="7">
        <f>IF('2H'!G51=-1,"",(IF('18O'!H51=-1,"",(IF('Run Summary'!F51=-1,"",'18O'!Q51)))))</f>
        <v>-3.8784494096997353</v>
      </c>
      <c r="N52" s="8">
        <f>IF('2H'!G51=-1,"",(IF('18O'!H51=-1,"",(IF('Run Summary'!F51=-1,"",'2H'!Q51)))))</f>
        <v>-24.866985056441024</v>
      </c>
      <c r="O52" s="95">
        <f>'2H'!G51</f>
        <v>0</v>
      </c>
    </row>
    <row r="53" spans="1:15">
      <c r="A53" s="1"/>
      <c r="F53" s="1"/>
      <c r="G53" s="1"/>
      <c r="H53">
        <f>'Picarro Output'!A52</f>
        <v>51</v>
      </c>
      <c r="I53">
        <f>'Picarro Output'!E52</f>
        <v>3</v>
      </c>
      <c r="J53" s="97" t="str">
        <f>'Run Summary'!D52</f>
        <v>C50 30sep24 1.5m</v>
      </c>
      <c r="K53" s="1">
        <f>'Run Summary'!G52</f>
        <v>0</v>
      </c>
      <c r="L53" s="95">
        <f>'18O'!G52</f>
        <v>0</v>
      </c>
      <c r="M53" s="7">
        <f>IF('2H'!G52=-1,"",(IF('18O'!H52=-1,"",(IF('Run Summary'!F52=-1,"",'18O'!Q52)))))</f>
        <v>-3.9460958026809392</v>
      </c>
      <c r="N53" s="8">
        <f>IF('2H'!G52=-1,"",(IF('18O'!H52=-1,"",(IF('Run Summary'!F52=-1,"",'2H'!Q52)))))</f>
        <v>-24.939535160810419</v>
      </c>
      <c r="O53" s="95">
        <f>'2H'!G52</f>
        <v>0</v>
      </c>
    </row>
    <row r="54" spans="1:15">
      <c r="A54" s="1"/>
      <c r="F54" s="1"/>
      <c r="G54" s="1"/>
      <c r="H54">
        <f>'Picarro Output'!A53</f>
        <v>52</v>
      </c>
      <c r="I54">
        <f>'Picarro Output'!E53</f>
        <v>4</v>
      </c>
      <c r="J54" s="97" t="str">
        <f>'Run Summary'!D53</f>
        <v>C50 30sep24 1.5m</v>
      </c>
      <c r="K54" s="1">
        <f>'Run Summary'!G53</f>
        <v>0</v>
      </c>
      <c r="L54" s="95">
        <f>'18O'!G53</f>
        <v>0</v>
      </c>
      <c r="M54" s="7">
        <f>IF('2H'!G53=-1,"",(IF('18O'!H53=-1,"",(IF('Run Summary'!F53=-1,"",'18O'!Q53)))))</f>
        <v>-3.8694445705294882</v>
      </c>
      <c r="N54" s="8">
        <f>IF('2H'!G53=-1,"",(IF('18O'!H53=-1,"",(IF('Run Summary'!F53=-1,"",'2H'!Q53)))))</f>
        <v>-25.03030079131474</v>
      </c>
      <c r="O54" s="95">
        <f>'2H'!G53</f>
        <v>0</v>
      </c>
    </row>
    <row r="55" spans="1:15">
      <c r="A55" s="1"/>
      <c r="F55" s="1"/>
      <c r="G55" s="1"/>
      <c r="H55">
        <f>'Picarro Output'!A54</f>
        <v>53</v>
      </c>
      <c r="I55">
        <f>'Picarro Output'!E54</f>
        <v>1</v>
      </c>
      <c r="J55" s="97" t="str">
        <f>'Run Summary'!D54</f>
        <v>CC3 11jul24 1.5m</v>
      </c>
      <c r="K55" s="1">
        <f>'Run Summary'!G54</f>
        <v>0</v>
      </c>
      <c r="L55" s="95">
        <f>'18O'!G54</f>
        <v>0</v>
      </c>
      <c r="M55" s="7">
        <f>IF('2H'!G54=-1,"",(IF('18O'!H54=-1,"",(IF('Run Summary'!F54=-1,"",'18O'!Q54)))))</f>
        <v>-4.3833143752191974</v>
      </c>
      <c r="N55" s="8">
        <f>IF('2H'!G54=-1,"",(IF('18O'!H54=-1,"",(IF('Run Summary'!F54=-1,"",'2H'!Q54)))))</f>
        <v>-27.005491152293267</v>
      </c>
      <c r="O55" s="95">
        <f>'2H'!G54</f>
        <v>0</v>
      </c>
    </row>
    <row r="56" spans="1:15">
      <c r="A56" s="1"/>
      <c r="D56" s="1"/>
      <c r="E56" s="1"/>
      <c r="F56" s="1"/>
      <c r="G56" s="1"/>
      <c r="H56">
        <f>'Picarro Output'!A55</f>
        <v>54</v>
      </c>
      <c r="I56">
        <f>'Picarro Output'!E55</f>
        <v>2</v>
      </c>
      <c r="J56" s="97" t="str">
        <f>'Run Summary'!D55</f>
        <v>CC3 11jul24 1.5m</v>
      </c>
      <c r="K56" s="1">
        <f>'Run Summary'!G55</f>
        <v>0</v>
      </c>
      <c r="L56" s="95">
        <f>'18O'!G55</f>
        <v>0</v>
      </c>
      <c r="M56" s="7">
        <f>IF('2H'!G55=-1,"",(IF('18O'!H55=-1,"",(IF('Run Summary'!F55=-1,"",'18O'!Q55)))))</f>
        <v>-4.3962214070708914</v>
      </c>
      <c r="N56" s="8">
        <f>IF('2H'!G55=-1,"",(IF('18O'!H55=-1,"",(IF('Run Summary'!F55=-1,"",'2H'!Q55)))))</f>
        <v>-27.198914508339286</v>
      </c>
      <c r="O56" s="95">
        <f>'2H'!G55</f>
        <v>0</v>
      </c>
    </row>
    <row r="57" spans="1:15">
      <c r="A57" s="1"/>
      <c r="F57" s="1"/>
      <c r="G57" s="1"/>
      <c r="H57">
        <f>'Picarro Output'!A56</f>
        <v>55</v>
      </c>
      <c r="I57">
        <f>'Picarro Output'!E56</f>
        <v>3</v>
      </c>
      <c r="J57" s="97" t="str">
        <f>'Run Summary'!D56</f>
        <v>CC3 11jul24 1.5m</v>
      </c>
      <c r="K57" s="1">
        <f>'Run Summary'!G56</f>
        <v>0</v>
      </c>
      <c r="L57" s="95">
        <f>'18O'!G56</f>
        <v>0</v>
      </c>
      <c r="M57" s="7">
        <f>IF('2H'!G56=-1,"",(IF('18O'!H56=-1,"",(IF('Run Summary'!F56=-1,"",'18O'!Q56)))))</f>
        <v>-4.4136379752764192</v>
      </c>
      <c r="N57" s="8">
        <f>IF('2H'!G56=-1,"",(IF('18O'!H56=-1,"",(IF('Run Summary'!F56=-1,"",'2H'!Q56)))))</f>
        <v>-27.069793588276791</v>
      </c>
      <c r="O57" s="95">
        <f>'2H'!G56</f>
        <v>0</v>
      </c>
    </row>
    <row r="58" spans="1:15">
      <c r="A58" s="1"/>
      <c r="F58" s="1"/>
      <c r="G58" s="1"/>
      <c r="H58">
        <f>'Picarro Output'!A57</f>
        <v>56</v>
      </c>
      <c r="I58">
        <f>'Picarro Output'!E57</f>
        <v>4</v>
      </c>
      <c r="J58" s="97" t="str">
        <f>'Run Summary'!D57</f>
        <v>CC3 11jul24 1.5m</v>
      </c>
      <c r="K58" s="1">
        <f>'Run Summary'!G57</f>
        <v>0</v>
      </c>
      <c r="L58" s="95">
        <f>'18O'!G57</f>
        <v>0</v>
      </c>
      <c r="M58" s="7">
        <f>IF('2H'!G57=-1,"",(IF('18O'!H57=-1,"",(IF('Run Summary'!F57=-1,"",'18O'!Q57)))))</f>
        <v>-4.3257494933837171</v>
      </c>
      <c r="N58" s="8">
        <f>IF('2H'!G57=-1,"",(IF('18O'!H57=-1,"",(IF('Run Summary'!F57=-1,"",'2H'!Q57)))))</f>
        <v>-27.350683876742814</v>
      </c>
      <c r="O58" s="95">
        <f>'2H'!G57</f>
        <v>0</v>
      </c>
    </row>
    <row r="59" spans="1:15">
      <c r="A59" s="1"/>
      <c r="F59" s="1"/>
      <c r="G59" s="1"/>
      <c r="H59">
        <f>'Picarro Output'!A58</f>
        <v>57</v>
      </c>
      <c r="I59">
        <f>'Picarro Output'!E58</f>
        <v>1</v>
      </c>
      <c r="J59" s="97" t="str">
        <f>'Run Summary'!D58</f>
        <v>Blacksburg</v>
      </c>
      <c r="K59" s="1">
        <f>'Run Summary'!G58</f>
        <v>0</v>
      </c>
      <c r="L59" s="95">
        <f>'18O'!G58</f>
        <v>0</v>
      </c>
      <c r="M59" s="7">
        <f>IF('2H'!G58=-1,"",(IF('18O'!H58=-1,"",(IF('Run Summary'!F58=-1,"",'18O'!Q58)))))</f>
        <v>-7.6675193464908684</v>
      </c>
      <c r="N59" s="8">
        <f>IF('2H'!G58=-1,"",(IF('18O'!H58=-1,"",(IF('Run Summary'!F58=-1,"",'2H'!Q58)))))</f>
        <v>-47.394893693061483</v>
      </c>
      <c r="O59" s="95">
        <f>'2H'!G58</f>
        <v>0</v>
      </c>
    </row>
    <row r="60" spans="1:15">
      <c r="A60" s="1"/>
      <c r="F60" s="1"/>
      <c r="G60" s="1"/>
      <c r="H60">
        <f>'Picarro Output'!A59</f>
        <v>58</v>
      </c>
      <c r="I60">
        <f>'Picarro Output'!E59</f>
        <v>2</v>
      </c>
      <c r="J60" s="97" t="str">
        <f>'Run Summary'!D59</f>
        <v>Blacksburg</v>
      </c>
      <c r="K60" s="1">
        <f>'Run Summary'!G59</f>
        <v>0</v>
      </c>
      <c r="L60" s="95">
        <f>'18O'!G59</f>
        <v>0</v>
      </c>
      <c r="M60" s="7">
        <f>IF('2H'!G59=-1,"",(IF('18O'!H59=-1,"",(IF('Run Summary'!F59=-1,"",'18O'!Q59)))))</f>
        <v>-7.6026102088601313</v>
      </c>
      <c r="N60" s="8">
        <f>IF('2H'!G59=-1,"",(IF('18O'!H59=-1,"",(IF('Run Summary'!F59=-1,"",'2H'!Q59)))))</f>
        <v>-48.151770507598208</v>
      </c>
      <c r="O60" s="95">
        <f>'2H'!G59</f>
        <v>0</v>
      </c>
    </row>
    <row r="61" spans="1:15">
      <c r="A61" s="1"/>
      <c r="F61" s="1"/>
      <c r="G61" s="1"/>
      <c r="H61">
        <f>'Picarro Output'!A60</f>
        <v>59</v>
      </c>
      <c r="I61">
        <f>'Picarro Output'!E60</f>
        <v>3</v>
      </c>
      <c r="J61" s="97" t="str">
        <f>'Run Summary'!D60</f>
        <v>Blacksburg</v>
      </c>
      <c r="K61" s="1">
        <f>'Run Summary'!G60</f>
        <v>0</v>
      </c>
      <c r="L61" s="95">
        <f>'18O'!G60</f>
        <v>0</v>
      </c>
      <c r="M61" s="7">
        <f>IF('2H'!G60=-1,"",(IF('18O'!H60=-1,"",(IF('Run Summary'!F60=-1,"",'18O'!Q60)))))</f>
        <v>-7.7150437537526937</v>
      </c>
      <c r="N61" s="8">
        <f>IF('2H'!G60=-1,"",(IF('18O'!H60=-1,"",(IF('Run Summary'!F60=-1,"",'2H'!Q60)))))</f>
        <v>-47.526031988698648</v>
      </c>
      <c r="O61" s="95">
        <f>'2H'!G60</f>
        <v>0</v>
      </c>
    </row>
    <row r="62" spans="1:15">
      <c r="A62" s="1"/>
      <c r="F62" s="1"/>
      <c r="G62" s="1"/>
      <c r="H62">
        <f>'Picarro Output'!A61</f>
        <v>60</v>
      </c>
      <c r="I62">
        <f>'Picarro Output'!E61</f>
        <v>4</v>
      </c>
      <c r="J62" s="97" t="str">
        <f>'Run Summary'!D61</f>
        <v>Blacksburg</v>
      </c>
      <c r="K62" s="1">
        <f>'Run Summary'!G61</f>
        <v>0</v>
      </c>
      <c r="L62" s="95">
        <f>'18O'!G61</f>
        <v>0</v>
      </c>
      <c r="M62" s="7">
        <f>IF('2H'!G61=-1,"",(IF('18O'!H61=-1,"",(IF('Run Summary'!F61=-1,"",'18O'!Q61)))))</f>
        <v>-7.6073852794615959</v>
      </c>
      <c r="N62" s="8">
        <f>IF('2H'!G61=-1,"",(IF('18O'!H61=-1,"",(IF('Run Summary'!F61=-1,"",'2H'!Q61)))))</f>
        <v>-47.773015489630374</v>
      </c>
      <c r="O62" s="95">
        <f>'2H'!G61</f>
        <v>0</v>
      </c>
    </row>
    <row r="63" spans="1:15">
      <c r="A63" s="1"/>
      <c r="F63" s="1"/>
      <c r="G63" s="1"/>
      <c r="H63">
        <f>'Picarro Output'!A62</f>
        <v>61</v>
      </c>
      <c r="I63">
        <f>'Picarro Output'!E62</f>
        <v>1</v>
      </c>
      <c r="J63" s="97" t="str">
        <f>'Run Summary'!D62</f>
        <v>CS1 17dec24 0.1m</v>
      </c>
      <c r="K63" s="1">
        <f>'Run Summary'!G62</f>
        <v>0</v>
      </c>
      <c r="L63" s="95">
        <f>'18O'!G62</f>
        <v>0</v>
      </c>
      <c r="M63" s="7">
        <f>IF('2H'!G62=-1,"",(IF('18O'!H62=-1,"",(IF('Run Summary'!F62=-1,"",'18O'!Q62)))))</f>
        <v>-6.604548659954971</v>
      </c>
      <c r="N63" s="8">
        <f>IF('2H'!G62=-1,"",(IF('18O'!H62=-1,"",(IF('Run Summary'!F62=-1,"",'2H'!Q62)))))</f>
        <v>-36.666414449344344</v>
      </c>
      <c r="O63" s="95">
        <f>'2H'!G62</f>
        <v>0</v>
      </c>
    </row>
    <row r="64" spans="1:15">
      <c r="A64" s="1"/>
      <c r="F64" s="1"/>
      <c r="G64" s="1"/>
      <c r="H64">
        <f>'Picarro Output'!A63</f>
        <v>62</v>
      </c>
      <c r="I64">
        <f>'Picarro Output'!E63</f>
        <v>2</v>
      </c>
      <c r="J64" s="97" t="str">
        <f>'Run Summary'!D63</f>
        <v>CS1 17dec24 0.1m</v>
      </c>
      <c r="K64" s="1">
        <f>'Run Summary'!G63</f>
        <v>0</v>
      </c>
      <c r="L64" s="95">
        <f>'18O'!G63</f>
        <v>0</v>
      </c>
      <c r="M64" s="7">
        <f>IF('2H'!G63=-1,"",(IF('18O'!H63=-1,"",(IF('Run Summary'!F63=-1,"",'18O'!Q63)))))</f>
        <v>-6.6019140452154108</v>
      </c>
      <c r="N64" s="8">
        <f>IF('2H'!G63=-1,"",(IF('18O'!H63=-1,"",(IF('Run Summary'!F63=-1,"",'2H'!Q63)))))</f>
        <v>-36.690150835578976</v>
      </c>
      <c r="O64" s="95">
        <f>'2H'!G63</f>
        <v>0</v>
      </c>
    </row>
    <row r="65" spans="1:15">
      <c r="A65" s="1"/>
      <c r="F65" s="1"/>
      <c r="G65" s="1"/>
      <c r="H65">
        <f>'Picarro Output'!A64</f>
        <v>63</v>
      </c>
      <c r="I65">
        <f>'Picarro Output'!E64</f>
        <v>3</v>
      </c>
      <c r="J65" s="97" t="str">
        <f>'Run Summary'!D64</f>
        <v>CS1 17dec24 0.1m</v>
      </c>
      <c r="K65" s="1">
        <f>'Run Summary'!G64</f>
        <v>0</v>
      </c>
      <c r="L65" s="95">
        <f>'18O'!G64</f>
        <v>0</v>
      </c>
      <c r="M65" s="7">
        <f>IF('2H'!G64=-1,"",(IF('18O'!H64=-1,"",(IF('Run Summary'!F64=-1,"",'18O'!Q64)))))</f>
        <v>-6.6046528973556793</v>
      </c>
      <c r="N65" s="8">
        <f>IF('2H'!G64=-1,"",(IF('18O'!H64=-1,"",(IF('Run Summary'!F64=-1,"",'2H'!Q64)))))</f>
        <v>-36.473578213748901</v>
      </c>
      <c r="O65" s="95">
        <f>'2H'!G64</f>
        <v>0</v>
      </c>
    </row>
    <row r="66" spans="1:15">
      <c r="A66" s="1"/>
      <c r="F66" s="1"/>
      <c r="G66" s="1"/>
      <c r="H66">
        <f>'Picarro Output'!A65</f>
        <v>64</v>
      </c>
      <c r="I66">
        <f>'Picarro Output'!E65</f>
        <v>4</v>
      </c>
      <c r="J66" s="97" t="str">
        <f>'Run Summary'!D65</f>
        <v>CS1 17dec24 0.1m</v>
      </c>
      <c r="K66" s="1">
        <f>'Run Summary'!G65</f>
        <v>0</v>
      </c>
      <c r="L66" s="95">
        <f>'18O'!G65</f>
        <v>0</v>
      </c>
      <c r="M66" s="7">
        <f>IF('2H'!G65=-1,"",(IF('18O'!H65=-1,"",(IF('Run Summary'!F65=-1,"",'18O'!Q65)))))</f>
        <v>-6.5698929910155206</v>
      </c>
      <c r="N66" s="8">
        <f>IF('2H'!G65=-1,"",(IF('18O'!H65=-1,"",(IF('Run Summary'!F65=-1,"",'2H'!Q65)))))</f>
        <v>-36.592401523888689</v>
      </c>
      <c r="O66" s="95">
        <f>'2H'!G65</f>
        <v>0</v>
      </c>
    </row>
    <row r="67" spans="1:15">
      <c r="A67" s="1"/>
      <c r="F67" s="1"/>
      <c r="G67" s="1"/>
      <c r="H67">
        <f>'Picarro Output'!A66</f>
        <v>65</v>
      </c>
      <c r="I67">
        <f>'Picarro Output'!E66</f>
        <v>1</v>
      </c>
      <c r="J67" s="97" t="str">
        <f>'Run Summary'!D66</f>
        <v>CC2 17dec24 0.1m</v>
      </c>
      <c r="K67" s="1">
        <f>'Run Summary'!G66</f>
        <v>0</v>
      </c>
      <c r="L67" s="95">
        <f>'18O'!G66</f>
        <v>0</v>
      </c>
      <c r="M67" s="7">
        <f>IF('2H'!G66=-1,"",(IF('18O'!H66=-1,"",(IF('Run Summary'!F66=-1,"",'18O'!Q66)))))</f>
        <v>-6.4735935105059568</v>
      </c>
      <c r="N67" s="8">
        <f>IF('2H'!G66=-1,"",(IF('18O'!H66=-1,"",(IF('Run Summary'!F66=-1,"",'2H'!Q66)))))</f>
        <v>-36.427985455856238</v>
      </c>
      <c r="O67" s="95">
        <f>'2H'!G66</f>
        <v>0</v>
      </c>
    </row>
    <row r="68" spans="1:15">
      <c r="A68" s="1"/>
      <c r="F68" s="1"/>
      <c r="G68" s="1"/>
      <c r="H68">
        <f>'Picarro Output'!A67</f>
        <v>66</v>
      </c>
      <c r="I68">
        <f>'Picarro Output'!E67</f>
        <v>2</v>
      </c>
      <c r="J68" s="97" t="str">
        <f>'Run Summary'!D67</f>
        <v>CC2 17dec24 0.1m</v>
      </c>
      <c r="K68" s="1">
        <f>'Run Summary'!G67</f>
        <v>0</v>
      </c>
      <c r="L68" s="95">
        <f>'18O'!G67</f>
        <v>0</v>
      </c>
      <c r="M68" s="7">
        <f>IF('2H'!G67=-1,"",(IF('18O'!H67=-1,"",(IF('Run Summary'!F67=-1,"",'18O'!Q67)))))</f>
        <v>-6.5137337029774471</v>
      </c>
      <c r="N68" s="8">
        <f>IF('2H'!G67=-1,"",(IF('18O'!H67=-1,"",(IF('Run Summary'!F67=-1,"",'2H'!Q67)))))</f>
        <v>-36.207706446760128</v>
      </c>
      <c r="O68" s="95">
        <f>'2H'!G67</f>
        <v>0</v>
      </c>
    </row>
    <row r="69" spans="1:15">
      <c r="A69" s="1"/>
      <c r="F69" s="1"/>
      <c r="G69" s="1"/>
      <c r="H69">
        <f>'Picarro Output'!A68</f>
        <v>67</v>
      </c>
      <c r="I69">
        <f>'Picarro Output'!E68</f>
        <v>3</v>
      </c>
      <c r="J69" s="97" t="str">
        <f>'Run Summary'!D68</f>
        <v>CC2 17dec24 0.1m</v>
      </c>
      <c r="K69" s="1">
        <f>'Run Summary'!G68</f>
        <v>0</v>
      </c>
      <c r="L69" s="95">
        <f>'18O'!G68</f>
        <v>0</v>
      </c>
      <c r="M69" s="7">
        <f>IF('2H'!G68=-1,"",(IF('18O'!H68=-1,"",(IF('Run Summary'!F68=-1,"",'18O'!Q68)))))</f>
        <v>-6.4229731266449148</v>
      </c>
      <c r="N69" s="8">
        <f>IF('2H'!G68=-1,"",(IF('18O'!H68=-1,"",(IF('Run Summary'!F68=-1,"",'2H'!Q68)))))</f>
        <v>-35.975143459303844</v>
      </c>
      <c r="O69" s="95">
        <f>'2H'!G68</f>
        <v>0</v>
      </c>
    </row>
    <row r="70" spans="1:15">
      <c r="A70" s="1"/>
      <c r="F70" s="1"/>
      <c r="G70" s="1"/>
      <c r="H70">
        <f>'Picarro Output'!A69</f>
        <v>68</v>
      </c>
      <c r="I70">
        <f>'Picarro Output'!E69</f>
        <v>4</v>
      </c>
      <c r="J70" s="97" t="str">
        <f>'Run Summary'!D69</f>
        <v>CC2 17dec24 0.1m</v>
      </c>
      <c r="K70" s="1">
        <f>'Run Summary'!G69</f>
        <v>0</v>
      </c>
      <c r="L70" s="95">
        <f>'18O'!G69</f>
        <v>0</v>
      </c>
      <c r="M70" s="7">
        <f>IF('2H'!G69=-1,"",(IF('18O'!H69=-1,"",(IF('Run Summary'!F69=-1,"",'18O'!Q69)))))</f>
        <v>-6.6310059922705529</v>
      </c>
      <c r="N70" s="8">
        <f>IF('2H'!G69=-1,"",(IF('18O'!H69=-1,"",(IF('Run Summary'!F69=-1,"",'2H'!Q69)))))</f>
        <v>-36.413814601625987</v>
      </c>
      <c r="O70" s="95">
        <f>'2H'!G69</f>
        <v>0</v>
      </c>
    </row>
    <row r="71" spans="1:15">
      <c r="H71">
        <f>'Picarro Output'!A70</f>
        <v>69</v>
      </c>
      <c r="I71">
        <f>'Picarro Output'!E70</f>
        <v>1</v>
      </c>
      <c r="J71" s="97" t="str">
        <f>'Run Summary'!D70</f>
        <v>C50 17dec24 6m</v>
      </c>
      <c r="K71" s="1">
        <f>'Run Summary'!G70</f>
        <v>0</v>
      </c>
      <c r="L71" s="95">
        <f>'18O'!G70</f>
        <v>0</v>
      </c>
      <c r="M71" s="7">
        <f>IF('2H'!G70=-1,"",(IF('18O'!H70=-1,"",(IF('Run Summary'!F70=-1,"",'18O'!Q70)))))</f>
        <v>-4.3023313780726067</v>
      </c>
      <c r="N71" s="8">
        <f>IF('2H'!G70=-1,"",(IF('18O'!H70=-1,"",(IF('Run Summary'!F70=-1,"",'2H'!Q70)))))</f>
        <v>-26.968712940370196</v>
      </c>
      <c r="O71" s="95">
        <f>'2H'!G70</f>
        <v>0</v>
      </c>
    </row>
    <row r="72" spans="1:15">
      <c r="H72">
        <f>'Picarro Output'!A71</f>
        <v>70</v>
      </c>
      <c r="I72">
        <f>'Picarro Output'!E71</f>
        <v>2</v>
      </c>
      <c r="J72" s="97" t="str">
        <f>'Run Summary'!D71</f>
        <v>C50 17dec24 6m</v>
      </c>
      <c r="K72" s="1">
        <f>'Run Summary'!G71</f>
        <v>0</v>
      </c>
      <c r="L72" s="95">
        <f>'18O'!G71</f>
        <v>0</v>
      </c>
      <c r="M72" s="7">
        <f>IF('2H'!G71=-1,"",(IF('18O'!H71=-1,"",(IF('Run Summary'!F71=-1,"",'18O'!Q71)))))</f>
        <v>-4.2751024523479071</v>
      </c>
      <c r="N72" s="8">
        <f>IF('2H'!G71=-1,"",(IF('18O'!H71=-1,"",(IF('Run Summary'!F71=-1,"",'2H'!Q71)))))</f>
        <v>-26.952237895953321</v>
      </c>
      <c r="O72" s="95">
        <f>'2H'!G71</f>
        <v>0</v>
      </c>
    </row>
    <row r="73" spans="1:15">
      <c r="H73">
        <f>'Picarro Output'!A72</f>
        <v>71</v>
      </c>
      <c r="I73">
        <f>'Picarro Output'!E72</f>
        <v>3</v>
      </c>
      <c r="J73" s="97" t="str">
        <f>'Run Summary'!D72</f>
        <v>C50 17dec24 6m</v>
      </c>
      <c r="K73" s="1">
        <f>'Run Summary'!G72</f>
        <v>0</v>
      </c>
      <c r="L73" s="95">
        <f>'18O'!G72</f>
        <v>0</v>
      </c>
      <c r="M73" s="7">
        <f>IF('2H'!G72=-1,"",(IF('18O'!H72=-1,"",(IF('Run Summary'!F72=-1,"",'18O'!Q72)))))</f>
        <v>-4.2851208260152189</v>
      </c>
      <c r="N73" s="8">
        <f>IF('2H'!G72=-1,"",(IF('18O'!H72=-1,"",(IF('Run Summary'!F72=-1,"",'2H'!Q72)))))</f>
        <v>-27.084996871687146</v>
      </c>
      <c r="O73" s="95">
        <f>'2H'!G72</f>
        <v>0</v>
      </c>
    </row>
    <row r="74" spans="1:15">
      <c r="H74">
        <f>'Picarro Output'!A73</f>
        <v>72</v>
      </c>
      <c r="I74">
        <f>'Picarro Output'!E73</f>
        <v>4</v>
      </c>
      <c r="J74" s="97" t="str">
        <f>'Run Summary'!D73</f>
        <v>C50 17dec24 6m</v>
      </c>
      <c r="K74" s="1">
        <f>'Run Summary'!G73</f>
        <v>0</v>
      </c>
      <c r="L74" s="95">
        <f>'18O'!G73</f>
        <v>0</v>
      </c>
      <c r="M74" s="7">
        <f>IF('2H'!G73=-1,"",(IF('18O'!H73=-1,"",(IF('Run Summary'!F73=-1,"",'18O'!Q73)))))</f>
        <v>-4.4078293875440409</v>
      </c>
      <c r="N74" s="8">
        <f>IF('2H'!G73=-1,"",(IF('18O'!H73=-1,"",(IF('Run Summary'!F73=-1,"",'2H'!Q73)))))</f>
        <v>-26.906016594780024</v>
      </c>
      <c r="O74" s="95">
        <f>'2H'!G73</f>
        <v>0</v>
      </c>
    </row>
    <row r="75" spans="1:15">
      <c r="H75">
        <f>'Picarro Output'!A74</f>
        <v>73</v>
      </c>
      <c r="I75">
        <f>'Picarro Output'!E74</f>
        <v>1</v>
      </c>
      <c r="J75" s="97" t="str">
        <f>'Run Summary'!D74</f>
        <v>CC4 17dec24 9m</v>
      </c>
      <c r="K75" s="1">
        <f>'Run Summary'!G74</f>
        <v>0</v>
      </c>
      <c r="L75" s="95">
        <f>'18O'!G74</f>
        <v>0</v>
      </c>
      <c r="M75" s="7">
        <f>IF('2H'!G74=-1,"",(IF('18O'!H74=-1,"",(IF('Run Summary'!F74=-1,"",'18O'!Q74)))))</f>
        <v>-4.2854158604725026</v>
      </c>
      <c r="N75" s="8">
        <f>IF('2H'!G74=-1,"",(IF('18O'!H74=-1,"",(IF('Run Summary'!F74=-1,"",'2H'!Q74)))))</f>
        <v>-26.746087455021268</v>
      </c>
      <c r="O75" s="95">
        <f>'2H'!G74</f>
        <v>0</v>
      </c>
    </row>
    <row r="76" spans="1:15">
      <c r="H76">
        <f>'Picarro Output'!A75</f>
        <v>74</v>
      </c>
      <c r="I76">
        <f>'Picarro Output'!E75</f>
        <v>2</v>
      </c>
      <c r="J76" s="97" t="str">
        <f>'Run Summary'!D75</f>
        <v>CC4 17dec24 9m</v>
      </c>
      <c r="K76" s="1">
        <f>'Run Summary'!G75</f>
        <v>0</v>
      </c>
      <c r="L76" s="95">
        <f>'18O'!G75</f>
        <v>0</v>
      </c>
      <c r="M76" s="7">
        <f>IF('2H'!G75=-1,"",(IF('18O'!H75=-1,"",(IF('Run Summary'!F75=-1,"",'18O'!Q75)))))</f>
        <v>-4.2423618232970197</v>
      </c>
      <c r="N76" s="8">
        <f>IF('2H'!G75=-1,"",(IF('18O'!H75=-1,"",(IF('Run Summary'!F75=-1,"",'2H'!Q75)))))</f>
        <v>-26.626358649201158</v>
      </c>
      <c r="O76" s="95">
        <f>'2H'!G75</f>
        <v>0</v>
      </c>
    </row>
    <row r="77" spans="1:15">
      <c r="H77">
        <f>'Picarro Output'!A76</f>
        <v>75</v>
      </c>
      <c r="I77">
        <f>'Picarro Output'!E76</f>
        <v>3</v>
      </c>
      <c r="J77" s="97" t="str">
        <f>'Run Summary'!D76</f>
        <v>CC4 17dec24 9m</v>
      </c>
      <c r="K77" s="1">
        <f>'Run Summary'!G76</f>
        <v>0</v>
      </c>
      <c r="L77" s="95">
        <f>'18O'!G76</f>
        <v>0</v>
      </c>
      <c r="M77" s="7">
        <f>IF('2H'!G76=-1,"",(IF('18O'!H76=-1,"",(IF('Run Summary'!F76=-1,"",'18O'!Q76)))))</f>
        <v>-4.3477714648670593</v>
      </c>
      <c r="N77" s="8">
        <f>IF('2H'!G76=-1,"",(IF('18O'!H76=-1,"",(IF('Run Summary'!F76=-1,"",'2H'!Q76)))))</f>
        <v>-26.876663854184585</v>
      </c>
      <c r="O77" s="95">
        <f>'2H'!G76</f>
        <v>0</v>
      </c>
    </row>
    <row r="78" spans="1:15">
      <c r="H78">
        <f>'Picarro Output'!A77</f>
        <v>76</v>
      </c>
      <c r="I78">
        <f>'Picarro Output'!E77</f>
        <v>4</v>
      </c>
      <c r="J78" s="97" t="str">
        <f>'Run Summary'!D77</f>
        <v>CC4 17dec24 9m</v>
      </c>
      <c r="K78" s="1">
        <f>'Run Summary'!G77</f>
        <v>0</v>
      </c>
      <c r="L78" s="95">
        <f>'18O'!G77</f>
        <v>0</v>
      </c>
      <c r="M78" s="7">
        <f>IF('2H'!G77=-1,"",(IF('18O'!H77=-1,"",(IF('Run Summary'!F77=-1,"",'18O'!Q77)))))</f>
        <v>-4.2934504555987258</v>
      </c>
      <c r="N78" s="8">
        <f>IF('2H'!G77=-1,"",(IF('18O'!H77=-1,"",(IF('Run Summary'!F77=-1,"",'2H'!Q77)))))</f>
        <v>-26.803128814794572</v>
      </c>
      <c r="O78" s="95">
        <f>'2H'!G77</f>
        <v>0</v>
      </c>
    </row>
    <row r="79" spans="1:15">
      <c r="H79">
        <f>'Picarro Output'!A78</f>
        <v>77</v>
      </c>
      <c r="I79">
        <f>'Picarro Output'!E78</f>
        <v>1</v>
      </c>
      <c r="J79" s="97" t="str">
        <f>'Run Summary'!D78</f>
        <v>CC4 17dec24 0.1m</v>
      </c>
      <c r="K79" s="1">
        <f>'Run Summary'!G78</f>
        <v>0</v>
      </c>
      <c r="L79" s="95">
        <f>'18O'!G78</f>
        <v>0</v>
      </c>
      <c r="M79" s="7">
        <f>IF('2H'!G78=-1,"",(IF('18O'!H78=-1,"",(IF('Run Summary'!F78=-1,"",'18O'!Q78)))))</f>
        <v>-4.2265492178705086</v>
      </c>
      <c r="N79" s="8">
        <f>IF('2H'!G78=-1,"",(IF('18O'!H78=-1,"",(IF('Run Summary'!F78=-1,"",'2H'!Q78)))))</f>
        <v>-26.712885304777348</v>
      </c>
      <c r="O79" s="95">
        <f>'2H'!G78</f>
        <v>0</v>
      </c>
    </row>
    <row r="80" spans="1:15">
      <c r="H80">
        <f>'Picarro Output'!A79</f>
        <v>78</v>
      </c>
      <c r="I80">
        <f>'Picarro Output'!E79</f>
        <v>2</v>
      </c>
      <c r="J80" s="97" t="str">
        <f>'Run Summary'!D79</f>
        <v>CC4 17dec24 0.1m</v>
      </c>
      <c r="K80" s="1">
        <f>'Run Summary'!G79</f>
        <v>0</v>
      </c>
      <c r="L80" s="95">
        <f>'18O'!G79</f>
        <v>0</v>
      </c>
      <c r="M80" s="7">
        <f>IF('2H'!G79=-1,"",(IF('18O'!H79=-1,"",(IF('Run Summary'!F79=-1,"",'18O'!Q79)))))</f>
        <v>-4.2974839124651938</v>
      </c>
      <c r="N80" s="8">
        <f>IF('2H'!G79=-1,"",(IF('18O'!H79=-1,"",(IF('Run Summary'!F79=-1,"",'2H'!Q79)))))</f>
        <v>-26.860634958933371</v>
      </c>
      <c r="O80" s="95">
        <f>'2H'!G79</f>
        <v>0</v>
      </c>
    </row>
    <row r="81" spans="2:15">
      <c r="H81">
        <f>'Picarro Output'!A80</f>
        <v>79</v>
      </c>
      <c r="I81">
        <f>'Picarro Output'!E80</f>
        <v>3</v>
      </c>
      <c r="J81" s="97" t="str">
        <f>'Run Summary'!D80</f>
        <v>CC4 17dec24 0.1m</v>
      </c>
      <c r="K81" s="1">
        <f>'Run Summary'!G80</f>
        <v>0</v>
      </c>
      <c r="L81" s="95">
        <f>'18O'!G80</f>
        <v>0</v>
      </c>
      <c r="M81" s="7">
        <f>IF('2H'!G80=-1,"",(IF('18O'!H80=-1,"",(IF('Run Summary'!F80=-1,"",'18O'!Q80)))))</f>
        <v>-4.1551044310023304</v>
      </c>
      <c r="N81" s="8">
        <f>IF('2H'!G80=-1,"",(IF('18O'!H80=-1,"",(IF('Run Summary'!F80=-1,"",'2H'!Q80)))))</f>
        <v>-26.976106794324259</v>
      </c>
      <c r="O81" s="95">
        <f>'2H'!G80</f>
        <v>0</v>
      </c>
    </row>
    <row r="82" spans="2:15">
      <c r="H82">
        <f>'Picarro Output'!A81</f>
        <v>80</v>
      </c>
      <c r="I82">
        <f>'Picarro Output'!E81</f>
        <v>4</v>
      </c>
      <c r="J82" s="97" t="str">
        <f>'Run Summary'!D81</f>
        <v>CC4 17dec24 0.1m</v>
      </c>
      <c r="K82" s="1">
        <f>'Run Summary'!G81</f>
        <v>0</v>
      </c>
      <c r="L82" s="95">
        <f>'18O'!G81</f>
        <v>0</v>
      </c>
      <c r="M82" s="7">
        <f>IF('2H'!G81=-1,"",(IF('18O'!H81=-1,"",(IF('Run Summary'!F81=-1,"",'18O'!Q81)))))</f>
        <v>-4.2493805825852595</v>
      </c>
      <c r="N82" s="8">
        <f>IF('2H'!G81=-1,"",(IF('18O'!H81=-1,"",(IF('Run Summary'!F81=-1,"",'2H'!Q81)))))</f>
        <v>-26.685188629633508</v>
      </c>
      <c r="O82" s="95">
        <f>'2H'!G81</f>
        <v>0</v>
      </c>
    </row>
    <row r="83" spans="2:15">
      <c r="B83"/>
      <c r="C83"/>
      <c r="H83">
        <f>'Picarro Output'!A82</f>
        <v>81</v>
      </c>
      <c r="I83">
        <f>'Picarro Output'!E82</f>
        <v>1</v>
      </c>
      <c r="J83" s="97" t="str">
        <f>'Run Summary'!D82</f>
        <v>CC4 30sep24 9m</v>
      </c>
      <c r="K83" s="1">
        <f>'Run Summary'!G82</f>
        <v>0</v>
      </c>
      <c r="L83" s="95">
        <f>'18O'!G82</f>
        <v>0</v>
      </c>
      <c r="M83" s="7">
        <f>IF('2H'!G82=-1,"",(IF('18O'!H82=-1,"",(IF('Run Summary'!F82=-1,"",'18O'!Q82)))))</f>
        <v>-4.8356717787390133</v>
      </c>
      <c r="N83" s="8">
        <f>IF('2H'!G82=-1,"",(IF('18O'!H82=-1,"",(IF('Run Summary'!F82=-1,"",'2H'!Q82)))))</f>
        <v>-29.997607627451</v>
      </c>
      <c r="O83" s="95">
        <f>'2H'!G82</f>
        <v>0</v>
      </c>
    </row>
    <row r="84" spans="2:15">
      <c r="B84"/>
      <c r="C84"/>
      <c r="H84">
        <f>'Picarro Output'!A83</f>
        <v>82</v>
      </c>
      <c r="I84">
        <f>'Picarro Output'!E83</f>
        <v>2</v>
      </c>
      <c r="J84" s="97" t="str">
        <f>'Run Summary'!D83</f>
        <v>CC4 30sep24 9m</v>
      </c>
      <c r="K84" s="1">
        <f>'Run Summary'!G83</f>
        <v>0</v>
      </c>
      <c r="L84" s="95">
        <f>'18O'!G83</f>
        <v>0</v>
      </c>
      <c r="M84" s="7">
        <f>IF('2H'!G83=-1,"",(IF('18O'!H83=-1,"",(IF('Run Summary'!F83=-1,"",'18O'!Q83)))))</f>
        <v>-4.8724685541837207</v>
      </c>
      <c r="N84" s="8">
        <f>IF('2H'!G83=-1,"",(IF('18O'!H83=-1,"",(IF('Run Summary'!F83=-1,"",'2H'!Q83)))))</f>
        <v>-30.10527321936565</v>
      </c>
      <c r="O84" s="95">
        <f>'2H'!G83</f>
        <v>0</v>
      </c>
    </row>
    <row r="85" spans="2:15">
      <c r="B85"/>
      <c r="C85"/>
      <c r="H85">
        <f>'Picarro Output'!A84</f>
        <v>83</v>
      </c>
      <c r="I85">
        <f>'Picarro Output'!E84</f>
        <v>3</v>
      </c>
      <c r="J85" s="97" t="str">
        <f>'Run Summary'!D84</f>
        <v>CC4 30sep24 9m</v>
      </c>
      <c r="K85" s="1">
        <f>'Run Summary'!G84</f>
        <v>0</v>
      </c>
      <c r="L85" s="95">
        <f>'18O'!G84</f>
        <v>0</v>
      </c>
      <c r="M85" s="7">
        <f>IF('2H'!G84=-1,"",(IF('18O'!H84=-1,"",(IF('Run Summary'!F84=-1,"",'18O'!Q84)))))</f>
        <v>-4.8672131318559897</v>
      </c>
      <c r="N85" s="8">
        <f>IF('2H'!G84=-1,"",(IF('18O'!H84=-1,"",(IF('Run Summary'!F84=-1,"",'2H'!Q84)))))</f>
        <v>-29.98588684220568</v>
      </c>
      <c r="O85" s="95">
        <f>'2H'!G84</f>
        <v>0</v>
      </c>
    </row>
    <row r="86" spans="2:15">
      <c r="B86"/>
      <c r="C86"/>
      <c r="H86">
        <f>'Picarro Output'!A85</f>
        <v>84</v>
      </c>
      <c r="I86">
        <f>'Picarro Output'!E85</f>
        <v>4</v>
      </c>
      <c r="J86" s="97" t="str">
        <f>'Run Summary'!D85</f>
        <v>CC4 30sep24 9m</v>
      </c>
      <c r="K86" s="1">
        <f>'Run Summary'!G85</f>
        <v>0</v>
      </c>
      <c r="L86" s="95">
        <f>'18O'!G85</f>
        <v>0</v>
      </c>
      <c r="M86" s="7">
        <f>IF('2H'!G85=-1,"",(IF('18O'!H85=-1,"",(IF('Run Summary'!F85=-1,"",'18O'!Q85)))))</f>
        <v>-4.8838247680341844</v>
      </c>
      <c r="N86" s="8">
        <f>IF('2H'!G85=-1,"",(IF('18O'!H85=-1,"",(IF('Run Summary'!F85=-1,"",'2H'!Q85)))))</f>
        <v>-29.658609905079683</v>
      </c>
      <c r="O86" s="95">
        <f>'2H'!G85</f>
        <v>0</v>
      </c>
    </row>
    <row r="87" spans="2:15">
      <c r="B87"/>
      <c r="C87"/>
      <c r="H87">
        <f>'Picarro Output'!A86</f>
        <v>85</v>
      </c>
      <c r="I87">
        <f>'Picarro Output'!E86</f>
        <v>1</v>
      </c>
      <c r="J87" s="97" t="str">
        <f>'Run Summary'!D86</f>
        <v>CC2 11jul24 0.1m</v>
      </c>
      <c r="K87" s="1">
        <f>'Run Summary'!G86</f>
        <v>0</v>
      </c>
      <c r="L87" s="95">
        <f>'18O'!G86</f>
        <v>0</v>
      </c>
      <c r="M87" s="7">
        <f>IF('2H'!G86=-1,"",(IF('18O'!H86=-1,"",(IF('Run Summary'!F86=-1,"",'18O'!Q86)))))</f>
        <v>-4.3604471729231555</v>
      </c>
      <c r="N87" s="8">
        <f>IF('2H'!G86=-1,"",(IF('18O'!H86=-1,"",(IF('Run Summary'!F86=-1,"",'2H'!Q86)))))</f>
        <v>-27.364351775347526</v>
      </c>
      <c r="O87" s="95">
        <f>'2H'!G86</f>
        <v>0</v>
      </c>
    </row>
    <row r="88" spans="2:15">
      <c r="B88"/>
      <c r="C88"/>
      <c r="H88">
        <f>'Picarro Output'!A87</f>
        <v>86</v>
      </c>
      <c r="I88">
        <f>'Picarro Output'!E87</f>
        <v>2</v>
      </c>
      <c r="J88" s="97" t="str">
        <f>'Run Summary'!D87</f>
        <v>CC2 11jul24 0.1m</v>
      </c>
      <c r="K88" s="1">
        <f>'Run Summary'!G87</f>
        <v>0</v>
      </c>
      <c r="L88" s="95">
        <f>'18O'!G87</f>
        <v>0</v>
      </c>
      <c r="M88" s="7">
        <f>IF('2H'!G87=-1,"",(IF('18O'!H87=-1,"",(IF('Run Summary'!F87=-1,"",'18O'!Q87)))))</f>
        <v>-4.4053794463571636</v>
      </c>
      <c r="N88" s="8">
        <f>IF('2H'!G87=-1,"",(IF('18O'!H87=-1,"",(IF('Run Summary'!F87=-1,"",'2H'!Q87)))))</f>
        <v>-27.245239070257128</v>
      </c>
      <c r="O88" s="95">
        <f>'2H'!G87</f>
        <v>0</v>
      </c>
    </row>
    <row r="89" spans="2:15">
      <c r="B89"/>
      <c r="C89"/>
      <c r="H89">
        <f>'Picarro Output'!A88</f>
        <v>87</v>
      </c>
      <c r="I89">
        <f>'Picarro Output'!E88</f>
        <v>3</v>
      </c>
      <c r="J89" s="97" t="str">
        <f>'Run Summary'!D88</f>
        <v>CC2 11jul24 0.1m</v>
      </c>
      <c r="K89" s="1">
        <f>'Run Summary'!G88</f>
        <v>0</v>
      </c>
      <c r="L89" s="95">
        <f>'18O'!G88</f>
        <v>0</v>
      </c>
      <c r="M89" s="7">
        <f>IF('2H'!G88=-1,"",(IF('18O'!H88=-1,"",(IF('Run Summary'!F88=-1,"",'18O'!Q88)))))</f>
        <v>-4.2967740097617568</v>
      </c>
      <c r="N89" s="8">
        <f>IF('2H'!G88=-1,"",(IF('18O'!H88=-1,"",(IF('Run Summary'!F88=-1,"",'2H'!Q88)))))</f>
        <v>-27.266873485967817</v>
      </c>
      <c r="O89" s="95">
        <f>'2H'!G88</f>
        <v>0</v>
      </c>
    </row>
    <row r="90" spans="2:15">
      <c r="B90"/>
      <c r="C90"/>
      <c r="H90">
        <f>'Picarro Output'!A89</f>
        <v>88</v>
      </c>
      <c r="I90">
        <f>'Picarro Output'!E89</f>
        <v>4</v>
      </c>
      <c r="J90" s="97" t="str">
        <f>'Run Summary'!D89</f>
        <v>CC2 11jul24 0.1m</v>
      </c>
      <c r="K90" s="1">
        <f>'Run Summary'!G89</f>
        <v>0</v>
      </c>
      <c r="L90" s="95">
        <f>'18O'!G89</f>
        <v>0</v>
      </c>
      <c r="M90" s="7">
        <f>IF('2H'!G89=-1,"",(IF('18O'!H89=-1,"",(IF('Run Summary'!F89=-1,"",'18O'!Q89)))))</f>
        <v>-4.3801543608927798</v>
      </c>
      <c r="N90" s="8">
        <f>IF('2H'!G89=-1,"",(IF('18O'!H89=-1,"",(IF('Run Summary'!F89=-1,"",'2H'!Q89)))))</f>
        <v>-27.128221027930199</v>
      </c>
      <c r="O90" s="95">
        <f>'2H'!G89</f>
        <v>0</v>
      </c>
    </row>
    <row r="91" spans="2:15">
      <c r="B91"/>
      <c r="C91"/>
      <c r="H91">
        <f>'Picarro Output'!A90</f>
        <v>89</v>
      </c>
      <c r="I91">
        <f>'Picarro Output'!E90</f>
        <v>1</v>
      </c>
      <c r="J91" s="97" t="str">
        <f>'Run Summary'!D90</f>
        <v>CP2 28oct24 0.1m</v>
      </c>
      <c r="K91" s="1">
        <f>'Run Summary'!G90</f>
        <v>0</v>
      </c>
      <c r="L91" s="95">
        <f>'18O'!G90</f>
        <v>0</v>
      </c>
      <c r="M91" s="7">
        <f>IF('2H'!G90=-1,"",(IF('18O'!H90=-1,"",(IF('Run Summary'!F90=-1,"",'18O'!Q90)))))</f>
        <v>-4.1740255935801782</v>
      </c>
      <c r="N91" s="8">
        <f>IF('2H'!G90=-1,"",(IF('18O'!H90=-1,"",(IF('Run Summary'!F90=-1,"",'2H'!Q90)))))</f>
        <v>-26.30394269218117</v>
      </c>
      <c r="O91" s="95">
        <f>'2H'!G90</f>
        <v>0</v>
      </c>
    </row>
    <row r="92" spans="2:15">
      <c r="B92"/>
      <c r="C92"/>
      <c r="H92">
        <f>'Picarro Output'!A91</f>
        <v>90</v>
      </c>
      <c r="I92">
        <f>'Picarro Output'!E91</f>
        <v>2</v>
      </c>
      <c r="J92" s="97" t="str">
        <f>'Run Summary'!D91</f>
        <v>CP2 28oct24 0.1m</v>
      </c>
      <c r="K92" s="1">
        <f>'Run Summary'!G91</f>
        <v>0</v>
      </c>
      <c r="L92" s="95">
        <f>'18O'!G91</f>
        <v>0</v>
      </c>
      <c r="M92" s="7">
        <f>IF('2H'!G91=-1,"",(IF('18O'!H91=-1,"",(IF('Run Summary'!F91=-1,"",'18O'!Q91)))))</f>
        <v>-4.1391244639145253</v>
      </c>
      <c r="N92" s="8">
        <f>IF('2H'!G91=-1,"",(IF('18O'!H91=-1,"",(IF('Run Summary'!F91=-1,"",'2H'!Q91)))))</f>
        <v>-25.924862904475454</v>
      </c>
      <c r="O92" s="95">
        <f>'2H'!G91</f>
        <v>0</v>
      </c>
    </row>
    <row r="93" spans="2:15">
      <c r="B93"/>
      <c r="C93"/>
      <c r="H93">
        <f>'Picarro Output'!A92</f>
        <v>91</v>
      </c>
      <c r="I93">
        <f>'Picarro Output'!E92</f>
        <v>3</v>
      </c>
      <c r="J93" s="97" t="str">
        <f>'Run Summary'!D92</f>
        <v>CP2 28oct24 0.1m</v>
      </c>
      <c r="K93" s="1">
        <f>'Run Summary'!G92</f>
        <v>0</v>
      </c>
      <c r="L93" s="95">
        <f>'18O'!G92</f>
        <v>0</v>
      </c>
      <c r="M93" s="7">
        <f>IF('2H'!G92=-1,"",(IF('18O'!H92=-1,"",(IF('Run Summary'!F92=-1,"",'18O'!Q92)))))</f>
        <v>-4.1071697713101694</v>
      </c>
      <c r="N93" s="8">
        <f>IF('2H'!G92=-1,"",(IF('18O'!H92=-1,"",(IF('Run Summary'!F92=-1,"",'2H'!Q92)))))</f>
        <v>-26.317945373166197</v>
      </c>
      <c r="O93" s="95">
        <f>'2H'!G92</f>
        <v>0</v>
      </c>
    </row>
    <row r="94" spans="2:15">
      <c r="B94"/>
      <c r="C94"/>
      <c r="H94">
        <f>'Picarro Output'!A93</f>
        <v>92</v>
      </c>
      <c r="I94">
        <f>'Picarro Output'!E93</f>
        <v>4</v>
      </c>
      <c r="J94" s="97" t="str">
        <f>'Run Summary'!D93</f>
        <v>CP2 28oct24 0.1m</v>
      </c>
      <c r="K94" s="1">
        <f>'Run Summary'!G93</f>
        <v>0</v>
      </c>
      <c r="L94" s="95">
        <f>'18O'!G93</f>
        <v>0</v>
      </c>
      <c r="M94" s="7">
        <f>IF('2H'!G93=-1,"",(IF('18O'!H93=-1,"",(IF('Run Summary'!F93=-1,"",'18O'!Q93)))))</f>
        <v>-4.1300433236477447</v>
      </c>
      <c r="N94" s="8">
        <f>IF('2H'!G93=-1,"",(IF('18O'!H93=-1,"",(IF('Run Summary'!F93=-1,"",'2H'!Q93)))))</f>
        <v>-25.898950943914095</v>
      </c>
      <c r="O94" s="95">
        <f>'2H'!G93</f>
        <v>0</v>
      </c>
    </row>
    <row r="95" spans="2:15">
      <c r="B95"/>
      <c r="C95"/>
      <c r="H95">
        <f>'Picarro Output'!A94</f>
        <v>93</v>
      </c>
      <c r="I95">
        <f>'Picarro Output'!E94</f>
        <v>1</v>
      </c>
      <c r="J95" s="97" t="str">
        <f>'Run Summary'!D94</f>
        <v>Blacksburg</v>
      </c>
      <c r="K95" s="1">
        <f>'Run Summary'!G94</f>
        <v>0</v>
      </c>
      <c r="L95" s="95">
        <f>'18O'!G94</f>
        <v>0</v>
      </c>
      <c r="M95" s="7">
        <f>IF('2H'!G94=-1,"",(IF('18O'!H94=-1,"",(IF('Run Summary'!F94=-1,"",'18O'!Q94)))))</f>
        <v>-7.5835322760870838</v>
      </c>
      <c r="N95" s="8">
        <f>IF('2H'!G94=-1,"",(IF('18O'!H94=-1,"",(IF('Run Summary'!F94=-1,"",'2H'!Q94)))))</f>
        <v>-48.464302822242139</v>
      </c>
      <c r="O95" s="95">
        <f>'2H'!G94</f>
        <v>0</v>
      </c>
    </row>
    <row r="96" spans="2:15">
      <c r="B96"/>
      <c r="C96"/>
      <c r="H96">
        <f>'Picarro Output'!A95</f>
        <v>94</v>
      </c>
      <c r="I96">
        <f>'Picarro Output'!E95</f>
        <v>2</v>
      </c>
      <c r="J96" s="97" t="str">
        <f>'Run Summary'!D95</f>
        <v>Blacksburg</v>
      </c>
      <c r="K96" s="1">
        <f>'Run Summary'!G95</f>
        <v>0</v>
      </c>
      <c r="L96" s="95">
        <f>'18O'!G95</f>
        <v>0</v>
      </c>
      <c r="M96" s="7">
        <f>IF('2H'!G95=-1,"",(IF('18O'!H95=-1,"",(IF('Run Summary'!F95=-1,"",'18O'!Q95)))))</f>
        <v>-7.5616297973190658</v>
      </c>
      <c r="N96" s="8">
        <f>IF('2H'!G95=-1,"",(IF('18O'!H95=-1,"",(IF('Run Summary'!F95=-1,"",'2H'!Q95)))))</f>
        <v>-48.027283520383499</v>
      </c>
      <c r="O96" s="95">
        <f>'2H'!G95</f>
        <v>0</v>
      </c>
    </row>
    <row r="97" spans="2:15">
      <c r="B97"/>
      <c r="C97"/>
      <c r="H97">
        <f>'Picarro Output'!A96</f>
        <v>95</v>
      </c>
      <c r="I97">
        <f>'Picarro Output'!E96</f>
        <v>3</v>
      </c>
      <c r="J97" s="97" t="str">
        <f>'Run Summary'!D96</f>
        <v>Blacksburg</v>
      </c>
      <c r="K97" s="1">
        <f>'Run Summary'!G96</f>
        <v>0</v>
      </c>
      <c r="L97" s="95">
        <f>'18O'!G96</f>
        <v>0</v>
      </c>
      <c r="M97" s="7">
        <f>IF('2H'!G96=-1,"",(IF('18O'!H96=-1,"",(IF('Run Summary'!F96=-1,"",'18O'!Q96)))))</f>
        <v>-7.5989153827812039</v>
      </c>
      <c r="N97" s="8">
        <f>IF('2H'!G96=-1,"",(IF('18O'!H96=-1,"",(IF('Run Summary'!F96=-1,"",'2H'!Q96)))))</f>
        <v>-48.237065950337559</v>
      </c>
      <c r="O97" s="95">
        <f>'2H'!G96</f>
        <v>0</v>
      </c>
    </row>
    <row r="98" spans="2:15">
      <c r="B98"/>
      <c r="C98"/>
      <c r="H98">
        <f>'Picarro Output'!A97</f>
        <v>96</v>
      </c>
      <c r="I98">
        <f>'Picarro Output'!E97</f>
        <v>4</v>
      </c>
      <c r="J98" s="97" t="str">
        <f>'Run Summary'!D97</f>
        <v>Blacksburg</v>
      </c>
      <c r="K98" s="1">
        <f>'Run Summary'!G97</f>
        <v>0</v>
      </c>
      <c r="L98" s="95">
        <f>'18O'!G97</f>
        <v>0</v>
      </c>
      <c r="M98" s="7">
        <f>IF('2H'!G97=-1,"",(IF('18O'!H97=-1,"",(IF('Run Summary'!F97=-1,"",'18O'!Q97)))))</f>
        <v>-7.5611454736873913</v>
      </c>
      <c r="N98" s="8">
        <f>IF('2H'!G97=-1,"",(IF('18O'!H97=-1,"",(IF('Run Summary'!F97=-1,"",'2H'!Q97)))))</f>
        <v>-47.942352951177085</v>
      </c>
      <c r="O98" s="95">
        <f>'2H'!G97</f>
        <v>0</v>
      </c>
    </row>
    <row r="99" spans="2:15">
      <c r="B99"/>
      <c r="C99"/>
      <c r="H99">
        <f>'Picarro Output'!A98</f>
        <v>97</v>
      </c>
      <c r="I99">
        <f>'Picarro Output'!E98</f>
        <v>1</v>
      </c>
      <c r="J99" s="97" t="str">
        <f>'Run Summary'!D98</f>
        <v>CP1 17dec24 0.1m</v>
      </c>
      <c r="K99" s="1">
        <f>'Run Summary'!G98</f>
        <v>0</v>
      </c>
      <c r="L99" s="95">
        <f>'18O'!G98</f>
        <v>0</v>
      </c>
      <c r="M99" s="7">
        <f>IF('2H'!G98=-1,"",(IF('18O'!H98=-1,"",(IF('Run Summary'!F98=-1,"",'18O'!Q98)))))</f>
        <v>-6.521374487312519</v>
      </c>
      <c r="N99" s="8">
        <f>IF('2H'!G98=-1,"",(IF('18O'!H98=-1,"",(IF('Run Summary'!F98=-1,"",'2H'!Q98)))))</f>
        <v>-36.32297010202015</v>
      </c>
      <c r="O99" s="95">
        <f>'2H'!G98</f>
        <v>0</v>
      </c>
    </row>
    <row r="100" spans="2:15">
      <c r="B100"/>
      <c r="C100"/>
      <c r="H100">
        <f>'Picarro Output'!A99</f>
        <v>98</v>
      </c>
      <c r="I100">
        <f>'Picarro Output'!E99</f>
        <v>2</v>
      </c>
      <c r="J100" s="97" t="str">
        <f>'Run Summary'!D99</f>
        <v>CP1 17dec24 0.1m</v>
      </c>
      <c r="K100" s="1">
        <f>'Run Summary'!G99</f>
        <v>0</v>
      </c>
      <c r="L100" s="95">
        <f>'18O'!G99</f>
        <v>0</v>
      </c>
      <c r="M100" s="7">
        <f>IF('2H'!G99=-1,"",(IF('18O'!H99=-1,"",(IF('Run Summary'!F99=-1,"",'18O'!Q99)))))</f>
        <v>-6.5196963635015415</v>
      </c>
      <c r="N100" s="8">
        <f>IF('2H'!G99=-1,"",(IF('18O'!H99=-1,"",(IF('Run Summary'!F99=-1,"",'2H'!Q99)))))</f>
        <v>-36.446636342778561</v>
      </c>
      <c r="O100" s="95">
        <f>'2H'!G99</f>
        <v>0</v>
      </c>
    </row>
    <row r="101" spans="2:15">
      <c r="B101"/>
      <c r="C101"/>
      <c r="H101">
        <f>'Picarro Output'!A100</f>
        <v>99</v>
      </c>
      <c r="I101">
        <f>'Picarro Output'!E100</f>
        <v>3</v>
      </c>
      <c r="J101" s="97" t="str">
        <f>'Run Summary'!D100</f>
        <v>CP1 17dec24 0.1m</v>
      </c>
      <c r="K101" s="1">
        <f>'Run Summary'!G100</f>
        <v>0</v>
      </c>
      <c r="L101" s="95">
        <f>'18O'!G100</f>
        <v>0</v>
      </c>
      <c r="M101" s="7">
        <f>IF('2H'!G100=-1,"",(IF('18O'!H100=-1,"",(IF('Run Summary'!F100=-1,"",'18O'!Q100)))))</f>
        <v>-6.5051281186972743</v>
      </c>
      <c r="N101" s="8">
        <f>IF('2H'!G100=-1,"",(IF('18O'!H100=-1,"",(IF('Run Summary'!F100=-1,"",'2H'!Q100)))))</f>
        <v>-36.928506758499282</v>
      </c>
      <c r="O101" s="95">
        <f>'2H'!G100</f>
        <v>0</v>
      </c>
    </row>
    <row r="102" spans="2:15">
      <c r="B102"/>
      <c r="C102"/>
      <c r="H102">
        <f>'Picarro Output'!A101</f>
        <v>100</v>
      </c>
      <c r="I102">
        <f>'Picarro Output'!E101</f>
        <v>4</v>
      </c>
      <c r="J102" s="97" t="str">
        <f>'Run Summary'!D101</f>
        <v>CP1 17dec24 0.1m</v>
      </c>
      <c r="K102" s="1">
        <f>'Run Summary'!G101</f>
        <v>0</v>
      </c>
      <c r="L102" s="95">
        <f>'18O'!G101</f>
        <v>0</v>
      </c>
      <c r="M102" s="7">
        <f>IF('2H'!G101=-1,"",(IF('18O'!H101=-1,"",(IF('Run Summary'!F101=-1,"",'18O'!Q101)))))</f>
        <v>-6.4475589792493464</v>
      </c>
      <c r="N102" s="8">
        <f>IF('2H'!G101=-1,"",(IF('18O'!H101=-1,"",(IF('Run Summary'!F101=-1,"",'2H'!Q101)))))</f>
        <v>-36.414027142466004</v>
      </c>
      <c r="O102" s="95">
        <f>'2H'!G101</f>
        <v>0</v>
      </c>
    </row>
    <row r="103" spans="2:15">
      <c r="B103"/>
      <c r="C103"/>
      <c r="H103">
        <f>'Picarro Output'!A102</f>
        <v>101</v>
      </c>
      <c r="I103">
        <f>'Picarro Output'!E102</f>
        <v>1</v>
      </c>
      <c r="J103" s="97" t="str">
        <f>'Run Summary'!D102</f>
        <v>CS2 17dec24 0.1m</v>
      </c>
      <c r="K103" s="1">
        <f>'Run Summary'!G102</f>
        <v>0</v>
      </c>
      <c r="L103" s="95">
        <f>'18O'!G102</f>
        <v>0</v>
      </c>
      <c r="M103" s="7">
        <f>IF('2H'!G102=-1,"",(IF('18O'!H102=-1,"",(IF('Run Summary'!F102=-1,"",'18O'!Q102)))))</f>
        <v>-6.5344590378250995</v>
      </c>
      <c r="N103" s="8">
        <f>IF('2H'!G102=-1,"",(IF('18O'!H102=-1,"",(IF('Run Summary'!F102=-1,"",'2H'!Q102)))))</f>
        <v>-36.727276888990161</v>
      </c>
      <c r="O103" s="95">
        <f>'2H'!G102</f>
        <v>0</v>
      </c>
    </row>
    <row r="104" spans="2:15">
      <c r="B104"/>
      <c r="C104"/>
      <c r="H104">
        <f>'Picarro Output'!A103</f>
        <v>102</v>
      </c>
      <c r="I104">
        <f>'Picarro Output'!E103</f>
        <v>2</v>
      </c>
      <c r="J104" s="97" t="str">
        <f>'Run Summary'!D103</f>
        <v>CS2 17dec24 0.1m</v>
      </c>
      <c r="K104" s="1">
        <f>'Run Summary'!G103</f>
        <v>0</v>
      </c>
      <c r="L104" s="95">
        <f>'18O'!G103</f>
        <v>0</v>
      </c>
      <c r="M104" s="7">
        <f>IF('2H'!G103=-1,"",(IF('18O'!H103=-1,"",(IF('Run Summary'!F103=-1,"",'18O'!Q103)))))</f>
        <v>-6.5256586409979347</v>
      </c>
      <c r="N104" s="8">
        <f>IF('2H'!G103=-1,"",(IF('18O'!H103=-1,"",(IF('Run Summary'!F103=-1,"",'2H'!Q103)))))</f>
        <v>-36.722947410125514</v>
      </c>
      <c r="O104" s="95">
        <f>'2H'!G103</f>
        <v>0</v>
      </c>
    </row>
    <row r="105" spans="2:15">
      <c r="B105"/>
      <c r="C105"/>
      <c r="H105">
        <f>'Picarro Output'!A104</f>
        <v>103</v>
      </c>
      <c r="I105">
        <f>'Picarro Output'!E104</f>
        <v>3</v>
      </c>
      <c r="J105" s="97" t="str">
        <f>'Run Summary'!D104</f>
        <v>CS2 17dec24 0.1m</v>
      </c>
      <c r="K105" s="1">
        <f>'Run Summary'!G104</f>
        <v>0</v>
      </c>
      <c r="L105" s="95">
        <f>'18O'!G104</f>
        <v>0</v>
      </c>
      <c r="M105" s="7">
        <f>IF('2H'!G104=-1,"",(IF('18O'!H104=-1,"",(IF('Run Summary'!F104=-1,"",'18O'!Q104)))))</f>
        <v>-6.5293249622184906</v>
      </c>
      <c r="N105" s="8">
        <f>IF('2H'!G104=-1,"",(IF('18O'!H104=-1,"",(IF('Run Summary'!F104=-1,"",'2H'!Q104)))))</f>
        <v>-36.830465312571064</v>
      </c>
      <c r="O105" s="95">
        <f>'2H'!G104</f>
        <v>0</v>
      </c>
    </row>
    <row r="106" spans="2:15">
      <c r="B106"/>
      <c r="C106"/>
      <c r="H106">
        <f>'Picarro Output'!A105</f>
        <v>104</v>
      </c>
      <c r="I106">
        <f>'Picarro Output'!E105</f>
        <v>4</v>
      </c>
      <c r="J106" s="97" t="str">
        <f>'Run Summary'!D105</f>
        <v>CS2 17dec24 0.1m</v>
      </c>
      <c r="K106" s="1">
        <f>'Run Summary'!G105</f>
        <v>0</v>
      </c>
      <c r="L106" s="95">
        <f>'18O'!G105</f>
        <v>0</v>
      </c>
      <c r="M106" s="7">
        <f>IF('2H'!G105=-1,"",(IF('18O'!H105=-1,"",(IF('Run Summary'!F105=-1,"",'18O'!Q105)))))</f>
        <v>-6.58096660393376</v>
      </c>
      <c r="N106" s="8">
        <f>IF('2H'!G105=-1,"",(IF('18O'!H105=-1,"",(IF('Run Summary'!F105=-1,"",'2H'!Q105)))))</f>
        <v>-36.636793593671868</v>
      </c>
      <c r="O106" s="95">
        <f>'2H'!G105</f>
        <v>0</v>
      </c>
    </row>
    <row r="107" spans="2:15">
      <c r="B107"/>
      <c r="C107"/>
      <c r="H107">
        <f>'Picarro Output'!A106</f>
        <v>105</v>
      </c>
      <c r="I107">
        <f>'Picarro Output'!E106</f>
        <v>1</v>
      </c>
      <c r="J107" s="97" t="str">
        <f>'Run Summary'!D106</f>
        <v>CC3 28oct24 0.1m</v>
      </c>
      <c r="K107" s="1">
        <f>'Run Summary'!G106</f>
        <v>0</v>
      </c>
      <c r="L107" s="95">
        <f>'18O'!G106</f>
        <v>0</v>
      </c>
      <c r="M107" s="7">
        <f>IF('2H'!G106=-1,"",(IF('18O'!H106=-1,"",(IF('Run Summary'!F106=-1,"",'18O'!Q106)))))</f>
        <v>-4.1216218526839343</v>
      </c>
      <c r="N107" s="8">
        <f>IF('2H'!G106=-1,"",(IF('18O'!H106=-1,"",(IF('Run Summary'!F106=-1,"",'2H'!Q106)))))</f>
        <v>-25.915276524317179</v>
      </c>
      <c r="O107" s="95">
        <f>'2H'!G106</f>
        <v>0</v>
      </c>
    </row>
    <row r="108" spans="2:15">
      <c r="B108"/>
      <c r="C108"/>
      <c r="H108">
        <f>'Picarro Output'!A107</f>
        <v>106</v>
      </c>
      <c r="I108">
        <f>'Picarro Output'!E107</f>
        <v>2</v>
      </c>
      <c r="J108" s="97" t="str">
        <f>'Run Summary'!D107</f>
        <v>CC3 28oct24 0.1m</v>
      </c>
      <c r="K108" s="1">
        <f>'Run Summary'!G107</f>
        <v>0</v>
      </c>
      <c r="L108" s="95">
        <f>'18O'!G107</f>
        <v>0</v>
      </c>
      <c r="M108" s="7">
        <f>IF('2H'!G107=-1,"",(IF('18O'!H107=-1,"",(IF('Run Summary'!F107=-1,"",'18O'!Q107)))))</f>
        <v>-4.0655601529093168</v>
      </c>
      <c r="N108" s="8">
        <f>IF('2H'!G107=-1,"",(IF('18O'!H107=-1,"",(IF('Run Summary'!F107=-1,"",'2H'!Q107)))))</f>
        <v>-26.348057406152613</v>
      </c>
      <c r="O108" s="95">
        <f>'2H'!G107</f>
        <v>0</v>
      </c>
    </row>
    <row r="109" spans="2:15">
      <c r="B109"/>
      <c r="C109"/>
      <c r="H109">
        <f>'Picarro Output'!A108</f>
        <v>107</v>
      </c>
      <c r="I109">
        <f>'Picarro Output'!E108</f>
        <v>3</v>
      </c>
      <c r="J109" s="97" t="str">
        <f>'Run Summary'!D108</f>
        <v>CC3 28oct24 0.1m</v>
      </c>
      <c r="K109" s="1">
        <f>'Run Summary'!G108</f>
        <v>0</v>
      </c>
      <c r="L109" s="95">
        <f>'18O'!G108</f>
        <v>0</v>
      </c>
      <c r="M109" s="7">
        <f>IF('2H'!G108=-1,"",(IF('18O'!H108=-1,"",(IF('Run Summary'!F108=-1,"",'18O'!Q108)))))</f>
        <v>-4.1924345917047816</v>
      </c>
      <c r="N109" s="8">
        <f>IF('2H'!G108=-1,"",(IF('18O'!H108=-1,"",(IF('Run Summary'!F108=-1,"",'2H'!Q108)))))</f>
        <v>-26.281493260343566</v>
      </c>
      <c r="O109" s="95">
        <f>'2H'!G108</f>
        <v>0</v>
      </c>
    </row>
    <row r="110" spans="2:15">
      <c r="B110"/>
      <c r="C110"/>
      <c r="H110">
        <f>'Picarro Output'!A109</f>
        <v>108</v>
      </c>
      <c r="I110">
        <f>'Picarro Output'!E109</f>
        <v>4</v>
      </c>
      <c r="J110" s="97" t="str">
        <f>'Run Summary'!D109</f>
        <v>CC3 28oct24 0.1m</v>
      </c>
      <c r="K110" s="1">
        <f>'Run Summary'!G109</f>
        <v>0</v>
      </c>
      <c r="L110" s="95">
        <f>'18O'!G109</f>
        <v>0</v>
      </c>
      <c r="M110" s="7">
        <f>IF('2H'!G109=-1,"",(IF('18O'!H109=-1,"",(IF('Run Summary'!F109=-1,"",'18O'!Q109)))))</f>
        <v>-4.154564612778187</v>
      </c>
      <c r="N110" s="8">
        <f>IF('2H'!G109=-1,"",(IF('18O'!H109=-1,"",(IF('Run Summary'!F109=-1,"",'2H'!Q109)))))</f>
        <v>-26.264973062428002</v>
      </c>
      <c r="O110" s="95">
        <f>'2H'!G109</f>
        <v>0</v>
      </c>
    </row>
    <row r="111" spans="2:15">
      <c r="B111"/>
      <c r="C111"/>
      <c r="H111">
        <f>'Picarro Output'!A110</f>
        <v>109</v>
      </c>
      <c r="I111">
        <f>'Picarro Output'!E110</f>
        <v>1</v>
      </c>
      <c r="J111" s="97" t="str">
        <f>'Run Summary'!D110</f>
        <v>C50 17dec24 0.1m</v>
      </c>
      <c r="K111" s="1">
        <f>'Run Summary'!G110</f>
        <v>0</v>
      </c>
      <c r="L111" s="95">
        <f>'18O'!G110</f>
        <v>0</v>
      </c>
      <c r="M111" s="7">
        <f>IF('2H'!G110=-1,"",(IF('18O'!H110=-1,"",(IF('Run Summary'!F110=-1,"",'18O'!Q110)))))</f>
        <v>-4.2902047353450206</v>
      </c>
      <c r="N111" s="8">
        <f>IF('2H'!G110=-1,"",(IF('18O'!H110=-1,"",(IF('Run Summary'!F110=-1,"",'2H'!Q110)))))</f>
        <v>-27.157451849607892</v>
      </c>
      <c r="O111" s="95">
        <f>'2H'!G110</f>
        <v>0</v>
      </c>
    </row>
    <row r="112" spans="2:15">
      <c r="B112"/>
      <c r="C112"/>
      <c r="H112">
        <f>'Picarro Output'!A111</f>
        <v>110</v>
      </c>
      <c r="I112">
        <f>'Picarro Output'!E111</f>
        <v>2</v>
      </c>
      <c r="J112" s="97" t="str">
        <f>'Run Summary'!D111</f>
        <v>C50 17dec24 0.1m</v>
      </c>
      <c r="K112" s="1">
        <f>'Run Summary'!G111</f>
        <v>0</v>
      </c>
      <c r="L112" s="95">
        <f>'18O'!G111</f>
        <v>0</v>
      </c>
      <c r="M112" s="7">
        <f>IF('2H'!G111=-1,"",(IF('18O'!H111=-1,"",(IF('Run Summary'!F111=-1,"",'18O'!Q111)))))</f>
        <v>-4.3750607765979437</v>
      </c>
      <c r="N112" s="8">
        <f>IF('2H'!G111=-1,"",(IF('18O'!H111=-1,"",(IF('Run Summary'!F111=-1,"",'2H'!Q111)))))</f>
        <v>-27.051712663506624</v>
      </c>
      <c r="O112" s="95">
        <f>'2H'!G111</f>
        <v>0</v>
      </c>
    </row>
    <row r="113" spans="2:15">
      <c r="B113"/>
      <c r="C113"/>
      <c r="H113">
        <f>'Picarro Output'!A112</f>
        <v>111</v>
      </c>
      <c r="I113">
        <f>'Picarro Output'!E112</f>
        <v>3</v>
      </c>
      <c r="J113" s="97" t="str">
        <f>'Run Summary'!D112</f>
        <v>C50 17dec24 0.1m</v>
      </c>
      <c r="K113" s="1">
        <f>'Run Summary'!G112</f>
        <v>0</v>
      </c>
      <c r="L113" s="95">
        <f>'18O'!G112</f>
        <v>0</v>
      </c>
      <c r="M113" s="7">
        <f>IF('2H'!G112=-1,"",(IF('18O'!H112=-1,"",(IF('Run Summary'!F112=-1,"",'18O'!Q112)))))</f>
        <v>-4.2445676584173802</v>
      </c>
      <c r="N113" s="8">
        <f>IF('2H'!G112=-1,"",(IF('18O'!H112=-1,"",(IF('Run Summary'!F112=-1,"",'2H'!Q112)))))</f>
        <v>-26.955943222420345</v>
      </c>
      <c r="O113" s="95">
        <f>'2H'!G112</f>
        <v>0</v>
      </c>
    </row>
    <row r="114" spans="2:15">
      <c r="B114"/>
      <c r="C114"/>
      <c r="H114">
        <f>'Picarro Output'!A113</f>
        <v>112</v>
      </c>
      <c r="I114">
        <f>'Picarro Output'!E113</f>
        <v>4</v>
      </c>
      <c r="J114" s="97" t="str">
        <f>'Run Summary'!D113</f>
        <v>C50 17dec24 0.1m</v>
      </c>
      <c r="K114" s="1">
        <f>'Run Summary'!G113</f>
        <v>0</v>
      </c>
      <c r="L114" s="95">
        <f>'18O'!G113</f>
        <v>0</v>
      </c>
      <c r="M114" s="7">
        <f>IF('2H'!G113=-1,"",(IF('18O'!H113=-1,"",(IF('Run Summary'!F113=-1,"",'18O'!Q113)))))</f>
        <v>-4.2721967068277111</v>
      </c>
      <c r="N114" s="8">
        <f>IF('2H'!G113=-1,"",(IF('18O'!H113=-1,"",(IF('Run Summary'!F113=-1,"",'2H'!Q113)))))</f>
        <v>-27.194156116488678</v>
      </c>
      <c r="O114" s="95">
        <f>'2H'!G113</f>
        <v>0</v>
      </c>
    </row>
    <row r="115" spans="2:15">
      <c r="B115"/>
      <c r="C115"/>
      <c r="H115">
        <f>'Picarro Output'!A114</f>
        <v>113</v>
      </c>
      <c r="I115">
        <f>'Picarro Output'!E114</f>
        <v>1</v>
      </c>
      <c r="J115" s="97" t="str">
        <f>'Run Summary'!D114</f>
        <v>CC4 28oct24 BOT</v>
      </c>
      <c r="K115" s="1">
        <f>'Run Summary'!G114</f>
        <v>0</v>
      </c>
      <c r="L115" s="95">
        <f>'18O'!G114</f>
        <v>0</v>
      </c>
      <c r="M115" s="7">
        <f>IF('2H'!G114=-1,"",(IF('18O'!H114=-1,"",(IF('Run Summary'!F114=-1,"",'18O'!Q114)))))</f>
        <v>-4.6179057110688131</v>
      </c>
      <c r="N115" s="8">
        <f>IF('2H'!G114=-1,"",(IF('18O'!H114=-1,"",(IF('Run Summary'!F114=-1,"",'2H'!Q114)))))</f>
        <v>-27.770330578087485</v>
      </c>
      <c r="O115" s="95">
        <f>'2H'!G114</f>
        <v>0</v>
      </c>
    </row>
    <row r="116" spans="2:15">
      <c r="B116"/>
      <c r="C116"/>
      <c r="H116">
        <f>'Picarro Output'!A115</f>
        <v>114</v>
      </c>
      <c r="I116">
        <f>'Picarro Output'!E115</f>
        <v>2</v>
      </c>
      <c r="J116" s="97" t="str">
        <f>'Run Summary'!D115</f>
        <v>CC4 28oct24 BOT</v>
      </c>
      <c r="K116" s="1">
        <f>'Run Summary'!G115</f>
        <v>0</v>
      </c>
      <c r="L116" s="95">
        <f>'18O'!G115</f>
        <v>0</v>
      </c>
      <c r="M116" s="7">
        <f>IF('2H'!G115=-1,"",(IF('18O'!H115=-1,"",(IF('Run Summary'!F115=-1,"",'18O'!Q115)))))</f>
        <v>-4.5278295965434872</v>
      </c>
      <c r="N116" s="8">
        <f>IF('2H'!G115=-1,"",(IF('18O'!H115=-1,"",(IF('Run Summary'!F115=-1,"",'2H'!Q115)))))</f>
        <v>-27.970105306872984</v>
      </c>
      <c r="O116" s="95">
        <f>'2H'!G115</f>
        <v>0</v>
      </c>
    </row>
    <row r="117" spans="2:15">
      <c r="B117"/>
      <c r="C117"/>
      <c r="H117">
        <f>'Picarro Output'!A116</f>
        <v>115</v>
      </c>
      <c r="I117">
        <f>'Picarro Output'!E116</f>
        <v>3</v>
      </c>
      <c r="J117" s="97" t="str">
        <f>'Run Summary'!D116</f>
        <v>CC4 28oct24 BOT</v>
      </c>
      <c r="K117" s="1">
        <f>'Run Summary'!G116</f>
        <v>0</v>
      </c>
      <c r="L117" s="95">
        <f>'18O'!G116</f>
        <v>0</v>
      </c>
      <c r="M117" s="7">
        <f>IF('2H'!G116=-1,"",(IF('18O'!H116=-1,"",(IF('Run Summary'!F116=-1,"",'18O'!Q116)))))</f>
        <v>-4.5501299843992253</v>
      </c>
      <c r="N117" s="8">
        <f>IF('2H'!G116=-1,"",(IF('18O'!H116=-1,"",(IF('Run Summary'!F116=-1,"",'2H'!Q116)))))</f>
        <v>-27.735468089478228</v>
      </c>
      <c r="O117" s="95">
        <f>'2H'!G116</f>
        <v>0</v>
      </c>
    </row>
    <row r="118" spans="2:15">
      <c r="B118"/>
      <c r="C118"/>
      <c r="H118">
        <f>'Picarro Output'!A117</f>
        <v>116</v>
      </c>
      <c r="I118">
        <f>'Picarro Output'!E117</f>
        <v>4</v>
      </c>
      <c r="J118" s="97" t="str">
        <f>'Run Summary'!D117</f>
        <v>CC4 28oct24 BOT</v>
      </c>
      <c r="K118" s="1">
        <f>'Run Summary'!G117</f>
        <v>0</v>
      </c>
      <c r="L118" s="95">
        <f>'18O'!G117</f>
        <v>0</v>
      </c>
      <c r="M118" s="7">
        <f>IF('2H'!G117=-1,"",(IF('18O'!H117=-1,"",(IF('Run Summary'!F117=-1,"",'18O'!Q117)))))</f>
        <v>-4.4772516714390056</v>
      </c>
      <c r="N118" s="8">
        <f>IF('2H'!G117=-1,"",(IF('18O'!H117=-1,"",(IF('Run Summary'!F117=-1,"",'2H'!Q117)))))</f>
        <v>-28.168963750535017</v>
      </c>
      <c r="O118" s="95">
        <f>'2H'!G117</f>
        <v>0</v>
      </c>
    </row>
    <row r="119" spans="2:15">
      <c r="B119"/>
      <c r="C119"/>
      <c r="H119">
        <f>'Picarro Output'!A118</f>
        <v>117</v>
      </c>
      <c r="I119">
        <f>'Picarro Output'!E118</f>
        <v>1</v>
      </c>
      <c r="J119" s="97" t="str">
        <f>'Run Summary'!D118</f>
        <v>CC3 28oct24 BOT</v>
      </c>
      <c r="K119" s="1">
        <f>'Run Summary'!G118</f>
        <v>0</v>
      </c>
      <c r="L119" s="95">
        <f>'18O'!G118</f>
        <v>0</v>
      </c>
      <c r="M119" s="7">
        <f>IF('2H'!G118=-1,"",(IF('18O'!H118=-1,"",(IF('Run Summary'!F118=-1,"",'18O'!Q118)))))</f>
        <v>-4.251083000671704</v>
      </c>
      <c r="N119" s="8">
        <f>IF('2H'!G118=-1,"",(IF('18O'!H118=-1,"",(IF('Run Summary'!F118=-1,"",'2H'!Q118)))))</f>
        <v>-26.019310257975167</v>
      </c>
      <c r="O119" s="95">
        <f>'2H'!G118</f>
        <v>0</v>
      </c>
    </row>
    <row r="120" spans="2:15">
      <c r="B120"/>
      <c r="C120"/>
      <c r="H120">
        <f>'Picarro Output'!A119</f>
        <v>118</v>
      </c>
      <c r="I120">
        <f>'Picarro Output'!E119</f>
        <v>2</v>
      </c>
      <c r="J120" s="97" t="str">
        <f>'Run Summary'!D119</f>
        <v>CC3 28oct24 BOT</v>
      </c>
      <c r="K120" s="1">
        <f>'Run Summary'!G119</f>
        <v>0</v>
      </c>
      <c r="L120" s="95">
        <f>'18O'!G119</f>
        <v>0</v>
      </c>
      <c r="M120" s="7">
        <f>IF('2H'!G119=-1,"",(IF('18O'!H119=-1,"",(IF('Run Summary'!F119=-1,"",'18O'!Q119)))))</f>
        <v>-4.1467316173008966</v>
      </c>
      <c r="N120" s="8">
        <f>IF('2H'!G119=-1,"",(IF('18O'!H119=-1,"",(IF('Run Summary'!F119=-1,"",'2H'!Q119)))))</f>
        <v>-26.082635628458128</v>
      </c>
      <c r="O120" s="95">
        <f>'2H'!G119</f>
        <v>0</v>
      </c>
    </row>
    <row r="121" spans="2:15">
      <c r="B121"/>
      <c r="C121"/>
      <c r="H121">
        <f>'Picarro Output'!A120</f>
        <v>119</v>
      </c>
      <c r="I121">
        <f>'Picarro Output'!E120</f>
        <v>3</v>
      </c>
      <c r="J121" s="97" t="str">
        <f>'Run Summary'!D120</f>
        <v>CC3 28oct24 BOT</v>
      </c>
      <c r="K121" s="1">
        <f>'Run Summary'!G120</f>
        <v>0</v>
      </c>
      <c r="L121" s="95">
        <f>'18O'!G120</f>
        <v>0</v>
      </c>
      <c r="M121" s="7">
        <f>IF('2H'!G120=-1,"",(IF('18O'!H120=-1,"",(IF('Run Summary'!F120=-1,"",'18O'!Q120)))))</f>
        <v>-4.1325195742144718</v>
      </c>
      <c r="N121" s="8">
        <f>IF('2H'!G120=-1,"",(IF('18O'!H120=-1,"",(IF('Run Summary'!F120=-1,"",'2H'!Q120)))))</f>
        <v>-26.302256584020338</v>
      </c>
      <c r="O121" s="95">
        <f>'2H'!G120</f>
        <v>0</v>
      </c>
    </row>
    <row r="122" spans="2:15">
      <c r="B122"/>
      <c r="C122"/>
      <c r="H122">
        <f>'Picarro Output'!A121</f>
        <v>120</v>
      </c>
      <c r="I122">
        <f>'Picarro Output'!E121</f>
        <v>4</v>
      </c>
      <c r="J122" s="97" t="str">
        <f>'Run Summary'!D121</f>
        <v>CC3 28oct24 BOT</v>
      </c>
      <c r="K122" s="1">
        <f>'Run Summary'!G121</f>
        <v>0</v>
      </c>
      <c r="L122" s="95">
        <f>'18O'!G121</f>
        <v>0</v>
      </c>
      <c r="M122" s="7">
        <f>IF('2H'!G121=-1,"",(IF('18O'!H121=-1,"",(IF('Run Summary'!F121=-1,"",'18O'!Q121)))))</f>
        <v>-4.1259056883180163</v>
      </c>
      <c r="N122" s="8">
        <f>IF('2H'!G121=-1,"",(IF('18O'!H121=-1,"",(IF('Run Summary'!F121=-1,"",'2H'!Q121)))))</f>
        <v>-26.313938939530814</v>
      </c>
      <c r="O122" s="95">
        <f>'2H'!G121</f>
        <v>0</v>
      </c>
    </row>
    <row r="123" spans="2:15">
      <c r="B123"/>
      <c r="C123"/>
      <c r="H123">
        <f>'Picarro Output'!A122</f>
        <v>121</v>
      </c>
      <c r="I123">
        <f>'Picarro Output'!E122</f>
        <v>1</v>
      </c>
      <c r="J123" s="97" t="str">
        <f>'Run Summary'!D122</f>
        <v>CC2 11jul24 0.1m - DUP</v>
      </c>
      <c r="K123" s="1">
        <f>'Run Summary'!G122</f>
        <v>0</v>
      </c>
      <c r="L123" s="95">
        <f>'18O'!G122</f>
        <v>0</v>
      </c>
      <c r="M123" s="7">
        <f>IF('2H'!G122=-1,"",(IF('18O'!H122=-1,"",(IF('Run Summary'!F122=-1,"",'18O'!Q122)))))</f>
        <v>-4.3860279324036098</v>
      </c>
      <c r="N123" s="8">
        <f>IF('2H'!G122=-1,"",(IF('18O'!H122=-1,"",(IF('Run Summary'!F122=-1,"",'2H'!Q122)))))</f>
        <v>-27.664653445301976</v>
      </c>
      <c r="O123" s="95">
        <f>'2H'!G122</f>
        <v>0</v>
      </c>
    </row>
    <row r="124" spans="2:15">
      <c r="B124"/>
      <c r="C124"/>
      <c r="H124">
        <f>'Picarro Output'!A123</f>
        <v>122</v>
      </c>
      <c r="I124">
        <f>'Picarro Output'!E123</f>
        <v>2</v>
      </c>
      <c r="J124" s="97" t="str">
        <f>'Run Summary'!D123</f>
        <v>CC2 11jul24 0.1m - DUP</v>
      </c>
      <c r="K124" s="1">
        <f>'Run Summary'!G123</f>
        <v>0</v>
      </c>
      <c r="L124" s="95">
        <f>'18O'!G123</f>
        <v>0</v>
      </c>
      <c r="M124" s="7">
        <f>IF('2H'!G123=-1,"",(IF('18O'!H123=-1,"",(IF('Run Summary'!F123=-1,"",'18O'!Q123)))))</f>
        <v>-4.403110139310825</v>
      </c>
      <c r="N124" s="8">
        <f>IF('2H'!G123=-1,"",(IF('18O'!H123=-1,"",(IF('Run Summary'!F123=-1,"",'2H'!Q123)))))</f>
        <v>-27.384308406662861</v>
      </c>
      <c r="O124" s="95">
        <f>'2H'!G123</f>
        <v>0</v>
      </c>
    </row>
    <row r="125" spans="2:15">
      <c r="B125"/>
      <c r="C125"/>
      <c r="H125">
        <f>'Picarro Output'!A124</f>
        <v>123</v>
      </c>
      <c r="I125">
        <f>'Picarro Output'!E124</f>
        <v>3</v>
      </c>
      <c r="J125" s="97" t="str">
        <f>'Run Summary'!D124</f>
        <v>CC2 11jul24 0.1m - DUP</v>
      </c>
      <c r="K125" s="1">
        <f>'Run Summary'!G124</f>
        <v>0</v>
      </c>
      <c r="L125" s="95">
        <f>'18O'!G124</f>
        <v>0</v>
      </c>
      <c r="M125" s="7">
        <f>IF('2H'!G124=-1,"",(IF('18O'!H124=-1,"",(IF('Run Summary'!F124=-1,"",'18O'!Q124)))))</f>
        <v>-4.4611944892341331</v>
      </c>
      <c r="N125" s="8">
        <f>IF('2H'!G124=-1,"",(IF('18O'!H124=-1,"",(IF('Run Summary'!F124=-1,"",'2H'!Q124)))))</f>
        <v>-27.201598939363109</v>
      </c>
      <c r="O125" s="95">
        <f>'2H'!G124</f>
        <v>0</v>
      </c>
    </row>
    <row r="126" spans="2:15">
      <c r="B126"/>
      <c r="C126"/>
      <c r="H126">
        <f>'Picarro Output'!A125</f>
        <v>124</v>
      </c>
      <c r="I126">
        <f>'Picarro Output'!E125</f>
        <v>4</v>
      </c>
      <c r="J126" s="97" t="str">
        <f>'Run Summary'!D125</f>
        <v>CC2 11jul24 0.1m - DUP</v>
      </c>
      <c r="K126" s="1">
        <f>'Run Summary'!G125</f>
        <v>0</v>
      </c>
      <c r="L126" s="95">
        <f>'18O'!G125</f>
        <v>0</v>
      </c>
      <c r="M126" s="7">
        <f>IF('2H'!G125=-1,"",(IF('18O'!H125=-1,"",(IF('Run Summary'!F125=-1,"",'18O'!Q125)))))</f>
        <v>-4.3841608055481887</v>
      </c>
      <c r="N126" s="8">
        <f>IF('2H'!G125=-1,"",(IF('18O'!H125=-1,"",(IF('Run Summary'!F125=-1,"",'2H'!Q125)))))</f>
        <v>-27.431874213673211</v>
      </c>
      <c r="O126" s="95">
        <f>'2H'!G125</f>
        <v>0</v>
      </c>
    </row>
    <row r="127" spans="2:15">
      <c r="B127"/>
      <c r="C127"/>
      <c r="H127">
        <f>'Picarro Output'!A126</f>
        <v>125</v>
      </c>
      <c r="I127">
        <f>'Picarro Output'!E126</f>
        <v>1</v>
      </c>
      <c r="J127" s="97" t="str">
        <f>'Run Summary'!D126</f>
        <v>Hawaii</v>
      </c>
      <c r="K127" s="1">
        <f>'Run Summary'!G126</f>
        <v>0</v>
      </c>
      <c r="L127" s="95">
        <f>'18O'!G126</f>
        <v>0</v>
      </c>
      <c r="M127" s="7">
        <f>IF('2H'!G126=-1,"",(IF('18O'!H126=-1,"",(IF('Run Summary'!F126=-1,"",'18O'!Q126)))))</f>
        <v>-3.6962541440997914</v>
      </c>
      <c r="N127" s="8">
        <f>IF('2H'!G126=-1,"",(IF('18O'!H126=-1,"",(IF('Run Summary'!F126=-1,"",'2H'!Q126)))))</f>
        <v>-13.043086308881595</v>
      </c>
      <c r="O127" s="95">
        <f>'2H'!G126</f>
        <v>0</v>
      </c>
    </row>
    <row r="128" spans="2:15">
      <c r="B128"/>
      <c r="C128"/>
      <c r="H128">
        <f>'Picarro Output'!A127</f>
        <v>126</v>
      </c>
      <c r="I128">
        <f>'Picarro Output'!E127</f>
        <v>2</v>
      </c>
      <c r="J128" s="97" t="str">
        <f>'Run Summary'!D127</f>
        <v>Hawaii</v>
      </c>
      <c r="K128" s="1">
        <f>'Run Summary'!G127</f>
        <v>0</v>
      </c>
      <c r="L128" s="95">
        <f>'18O'!G127</f>
        <v>0</v>
      </c>
      <c r="M128" s="7">
        <f>IF('2H'!G127=-1,"",(IF('18O'!H127=-1,"",(IF('Run Summary'!F127=-1,"",'18O'!Q127)))))</f>
        <v>-3.6883096734141168</v>
      </c>
      <c r="N128" s="8">
        <f>IF('2H'!G127=-1,"",(IF('18O'!H127=-1,"",(IF('Run Summary'!F127=-1,"",'2H'!Q127)))))</f>
        <v>-12.944764993881908</v>
      </c>
      <c r="O128" s="95">
        <f>'2H'!G127</f>
        <v>0</v>
      </c>
    </row>
    <row r="129" spans="2:15">
      <c r="B129"/>
      <c r="C129"/>
      <c r="H129">
        <f>'Picarro Output'!A128</f>
        <v>127</v>
      </c>
      <c r="I129">
        <f>'Picarro Output'!E128</f>
        <v>3</v>
      </c>
      <c r="J129" s="97" t="str">
        <f>'Run Summary'!D128</f>
        <v>Hawaii</v>
      </c>
      <c r="K129" s="1">
        <f>'Run Summary'!G128</f>
        <v>0</v>
      </c>
      <c r="L129" s="95">
        <f>'18O'!G128</f>
        <v>0</v>
      </c>
      <c r="M129" s="7">
        <f>IF('2H'!G128=-1,"",(IF('18O'!H128=-1,"",(IF('Run Summary'!F128=-1,"",'18O'!Q128)))))</f>
        <v>-3.6270564364727242</v>
      </c>
      <c r="N129" s="8">
        <f>IF('2H'!G128=-1,"",(IF('18O'!H128=-1,"",(IF('Run Summary'!F128=-1,"",'2H'!Q128)))))</f>
        <v>-13.13842679496706</v>
      </c>
      <c r="O129" s="95">
        <f>'2H'!G128</f>
        <v>0</v>
      </c>
    </row>
    <row r="130" spans="2:15">
      <c r="B130"/>
      <c r="C130"/>
      <c r="H130">
        <f>'Picarro Output'!A129</f>
        <v>128</v>
      </c>
      <c r="I130">
        <f>'Picarro Output'!E129</f>
        <v>4</v>
      </c>
      <c r="J130" s="97" t="str">
        <f>'Run Summary'!D129</f>
        <v>Hawaii</v>
      </c>
      <c r="K130" s="1">
        <f>'Run Summary'!G129</f>
        <v>0</v>
      </c>
      <c r="L130" s="95">
        <f>'18O'!G129</f>
        <v>0</v>
      </c>
      <c r="M130" s="7">
        <f>IF('2H'!G129=-1,"",(IF('18O'!H129=-1,"",(IF('Run Summary'!F129=-1,"",'18O'!Q129)))))</f>
        <v>-3.7856251932014651</v>
      </c>
      <c r="N130" s="8">
        <f>IF('2H'!G129=-1,"",(IF('18O'!H129=-1,"",(IF('Run Summary'!F129=-1,"",'2H'!Q129)))))</f>
        <v>-12.977456349034636</v>
      </c>
      <c r="O130" s="95">
        <f>'2H'!G129</f>
        <v>0</v>
      </c>
    </row>
    <row r="131" spans="2:15">
      <c r="B131"/>
      <c r="C131"/>
      <c r="H131">
        <f>'Picarro Output'!A130</f>
        <v>129</v>
      </c>
      <c r="I131">
        <f>'Picarro Output'!E130</f>
        <v>1</v>
      </c>
      <c r="J131" s="97" t="str">
        <f>'Run Summary'!D130</f>
        <v>Blacksburg</v>
      </c>
      <c r="K131" s="1">
        <f>'Run Summary'!G130</f>
        <v>0</v>
      </c>
      <c r="L131" s="95">
        <f>'18O'!G130</f>
        <v>0</v>
      </c>
      <c r="M131" s="7">
        <f>IF('2H'!G130=-1,"",(IF('18O'!H130=-1,"",(IF('Run Summary'!F130=-1,"",'18O'!Q130)))))</f>
        <v>-7.6081510476295282</v>
      </c>
      <c r="N131" s="8">
        <f>IF('2H'!G130=-1,"",(IF('18O'!H130=-1,"",(IF('Run Summary'!F130=-1,"",'2H'!Q130)))))</f>
        <v>-47.972037832790811</v>
      </c>
      <c r="O131" s="95">
        <f>'2H'!G130</f>
        <v>0</v>
      </c>
    </row>
    <row r="132" spans="2:15">
      <c r="B132"/>
      <c r="C132"/>
      <c r="H132">
        <f>'Picarro Output'!A131</f>
        <v>130</v>
      </c>
      <c r="I132">
        <f>'Picarro Output'!E131</f>
        <v>2</v>
      </c>
      <c r="J132" s="97" t="str">
        <f>'Run Summary'!D131</f>
        <v>Blacksburg</v>
      </c>
      <c r="K132" s="1">
        <f>'Run Summary'!G131</f>
        <v>0</v>
      </c>
      <c r="L132" s="95">
        <f>'18O'!G131</f>
        <v>0</v>
      </c>
      <c r="M132" s="7">
        <f>IF('2H'!G131=-1,"",(IF('18O'!H131=-1,"",(IF('Run Summary'!F131=-1,"",'18O'!Q131)))))</f>
        <v>-7.6429895773464427</v>
      </c>
      <c r="N132" s="8">
        <f>IF('2H'!G131=-1,"",(IF('18O'!H131=-1,"",(IF('Run Summary'!F131=-1,"",'2H'!Q131)))))</f>
        <v>-47.788724668421104</v>
      </c>
      <c r="O132" s="95">
        <f>'2H'!G131</f>
        <v>0</v>
      </c>
    </row>
    <row r="133" spans="2:15">
      <c r="B133"/>
      <c r="C133"/>
      <c r="H133">
        <f>'Picarro Output'!A132</f>
        <v>131</v>
      </c>
      <c r="I133">
        <f>'Picarro Output'!E132</f>
        <v>3</v>
      </c>
      <c r="J133" s="97" t="str">
        <f>'Run Summary'!D132</f>
        <v>Blacksburg</v>
      </c>
      <c r="K133" s="1">
        <f>'Run Summary'!G132</f>
        <v>0</v>
      </c>
      <c r="L133" s="95">
        <f>'18O'!G132</f>
        <v>0</v>
      </c>
      <c r="M133" s="7">
        <f>IF('2H'!G132=-1,"",(IF('18O'!H132=-1,"",(IF('Run Summary'!F132=-1,"",'18O'!Q132)))))</f>
        <v>-7.620538611188536</v>
      </c>
      <c r="N133" s="8">
        <f>IF('2H'!G132=-1,"",(IF('18O'!H132=-1,"",(IF('Run Summary'!F132=-1,"",'2H'!Q132)))))</f>
        <v>-48.005536346486039</v>
      </c>
      <c r="O133" s="95">
        <f>'2H'!G132</f>
        <v>0</v>
      </c>
    </row>
    <row r="134" spans="2:15">
      <c r="B134"/>
      <c r="C134"/>
      <c r="H134">
        <f>'Picarro Output'!A133</f>
        <v>132</v>
      </c>
      <c r="I134">
        <f>'Picarro Output'!E133</f>
        <v>4</v>
      </c>
      <c r="J134" s="97" t="str">
        <f>'Run Summary'!D133</f>
        <v>Blacksburg</v>
      </c>
      <c r="K134" s="1">
        <f>'Run Summary'!G133</f>
        <v>0</v>
      </c>
      <c r="L134" s="95">
        <f>'18O'!G133</f>
        <v>0</v>
      </c>
      <c r="M134" s="7">
        <f>IF('2H'!G133=-1,"",(IF('18O'!H133=-1,"",(IF('Run Summary'!F133=-1,"",'18O'!Q133)))))</f>
        <v>-7.6682692286102441</v>
      </c>
      <c r="N134" s="8">
        <f>IF('2H'!G133=-1,"",(IF('18O'!H133=-1,"",(IF('Run Summary'!F133=-1,"",'2H'!Q133)))))</f>
        <v>-47.74144764368333</v>
      </c>
      <c r="O134" s="95">
        <f>'2H'!G133</f>
        <v>0</v>
      </c>
    </row>
    <row r="135" spans="2:15">
      <c r="B135"/>
      <c r="C135"/>
    </row>
    <row r="136" spans="2:15">
      <c r="B136"/>
      <c r="C136"/>
    </row>
    <row r="137" spans="2:15">
      <c r="B137"/>
      <c r="C137"/>
    </row>
    <row r="138" spans="2:15">
      <c r="B138"/>
      <c r="C138"/>
    </row>
    <row r="139" spans="2:15">
      <c r="B139"/>
      <c r="C139"/>
    </row>
    <row r="140" spans="2:15">
      <c r="B140"/>
      <c r="C140"/>
    </row>
    <row r="141" spans="2:15">
      <c r="B141"/>
      <c r="C141"/>
    </row>
    <row r="142" spans="2:15">
      <c r="B142"/>
      <c r="C142"/>
    </row>
    <row r="143" spans="2:15">
      <c r="B143"/>
      <c r="C143"/>
    </row>
  </sheetData>
  <mergeCells count="8">
    <mergeCell ref="F6:F7"/>
    <mergeCell ref="B39:C39"/>
    <mergeCell ref="B44:C44"/>
    <mergeCell ref="B45:C45"/>
    <mergeCell ref="B46:E51"/>
    <mergeCell ref="A6:A7"/>
    <mergeCell ref="B6:B7"/>
    <mergeCell ref="D6: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Tray Configuration</vt:lpstr>
      <vt:lpstr>Timing</vt:lpstr>
      <vt:lpstr>Picarro Output</vt:lpstr>
      <vt:lpstr>Run Summary</vt:lpstr>
      <vt:lpstr>18O</vt:lpstr>
      <vt:lpstr>2H</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Peeler, Kelly</cp:lastModifiedBy>
  <cp:lastPrinted>2014-10-16T15:09:38Z</cp:lastPrinted>
  <dcterms:created xsi:type="dcterms:W3CDTF">2010-10-20T21:52:12Z</dcterms:created>
  <dcterms:modified xsi:type="dcterms:W3CDTF">2025-06-10T18:29:52Z</dcterms:modified>
</cp:coreProperties>
</file>