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4FBC4F80-0891-4CD5-BDFE-64BC8A8A5796}" xr6:coauthVersionLast="47" xr6:coauthVersionMax="47" xr10:uidLastSave="{00000000-0000-0000-0000-000000000000}"/>
  <bookViews>
    <workbookView xWindow="-120" yWindow="-120" windowWidth="25440" windowHeight="15390"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T39" i="13"/>
  <c r="U42" i="12"/>
  <c r="T42" i="12"/>
  <c r="U41" i="12"/>
  <c r="T41" i="12"/>
  <c r="U40" i="12"/>
  <c r="T40" i="12"/>
  <c r="U39" i="12"/>
  <c r="T39" i="12"/>
  <c r="L7" i="15" l="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H97" i="13"/>
  <c r="H131" i="13"/>
  <c r="H132" i="13"/>
  <c r="H133"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P12" i="13"/>
  <c r="H12" i="13"/>
  <c r="P13" i="13"/>
  <c r="H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H14" i="13"/>
  <c r="H15" i="13"/>
  <c r="H16" i="13"/>
  <c r="H17" i="13"/>
  <c r="H18" i="13"/>
  <c r="H19" i="13"/>
  <c r="H20" i="13"/>
  <c r="H21" i="13"/>
  <c r="H22" i="13"/>
  <c r="H23" i="13"/>
  <c r="H24" i="13"/>
  <c r="H25" i="13"/>
  <c r="H26" i="13"/>
  <c r="H27" i="13"/>
  <c r="H28" i="13"/>
  <c r="H29" i="13"/>
  <c r="J29" i="13" s="1"/>
  <c r="H30" i="13"/>
  <c r="H31" i="13"/>
  <c r="H32" i="13"/>
  <c r="H33" i="13"/>
  <c r="H34" i="13"/>
  <c r="H35" i="13"/>
  <c r="H36" i="13"/>
  <c r="H37" i="13"/>
  <c r="H38" i="13"/>
  <c r="H39" i="13"/>
  <c r="J39" i="13" s="1"/>
  <c r="H40" i="13"/>
  <c r="H41" i="13"/>
  <c r="J45" i="13" s="1"/>
  <c r="T31" i="13"/>
  <c r="H42" i="13"/>
  <c r="H43" i="13"/>
  <c r="H44" i="13"/>
  <c r="H45" i="13"/>
  <c r="T27" i="13"/>
  <c r="H126" i="13"/>
  <c r="H125" i="13"/>
  <c r="J127" i="13" s="1"/>
  <c r="H127" i="13"/>
  <c r="H128" i="13"/>
  <c r="H130" i="12"/>
  <c r="H129" i="12"/>
  <c r="A2" i="12"/>
  <c r="A3" i="12"/>
  <c r="A4" i="12"/>
  <c r="A5" i="12"/>
  <c r="H8" i="12"/>
  <c r="J8" i="12" s="1"/>
  <c r="H9" i="12"/>
  <c r="J9" i="12" s="1"/>
  <c r="L9" i="12" s="1"/>
  <c r="H10" i="12"/>
  <c r="J10" i="12" s="1"/>
  <c r="L10" i="12" s="1"/>
  <c r="H11" i="12"/>
  <c r="H58" i="12"/>
  <c r="H57" i="12"/>
  <c r="H59" i="12"/>
  <c r="H60" i="12"/>
  <c r="H61" i="12"/>
  <c r="H94" i="12"/>
  <c r="H93" i="12"/>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J19" i="12" s="1"/>
  <c r="H20" i="12"/>
  <c r="H21" i="12"/>
  <c r="H22" i="12"/>
  <c r="H23" i="12"/>
  <c r="H24" i="12"/>
  <c r="H25" i="12"/>
  <c r="H26" i="12"/>
  <c r="H27" i="12"/>
  <c r="H28" i="12"/>
  <c r="J28" i="12" s="1"/>
  <c r="H29" i="12"/>
  <c r="J29" i="12" s="1"/>
  <c r="H30" i="12"/>
  <c r="H31" i="12"/>
  <c r="H32" i="12"/>
  <c r="H33" i="12"/>
  <c r="H34" i="12"/>
  <c r="H35" i="12"/>
  <c r="H36" i="12"/>
  <c r="H37" i="12"/>
  <c r="J37" i="12" s="1"/>
  <c r="H38" i="12"/>
  <c r="H39" i="12"/>
  <c r="J39" i="12" s="1"/>
  <c r="H40" i="12"/>
  <c r="H41" i="12"/>
  <c r="T31" i="12"/>
  <c r="H126" i="12"/>
  <c r="H125" i="12"/>
  <c r="J127" i="12" s="1"/>
  <c r="H127" i="12"/>
  <c r="H128" i="12"/>
  <c r="T27" i="12"/>
  <c r="H42" i="12"/>
  <c r="H43" i="12"/>
  <c r="H44" i="12"/>
  <c r="H45" i="12"/>
  <c r="J45" i="12" s="1"/>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s="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O108" i="15" s="1"/>
  <c r="H107" i="12"/>
  <c r="J107" i="12" s="1"/>
  <c r="F107" i="11"/>
  <c r="G107" i="11" s="1"/>
  <c r="K108" i="15" s="1"/>
  <c r="H105" i="12"/>
  <c r="F107" i="12"/>
  <c r="G107" i="12" s="1"/>
  <c r="L108" i="15" s="1"/>
  <c r="H107" i="13"/>
  <c r="H105" i="13"/>
  <c r="F108" i="13"/>
  <c r="G108" i="13" s="1"/>
  <c r="H108" i="12"/>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s="1"/>
  <c r="K112" i="15" s="1"/>
  <c r="F111" i="12"/>
  <c r="G111" i="12" s="1"/>
  <c r="L112" i="15" s="1"/>
  <c r="H111" i="13"/>
  <c r="F112" i="13"/>
  <c r="G112" i="13" s="1"/>
  <c r="H112" i="12"/>
  <c r="F112" i="11"/>
  <c r="G112" i="11" s="1"/>
  <c r="K113" i="15" s="1"/>
  <c r="F112" i="12"/>
  <c r="G112" i="12" s="1"/>
  <c r="L113" i="15" s="1"/>
  <c r="H112" i="13"/>
  <c r="F113" i="13"/>
  <c r="G113" i="13" s="1"/>
  <c r="O114" i="15" s="1"/>
  <c r="H113" i="12"/>
  <c r="J116" i="12" s="1"/>
  <c r="F113" i="11"/>
  <c r="G113" i="11" s="1"/>
  <c r="K114" i="15" s="1"/>
  <c r="F113" i="12"/>
  <c r="G113" i="12" s="1"/>
  <c r="L114" i="15" s="1"/>
  <c r="H113" i="13"/>
  <c r="F114" i="13"/>
  <c r="G114" i="13" s="1"/>
  <c r="O115" i="15" s="1"/>
  <c r="H114" i="12"/>
  <c r="F114" i="11"/>
  <c r="G114" i="11" s="1"/>
  <c r="K115" i="15" s="1"/>
  <c r="F114" i="12"/>
  <c r="G114" i="12" s="1"/>
  <c r="L115" i="15" s="1"/>
  <c r="H114" i="13"/>
  <c r="F115" i="13"/>
  <c r="G115" i="13" s="1"/>
  <c r="H115" i="12"/>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G117" i="11" s="1"/>
  <c r="K118" i="15" s="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F121" i="13"/>
  <c r="G121" i="13" s="1"/>
  <c r="O122" i="15" s="1"/>
  <c r="H121" i="12"/>
  <c r="F121" i="11"/>
  <c r="F121" i="12"/>
  <c r="G121" i="12" s="1"/>
  <c r="L122" i="15" s="1"/>
  <c r="H121" i="13"/>
  <c r="F122" i="13"/>
  <c r="G122" i="13" s="1"/>
  <c r="H122" i="12"/>
  <c r="F122" i="11"/>
  <c r="G122" i="11" s="1"/>
  <c r="K123" i="15" s="1"/>
  <c r="F122" i="12"/>
  <c r="G122" i="12" s="1"/>
  <c r="L123" i="15" s="1"/>
  <c r="H122" i="13"/>
  <c r="F123" i="13"/>
  <c r="G123" i="13" s="1"/>
  <c r="O124" i="15" s="1"/>
  <c r="H123" i="12"/>
  <c r="F123" i="11"/>
  <c r="G123" i="11" s="1"/>
  <c r="K124" i="15" s="1"/>
  <c r="F123" i="12"/>
  <c r="G123" i="12" s="1"/>
  <c r="L124" i="15" s="1"/>
  <c r="H123" i="13"/>
  <c r="F124" i="13"/>
  <c r="G124" i="13" s="1"/>
  <c r="H124" i="12"/>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s="1"/>
  <c r="L133" i="15" s="1"/>
  <c r="F133" i="13"/>
  <c r="G133" i="13" s="1"/>
  <c r="O134" i="15" s="1"/>
  <c r="F133" i="11"/>
  <c r="F133" i="12"/>
  <c r="G133" i="12" s="1"/>
  <c r="L134" i="15" s="1"/>
  <c r="F75" i="13"/>
  <c r="G75" i="13" s="1"/>
  <c r="O76" i="15" s="1"/>
  <c r="H75" i="12"/>
  <c r="F75" i="11"/>
  <c r="G75" i="11" s="1"/>
  <c r="K76" i="15" s="1"/>
  <c r="H73" i="12"/>
  <c r="F75" i="12"/>
  <c r="G75" i="12" s="1"/>
  <c r="L76" i="15" s="1"/>
  <c r="H75" i="13"/>
  <c r="H73" i="13"/>
  <c r="F76" i="13"/>
  <c r="G76" i="13" s="1"/>
  <c r="H76" i="12"/>
  <c r="J76" i="12" s="1"/>
  <c r="F76" i="11"/>
  <c r="F76" i="12"/>
  <c r="G76" i="12" s="1"/>
  <c r="L77" i="15" s="1"/>
  <c r="H76" i="13"/>
  <c r="F77" i="13"/>
  <c r="G77" i="13" s="1"/>
  <c r="O78" i="15" s="1"/>
  <c r="H77" i="12"/>
  <c r="F77" i="11"/>
  <c r="G77" i="11" s="1"/>
  <c r="K78" i="15" s="1"/>
  <c r="F77" i="12"/>
  <c r="G77" i="12" s="1"/>
  <c r="L78" i="15" s="1"/>
  <c r="H77" i="13"/>
  <c r="J80" i="13" s="1"/>
  <c r="F78" i="13"/>
  <c r="G78" i="13" s="1"/>
  <c r="O79" i="15" s="1"/>
  <c r="H78" i="12"/>
  <c r="F78" i="11"/>
  <c r="G78" i="11" s="1"/>
  <c r="K79" i="15" s="1"/>
  <c r="F78" i="12"/>
  <c r="G78" i="12" s="1"/>
  <c r="L79" i="15" s="1"/>
  <c r="H78" i="13"/>
  <c r="F79" i="13"/>
  <c r="G79" i="13" s="1"/>
  <c r="H79" i="12"/>
  <c r="F79" i="11"/>
  <c r="G79" i="11" s="1"/>
  <c r="K80" i="15" s="1"/>
  <c r="F79" i="12"/>
  <c r="G79" i="12" s="1"/>
  <c r="L80" i="15" s="1"/>
  <c r="H79" i="13"/>
  <c r="J79" i="13" s="1"/>
  <c r="F80" i="13"/>
  <c r="G80" i="13" s="1"/>
  <c r="O81" i="15" s="1"/>
  <c r="H80" i="12"/>
  <c r="F80" i="11"/>
  <c r="F80" i="12"/>
  <c r="G80" i="12" s="1"/>
  <c r="L81" i="15" s="1"/>
  <c r="H80" i="13"/>
  <c r="F81" i="13"/>
  <c r="G81" i="13" s="1"/>
  <c r="O82" i="15" s="1"/>
  <c r="H81" i="12"/>
  <c r="F81" i="11"/>
  <c r="G81" i="11" s="1"/>
  <c r="K82" i="15" s="1"/>
  <c r="F81" i="12"/>
  <c r="G81" i="12" s="1"/>
  <c r="L82" i="15" s="1"/>
  <c r="H81" i="13"/>
  <c r="F82" i="13"/>
  <c r="G82" i="13" s="1"/>
  <c r="H82" i="12"/>
  <c r="F82" i="11"/>
  <c r="G82" i="11" s="1"/>
  <c r="K83" i="15" s="1"/>
  <c r="F82" i="12"/>
  <c r="G82" i="12" s="1"/>
  <c r="L83" i="15" s="1"/>
  <c r="H82" i="13"/>
  <c r="F83" i="13"/>
  <c r="G83" i="13" s="1"/>
  <c r="O84" i="15" s="1"/>
  <c r="H83" i="12"/>
  <c r="F83" i="11"/>
  <c r="G83" i="11" s="1"/>
  <c r="K84" i="15" s="1"/>
  <c r="F83" i="12"/>
  <c r="G83" i="12" s="1"/>
  <c r="L84" i="15" s="1"/>
  <c r="H83" i="13"/>
  <c r="F84" i="13"/>
  <c r="G84" i="13" s="1"/>
  <c r="H84" i="12"/>
  <c r="F84" i="11"/>
  <c r="G84" i="11" s="1"/>
  <c r="F84" i="12"/>
  <c r="G84" i="12" s="1"/>
  <c r="L85" i="15" s="1"/>
  <c r="H84" i="13"/>
  <c r="F85" i="13"/>
  <c r="G85" i="13" s="1"/>
  <c r="H85" i="12"/>
  <c r="F85" i="11"/>
  <c r="G85" i="11" s="1"/>
  <c r="K86" i="15" s="1"/>
  <c r="F85" i="12"/>
  <c r="G85" i="12" s="1"/>
  <c r="L86" i="15" s="1"/>
  <c r="H85" i="13"/>
  <c r="F86" i="13"/>
  <c r="G86" i="13" s="1"/>
  <c r="O87" i="15" s="1"/>
  <c r="H86" i="12"/>
  <c r="J86" i="12" s="1"/>
  <c r="F86" i="11"/>
  <c r="G86" i="11" s="1"/>
  <c r="K87" i="15" s="1"/>
  <c r="F86" i="12"/>
  <c r="G86" i="12" s="1"/>
  <c r="L87" i="15" s="1"/>
  <c r="H86" i="13"/>
  <c r="F87" i="13"/>
  <c r="G87" i="13" s="1"/>
  <c r="O88" i="15" s="1"/>
  <c r="H87" i="12"/>
  <c r="F87" i="11"/>
  <c r="G87" i="11" s="1"/>
  <c r="K88" i="15" s="1"/>
  <c r="F87" i="12"/>
  <c r="G87" i="12" s="1"/>
  <c r="L88" i="15" s="1"/>
  <c r="H87" i="13"/>
  <c r="F88" i="13"/>
  <c r="G88" i="13" s="1"/>
  <c r="O89" i="15" s="1"/>
  <c r="H88" i="12"/>
  <c r="F88" i="11"/>
  <c r="F88" i="12"/>
  <c r="G88" i="12" s="1"/>
  <c r="L89" i="15" s="1"/>
  <c r="H88" i="13"/>
  <c r="F89" i="13"/>
  <c r="G89" i="13" s="1"/>
  <c r="H89" i="12"/>
  <c r="J93" i="12" s="1"/>
  <c r="F89" i="11"/>
  <c r="G89" i="11" s="1"/>
  <c r="K90" i="15" s="1"/>
  <c r="F89" i="12"/>
  <c r="G89" i="12" s="1"/>
  <c r="L90" i="15" s="1"/>
  <c r="H89" i="13"/>
  <c r="F90" i="13"/>
  <c r="G90" i="13" s="1"/>
  <c r="O91" i="15" s="1"/>
  <c r="H90" i="12"/>
  <c r="F90" i="11"/>
  <c r="G90" i="11" s="1"/>
  <c r="F90" i="12"/>
  <c r="G90" i="12" s="1"/>
  <c r="L91" i="15" s="1"/>
  <c r="H90" i="13"/>
  <c r="F91" i="13"/>
  <c r="G91" i="13" s="1"/>
  <c r="O92" i="15" s="1"/>
  <c r="H91" i="12"/>
  <c r="F91" i="11"/>
  <c r="G91" i="11" s="1"/>
  <c r="K92" i="15" s="1"/>
  <c r="F91" i="12"/>
  <c r="G91" i="12" s="1"/>
  <c r="L92" i="15" s="1"/>
  <c r="H91" i="13"/>
  <c r="F92" i="13"/>
  <c r="G92" i="13" s="1"/>
  <c r="O93" i="15" s="1"/>
  <c r="H92" i="12"/>
  <c r="J92" i="12" s="1"/>
  <c r="F92" i="11"/>
  <c r="G92" i="11" s="1"/>
  <c r="K93" i="15" s="1"/>
  <c r="F92" i="12"/>
  <c r="G92" i="12" s="1"/>
  <c r="L93" i="15" s="1"/>
  <c r="H92" i="13"/>
  <c r="F93" i="13"/>
  <c r="G93" i="13" s="1"/>
  <c r="F93" i="11"/>
  <c r="G93" i="11" s="1"/>
  <c r="K94" i="15" s="1"/>
  <c r="F93" i="12"/>
  <c r="G93" i="12" s="1"/>
  <c r="L94" i="15" s="1"/>
  <c r="F94" i="13"/>
  <c r="G94" i="13" s="1"/>
  <c r="F94" i="11"/>
  <c r="G94" i="11" s="1"/>
  <c r="K95" i="15" s="1"/>
  <c r="F94" i="12"/>
  <c r="G94" i="12" s="1"/>
  <c r="L95" i="15" s="1"/>
  <c r="F95" i="13"/>
  <c r="G95" i="13" s="1"/>
  <c r="F95" i="11"/>
  <c r="G95" i="11" s="1"/>
  <c r="K96" i="15" s="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J99" i="12" s="1"/>
  <c r="F99" i="11"/>
  <c r="G99" i="11" s="1"/>
  <c r="K100" i="15" s="1"/>
  <c r="F99" i="12"/>
  <c r="G99" i="12" s="1"/>
  <c r="L100" i="15" s="1"/>
  <c r="H99" i="13"/>
  <c r="F100" i="13"/>
  <c r="G100" i="13" s="1"/>
  <c r="H100" i="12"/>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G103" i="11" s="1"/>
  <c r="K104" i="15" s="1"/>
  <c r="F103" i="12"/>
  <c r="G103" i="12" s="1"/>
  <c r="L104" i="15" s="1"/>
  <c r="H103" i="13"/>
  <c r="F104" i="13"/>
  <c r="G104" i="13" s="1"/>
  <c r="H104" i="12"/>
  <c r="F104" i="11"/>
  <c r="G104" i="11" s="1"/>
  <c r="K105" i="15" s="1"/>
  <c r="F104" i="12"/>
  <c r="G104" i="12" s="1"/>
  <c r="L105" i="15" s="1"/>
  <c r="H104" i="13"/>
  <c r="F105" i="13"/>
  <c r="G105" i="13" s="1"/>
  <c r="O106" i="15" s="1"/>
  <c r="F105" i="11"/>
  <c r="G105" i="11" s="1"/>
  <c r="K106" i="15" s="1"/>
  <c r="F105" i="12"/>
  <c r="G105" i="12" s="1"/>
  <c r="L106" i="15" s="1"/>
  <c r="F106" i="13"/>
  <c r="G106" i="13" s="1"/>
  <c r="H106" i="12"/>
  <c r="F106" i="11"/>
  <c r="G106" i="11" s="1"/>
  <c r="K107" i="15" s="1"/>
  <c r="F106" i="12"/>
  <c r="G106" i="12" s="1"/>
  <c r="L107" i="15" s="1"/>
  <c r="H106" i="13"/>
  <c r="F41" i="13"/>
  <c r="G41" i="13" s="1"/>
  <c r="F41" i="11"/>
  <c r="G41" i="11" s="1"/>
  <c r="K42" i="15" s="1"/>
  <c r="F41" i="12"/>
  <c r="G41" i="12" s="1"/>
  <c r="L42" i="15" s="1"/>
  <c r="F42" i="13"/>
  <c r="G42" i="13" s="1"/>
  <c r="O43" i="15" s="1"/>
  <c r="F42" i="11"/>
  <c r="G42" i="11" s="1"/>
  <c r="K43" i="15" s="1"/>
  <c r="F42" i="12"/>
  <c r="G42" i="12" s="1"/>
  <c r="L43" i="15" s="1"/>
  <c r="F43" i="13"/>
  <c r="G43" i="13" s="1"/>
  <c r="O44" i="15" s="1"/>
  <c r="F43" i="11"/>
  <c r="G43" i="11" s="1"/>
  <c r="K44" i="15" s="1"/>
  <c r="F43" i="12"/>
  <c r="G43" i="12" s="1"/>
  <c r="L44" i="15" s="1"/>
  <c r="F44" i="13"/>
  <c r="G44" i="13" s="1"/>
  <c r="O45" i="15" s="1"/>
  <c r="F44" i="11"/>
  <c r="G44" i="11" s="1"/>
  <c r="K45" i="15" s="1"/>
  <c r="F44" i="12"/>
  <c r="G44" i="12" s="1"/>
  <c r="L45" i="15" s="1"/>
  <c r="F45" i="13"/>
  <c r="G45" i="13" s="1"/>
  <c r="F45" i="1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G48" i="11" s="1"/>
  <c r="K49" i="15" s="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F51" i="13"/>
  <c r="G51" i="13" s="1"/>
  <c r="O52" i="15" s="1"/>
  <c r="H51" i="12"/>
  <c r="F51" i="11"/>
  <c r="F51" i="12"/>
  <c r="G51" i="12" s="1"/>
  <c r="L52" i="15" s="1"/>
  <c r="H51" i="13"/>
  <c r="F52" i="13"/>
  <c r="G52" i="13" s="1"/>
  <c r="O53" i="15" s="1"/>
  <c r="H52" i="12"/>
  <c r="F52" i="11"/>
  <c r="G52" i="11" s="1"/>
  <c r="K53" i="15" s="1"/>
  <c r="F52" i="12"/>
  <c r="G52" i="12" s="1"/>
  <c r="L53" i="15" s="1"/>
  <c r="H52" i="13"/>
  <c r="F53" i="13"/>
  <c r="G53" i="13" s="1"/>
  <c r="O54" i="15" s="1"/>
  <c r="H53" i="12"/>
  <c r="F53" i="11"/>
  <c r="G53" i="11" s="1"/>
  <c r="K54" i="15" s="1"/>
  <c r="F53" i="12"/>
  <c r="G53" i="12" s="1"/>
  <c r="L54" i="15" s="1"/>
  <c r="H53" i="13"/>
  <c r="F54" i="13"/>
  <c r="G54" i="13" s="1"/>
  <c r="O55" i="15" s="1"/>
  <c r="H54" i="12"/>
  <c r="F54" i="11"/>
  <c r="F54" i="12"/>
  <c r="G54" i="12" s="1"/>
  <c r="L55" i="15" s="1"/>
  <c r="H54" i="13"/>
  <c r="F55" i="13"/>
  <c r="G55" i="13" s="1"/>
  <c r="H55" i="12"/>
  <c r="F55" i="11"/>
  <c r="G55" i="11" s="1"/>
  <c r="K56" i="15" s="1"/>
  <c r="F55" i="12"/>
  <c r="G55" i="12" s="1"/>
  <c r="L56" i="15" s="1"/>
  <c r="H55" i="13"/>
  <c r="F56" i="13"/>
  <c r="G56" i="13" s="1"/>
  <c r="H56" i="12"/>
  <c r="F56" i="11"/>
  <c r="G56" i="11" s="1"/>
  <c r="K57" i="15" s="1"/>
  <c r="F56" i="12"/>
  <c r="G56" i="12" s="1"/>
  <c r="L57" i="15" s="1"/>
  <c r="H56" i="13"/>
  <c r="F57" i="13"/>
  <c r="G57" i="13" s="1"/>
  <c r="O58" i="15" s="1"/>
  <c r="F57" i="11"/>
  <c r="G57" i="11" s="1"/>
  <c r="K58" i="15" s="1"/>
  <c r="F57" i="12"/>
  <c r="G57" i="12" s="1"/>
  <c r="L58" i="15" s="1"/>
  <c r="F58" i="13"/>
  <c r="G58" i="13" s="1"/>
  <c r="F58" i="11"/>
  <c r="F58" i="12"/>
  <c r="G58" i="12" s="1"/>
  <c r="L59" i="15" s="1"/>
  <c r="F59" i="13"/>
  <c r="G59" i="13" s="1"/>
  <c r="O60" i="15" s="1"/>
  <c r="F59" i="11"/>
  <c r="G59" i="11" s="1"/>
  <c r="F59" i="12"/>
  <c r="G59" i="12" s="1"/>
  <c r="L60" i="15" s="1"/>
  <c r="F60" i="13"/>
  <c r="G60" i="13" s="1"/>
  <c r="O61" i="15" s="1"/>
  <c r="F60" i="11"/>
  <c r="G60" i="11" s="1"/>
  <c r="K61" i="15" s="1"/>
  <c r="F60" i="12"/>
  <c r="G60" i="12" s="1"/>
  <c r="L61" i="15" s="1"/>
  <c r="F61" i="13"/>
  <c r="G61" i="13" s="1"/>
  <c r="F61" i="11"/>
  <c r="G61" i="11" s="1"/>
  <c r="K62" i="15" s="1"/>
  <c r="F61" i="12"/>
  <c r="G61" i="12" s="1"/>
  <c r="L62" i="15" s="1"/>
  <c r="F62" i="13"/>
  <c r="G62" i="13" s="1"/>
  <c r="H62" i="12"/>
  <c r="J62" i="12" s="1"/>
  <c r="F62" i="11"/>
  <c r="G62" i="11" s="1"/>
  <c r="K63" i="15" s="1"/>
  <c r="F62" i="12"/>
  <c r="G62" i="12" s="1"/>
  <c r="L63" i="15" s="1"/>
  <c r="H62" i="13"/>
  <c r="F63" i="13"/>
  <c r="G63" i="13" s="1"/>
  <c r="H63" i="12"/>
  <c r="F63" i="11"/>
  <c r="F63" i="12"/>
  <c r="G63" i="12" s="1"/>
  <c r="L64" i="15" s="1"/>
  <c r="H63" i="13"/>
  <c r="F64" i="13"/>
  <c r="G64" i="13" s="1"/>
  <c r="H64" i="12"/>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O67" i="15" s="1"/>
  <c r="H66" i="12"/>
  <c r="F66" i="11"/>
  <c r="G66" i="11" s="1"/>
  <c r="K67" i="15" s="1"/>
  <c r="F66" i="12"/>
  <c r="G66" i="12" s="1"/>
  <c r="L67" i="15" s="1"/>
  <c r="H66" i="13"/>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J70" i="13" s="1"/>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F73" i="12"/>
  <c r="G73" i="12" s="1"/>
  <c r="L74" i="15" s="1"/>
  <c r="F74" i="13"/>
  <c r="G74" i="13" s="1"/>
  <c r="H74" i="12"/>
  <c r="F74" i="11"/>
  <c r="G74" i="11" s="1"/>
  <c r="K75" i="15" s="1"/>
  <c r="F74" i="12"/>
  <c r="G74" i="12" s="1"/>
  <c r="L75" i="15" s="1"/>
  <c r="H74" i="13"/>
  <c r="J74" i="13" s="1"/>
  <c r="L4" i="15"/>
  <c r="O4" i="15"/>
  <c r="L5" i="15"/>
  <c r="O5" i="15"/>
  <c r="L6" i="15"/>
  <c r="O6" i="15"/>
  <c r="O7" i="15"/>
  <c r="L8" i="15"/>
  <c r="O8" i="15"/>
  <c r="F8" i="12"/>
  <c r="G8" i="12" s="1"/>
  <c r="L9" i="15" s="1"/>
  <c r="F9" i="12"/>
  <c r="G9" i="12" s="1"/>
  <c r="L10" i="15" s="1"/>
  <c r="F10" i="12"/>
  <c r="G10" i="12" s="1"/>
  <c r="L11" i="15" s="1"/>
  <c r="O11" i="15"/>
  <c r="F11" i="12"/>
  <c r="G11" i="12" s="1"/>
  <c r="L12" i="15" s="1"/>
  <c r="F12" i="13"/>
  <c r="G12" i="13" s="1"/>
  <c r="F12" i="11"/>
  <c r="G12" i="11" s="1"/>
  <c r="K13" i="15" s="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s="1"/>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G21" i="11" s="1"/>
  <c r="K22" i="15" s="1"/>
  <c r="F21" i="12"/>
  <c r="G21" i="12" s="1"/>
  <c r="L22" i="15" s="1"/>
  <c r="F22" i="13"/>
  <c r="G22" i="13" s="1"/>
  <c r="O23" i="15" s="1"/>
  <c r="F22" i="11"/>
  <c r="G22" i="11" s="1"/>
  <c r="K23" i="15" s="1"/>
  <c r="F22" i="12"/>
  <c r="G22" i="12" s="1"/>
  <c r="L23" i="15" s="1"/>
  <c r="F23" i="13"/>
  <c r="G23" i="13" s="1"/>
  <c r="F23" i="11"/>
  <c r="G23" i="11" s="1"/>
  <c r="K24" i="15" s="1"/>
  <c r="F23" i="12"/>
  <c r="G23" i="12" s="1"/>
  <c r="L24" i="15" s="1"/>
  <c r="F24" i="13"/>
  <c r="G24" i="13" s="1"/>
  <c r="F24" i="11"/>
  <c r="G24" i="11" s="1"/>
  <c r="K25" i="15" s="1"/>
  <c r="F24" i="12"/>
  <c r="G24" i="12" s="1"/>
  <c r="L25" i="15" s="1"/>
  <c r="F25" i="13"/>
  <c r="G25" i="13" s="1"/>
  <c r="F25" i="11"/>
  <c r="G25" i="11" s="1"/>
  <c r="K26" i="15" s="1"/>
  <c r="F25" i="12"/>
  <c r="G25" i="12" s="1"/>
  <c r="L26" i="15" s="1"/>
  <c r="F26" i="13"/>
  <c r="G26" i="13" s="1"/>
  <c r="F26" i="11"/>
  <c r="G26" i="11" s="1"/>
  <c r="K27" i="15" s="1"/>
  <c r="F26" i="12"/>
  <c r="G26" i="12" s="1"/>
  <c r="L27" i="15" s="1"/>
  <c r="F27" i="13"/>
  <c r="G27" i="13" s="1"/>
  <c r="F27" i="11"/>
  <c r="G27" i="11" s="1"/>
  <c r="K28" i="15" s="1"/>
  <c r="F27" i="12"/>
  <c r="G27" i="12" s="1"/>
  <c r="L28" i="15" s="1"/>
  <c r="F28" i="13"/>
  <c r="G28" i="13" s="1"/>
  <c r="F28" i="11"/>
  <c r="G28" i="11" s="1"/>
  <c r="K29" i="15" s="1"/>
  <c r="F28" i="12"/>
  <c r="G28" i="12" s="1"/>
  <c r="L29" i="15" s="1"/>
  <c r="F29" i="13"/>
  <c r="G29" i="13" s="1"/>
  <c r="O30" i="15" s="1"/>
  <c r="F29" i="11"/>
  <c r="G29" i="11" s="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s="1"/>
  <c r="K34" i="15" s="1"/>
  <c r="F33" i="12"/>
  <c r="G33" i="12" s="1"/>
  <c r="L34" i="15" s="1"/>
  <c r="F34" i="13"/>
  <c r="G34" i="13" s="1"/>
  <c r="F34" i="11"/>
  <c r="G34" i="11" s="1"/>
  <c r="K35" i="15" s="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s="1"/>
  <c r="L40" i="15" s="1"/>
  <c r="F40" i="13"/>
  <c r="G40" i="13" s="1"/>
  <c r="F40" i="11"/>
  <c r="G40" i="11" s="1"/>
  <c r="K41" i="15" s="1"/>
  <c r="F40" i="12"/>
  <c r="G40" i="12" s="1"/>
  <c r="L41" i="15" s="1"/>
  <c r="O3" i="15"/>
  <c r="L3" i="15"/>
  <c r="H4" i="15"/>
  <c r="I4" i="15"/>
  <c r="F3" i="11"/>
  <c r="G3" i="11" s="1"/>
  <c r="K4" i="15" s="1"/>
  <c r="H5" i="15"/>
  <c r="I5" i="15"/>
  <c r="F4" i="11"/>
  <c r="G4" i="11" s="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H14" i="15"/>
  <c r="I14" i="15"/>
  <c r="H15" i="15"/>
  <c r="I15" i="15"/>
  <c r="H16" i="15"/>
  <c r="I16" i="15"/>
  <c r="H17" i="15"/>
  <c r="I17" i="15"/>
  <c r="H18" i="15"/>
  <c r="I18" i="15"/>
  <c r="H19" i="15"/>
  <c r="I19" i="15"/>
  <c r="H20" i="15"/>
  <c r="I20" i="15"/>
  <c r="H21" i="15"/>
  <c r="I21" i="15"/>
  <c r="H22" i="15"/>
  <c r="I22" i="15"/>
  <c r="H23" i="15"/>
  <c r="I23" i="15"/>
  <c r="H24" i="15"/>
  <c r="I24" i="15"/>
  <c r="H25" i="15"/>
  <c r="I25" i="15"/>
  <c r="H26" i="15"/>
  <c r="I26" i="15"/>
  <c r="H27" i="15"/>
  <c r="I27" i="15"/>
  <c r="H28" i="15"/>
  <c r="I28" i="15"/>
  <c r="H29" i="15"/>
  <c r="I29" i="15"/>
  <c r="H30" i="15"/>
  <c r="I30" i="15"/>
  <c r="H31" i="15"/>
  <c r="I31" i="15"/>
  <c r="H32" i="15"/>
  <c r="I32" i="15"/>
  <c r="H33" i="15"/>
  <c r="I33" i="15"/>
  <c r="H34" i="15"/>
  <c r="I34" i="15"/>
  <c r="H35" i="15"/>
  <c r="I35" i="15"/>
  <c r="H36" i="15"/>
  <c r="I36" i="15"/>
  <c r="H37" i="15"/>
  <c r="I37" i="15"/>
  <c r="H38" i="15"/>
  <c r="I38" i="15"/>
  <c r="H39" i="15"/>
  <c r="I39" i="15"/>
  <c r="H40" i="15"/>
  <c r="I40" i="15"/>
  <c r="H41" i="15"/>
  <c r="I41" i="15"/>
  <c r="H42" i="15"/>
  <c r="I42" i="15"/>
  <c r="H43" i="15"/>
  <c r="I43" i="15"/>
  <c r="H44" i="15"/>
  <c r="I44" i="15"/>
  <c r="H45" i="15"/>
  <c r="I45" i="15"/>
  <c r="H46" i="15"/>
  <c r="I46" i="15"/>
  <c r="G45" i="11"/>
  <c r="K46" i="15" s="1"/>
  <c r="H47" i="15"/>
  <c r="I47" i="15"/>
  <c r="H48" i="15"/>
  <c r="I48" i="15"/>
  <c r="H49" i="15"/>
  <c r="I49" i="15"/>
  <c r="H50" i="15"/>
  <c r="I50" i="15"/>
  <c r="H51" i="15"/>
  <c r="I51" i="15"/>
  <c r="H52" i="15"/>
  <c r="I52" i="15"/>
  <c r="G51" i="11"/>
  <c r="K52" i="15" s="1"/>
  <c r="H53" i="15"/>
  <c r="I53" i="15"/>
  <c r="H54" i="15"/>
  <c r="I54" i="15"/>
  <c r="H55" i="15"/>
  <c r="I55" i="15"/>
  <c r="G54" i="11"/>
  <c r="K55" i="15" s="1"/>
  <c r="H56" i="15"/>
  <c r="I56" i="15"/>
  <c r="H57" i="15"/>
  <c r="I57" i="15"/>
  <c r="H58" i="15"/>
  <c r="I58" i="15"/>
  <c r="H59" i="15"/>
  <c r="I59" i="15"/>
  <c r="G58" i="11"/>
  <c r="K59" i="15" s="1"/>
  <c r="H60" i="15"/>
  <c r="I60" i="15"/>
  <c r="K60" i="15"/>
  <c r="H61" i="15"/>
  <c r="I61" i="15"/>
  <c r="H62" i="15"/>
  <c r="I62" i="15"/>
  <c r="H63" i="15"/>
  <c r="I63" i="15"/>
  <c r="H64" i="15"/>
  <c r="I64" i="15"/>
  <c r="G63" i="11"/>
  <c r="K64" i="15" s="1"/>
  <c r="H65" i="15"/>
  <c r="I65" i="15"/>
  <c r="H66" i="15"/>
  <c r="I66" i="15"/>
  <c r="H67" i="15"/>
  <c r="I67" i="15"/>
  <c r="H68" i="15"/>
  <c r="I68" i="15"/>
  <c r="H69" i="15"/>
  <c r="I69" i="15"/>
  <c r="H70" i="15"/>
  <c r="I70" i="15"/>
  <c r="H71" i="15"/>
  <c r="I71" i="15"/>
  <c r="H72" i="15"/>
  <c r="I72" i="15"/>
  <c r="H73" i="15"/>
  <c r="I73" i="15"/>
  <c r="H74" i="15"/>
  <c r="I74" i="15"/>
  <c r="G73" i="11"/>
  <c r="K74" i="15" s="1"/>
  <c r="H75" i="15"/>
  <c r="I75" i="15"/>
  <c r="H76" i="15"/>
  <c r="I76" i="15"/>
  <c r="H77" i="15"/>
  <c r="I77" i="15"/>
  <c r="G76" i="11"/>
  <c r="K77" i="15" s="1"/>
  <c r="H78" i="15"/>
  <c r="I78" i="15"/>
  <c r="H79" i="15"/>
  <c r="I79" i="15"/>
  <c r="H80" i="15"/>
  <c r="I80" i="15"/>
  <c r="H81" i="15"/>
  <c r="I81" i="15"/>
  <c r="G80" i="11"/>
  <c r="K81" i="15" s="1"/>
  <c r="H82" i="15"/>
  <c r="I82" i="15"/>
  <c r="H83" i="15"/>
  <c r="I83" i="15"/>
  <c r="H84" i="15"/>
  <c r="I84" i="15"/>
  <c r="H85" i="15"/>
  <c r="I85" i="15"/>
  <c r="K85" i="15"/>
  <c r="H86" i="15"/>
  <c r="I86" i="15"/>
  <c r="H87" i="15"/>
  <c r="I87" i="15"/>
  <c r="H88" i="15"/>
  <c r="I88" i="15"/>
  <c r="H89" i="15"/>
  <c r="I89" i="15"/>
  <c r="G88" i="11"/>
  <c r="K89" i="15" s="1"/>
  <c r="H90" i="15"/>
  <c r="I90" i="15"/>
  <c r="H91" i="15"/>
  <c r="I91" i="15"/>
  <c r="K91" i="15"/>
  <c r="H92" i="15"/>
  <c r="I92" i="15"/>
  <c r="H93" i="15"/>
  <c r="I93" i="15"/>
  <c r="H94" i="15"/>
  <c r="I94" i="15"/>
  <c r="H95" i="15"/>
  <c r="I95" i="15"/>
  <c r="H96" i="15"/>
  <c r="I96" i="15"/>
  <c r="H97" i="15"/>
  <c r="I97" i="15"/>
  <c r="H98" i="15"/>
  <c r="I98" i="15"/>
  <c r="H99" i="15"/>
  <c r="I99" i="15"/>
  <c r="H100" i="15"/>
  <c r="I100" i="15"/>
  <c r="H101" i="15"/>
  <c r="I101" i="15"/>
  <c r="H102" i="15"/>
  <c r="I102" i="15"/>
  <c r="H103" i="15"/>
  <c r="I103" i="15"/>
  <c r="H104" i="15"/>
  <c r="I104" i="15"/>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H119" i="15"/>
  <c r="I119" i="15"/>
  <c r="H120" i="15"/>
  <c r="I120" i="15"/>
  <c r="H121" i="15"/>
  <c r="I121" i="15"/>
  <c r="H122" i="15"/>
  <c r="I122" i="15"/>
  <c r="G121" i="11"/>
  <c r="K122" i="15" s="1"/>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12" i="12"/>
  <c r="J26" i="12"/>
  <c r="J96" i="12"/>
  <c r="J37" i="13"/>
  <c r="J44" i="12"/>
  <c r="J97" i="12"/>
  <c r="L97" i="12" s="1"/>
  <c r="J32" i="13"/>
  <c r="O37" i="15"/>
  <c r="O42" i="15"/>
  <c r="J52" i="12"/>
  <c r="J109" i="12"/>
  <c r="J94" i="12"/>
  <c r="J130" i="12"/>
  <c r="L130" i="12" s="1"/>
  <c r="J81" i="13"/>
  <c r="O56" i="15"/>
  <c r="O113" i="15"/>
  <c r="J83" i="13"/>
  <c r="J75" i="12"/>
  <c r="J115" i="13"/>
  <c r="J24" i="13"/>
  <c r="J31" i="13"/>
  <c r="J23" i="13"/>
  <c r="J108" i="12" l="1"/>
  <c r="J112" i="13"/>
  <c r="J50" i="13"/>
  <c r="J90" i="12"/>
  <c r="I113" i="12"/>
  <c r="J22" i="12"/>
  <c r="J126" i="13"/>
  <c r="J92" i="13"/>
  <c r="J60" i="12"/>
  <c r="L60" i="12" s="1"/>
  <c r="J96" i="13"/>
  <c r="L96" i="13" s="1"/>
  <c r="J53" i="12"/>
  <c r="J122" i="12"/>
  <c r="J114" i="12"/>
  <c r="I129" i="12"/>
  <c r="J59" i="12"/>
  <c r="L59" i="12" s="1"/>
  <c r="J40" i="13"/>
  <c r="J55" i="13"/>
  <c r="J123" i="12"/>
  <c r="J115" i="12"/>
  <c r="J100" i="12"/>
  <c r="J35" i="13"/>
  <c r="J124" i="12"/>
  <c r="J61" i="12"/>
  <c r="L61" i="12" s="1"/>
  <c r="J116" i="13"/>
  <c r="J105" i="13"/>
  <c r="J15" i="13"/>
  <c r="J54" i="12"/>
  <c r="J58" i="12"/>
  <c r="J133" i="13"/>
  <c r="L133" i="13" s="1"/>
  <c r="I69" i="13"/>
  <c r="J56" i="12"/>
  <c r="J128" i="13"/>
  <c r="I73" i="12"/>
  <c r="J88" i="12"/>
  <c r="J120" i="13"/>
  <c r="J133" i="12"/>
  <c r="L133" i="12" s="1"/>
  <c r="O64" i="15"/>
  <c r="O123" i="15"/>
  <c r="O109" i="15"/>
  <c r="O95" i="15"/>
  <c r="O128" i="15"/>
  <c r="O71" i="15"/>
  <c r="O83" i="15"/>
  <c r="O130" i="15"/>
  <c r="I133" i="12"/>
  <c r="J84" i="13"/>
  <c r="J83" i="12"/>
  <c r="J111" i="12"/>
  <c r="J24" i="12"/>
  <c r="J64" i="12"/>
  <c r="J23" i="12"/>
  <c r="J22" i="13"/>
  <c r="J130" i="13"/>
  <c r="L130" i="13" s="1"/>
  <c r="J126" i="12"/>
  <c r="J128" i="12"/>
  <c r="J84" i="12"/>
  <c r="J129" i="12"/>
  <c r="I11" i="13"/>
  <c r="J46" i="12"/>
  <c r="J103" i="13"/>
  <c r="J113" i="12"/>
  <c r="J110" i="12"/>
  <c r="J35" i="12"/>
  <c r="J27" i="12"/>
  <c r="J131" i="13"/>
  <c r="L131" i="13" s="1"/>
  <c r="J59" i="13"/>
  <c r="L59" i="13" s="1"/>
  <c r="I129" i="13"/>
  <c r="J63" i="12"/>
  <c r="J76" i="13"/>
  <c r="J131" i="12"/>
  <c r="L131" i="12" s="1"/>
  <c r="J43" i="12"/>
  <c r="J25" i="12"/>
  <c r="O90" i="15"/>
  <c r="J12" i="13"/>
  <c r="O75" i="15"/>
  <c r="B4" i="11"/>
  <c r="B5" i="11" s="1"/>
  <c r="B6" i="11" s="1"/>
  <c r="B7" i="11"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J117" i="13"/>
  <c r="I117" i="13"/>
  <c r="J119" i="13"/>
  <c r="J68" i="13"/>
  <c r="I85" i="12"/>
  <c r="J69" i="13"/>
  <c r="I65" i="12"/>
  <c r="J65" i="12"/>
  <c r="J67" i="12"/>
  <c r="I49" i="12"/>
  <c r="J106" i="12"/>
  <c r="K109" i="12" s="1"/>
  <c r="I109" i="12"/>
  <c r="J89" i="12"/>
  <c r="J78" i="13"/>
  <c r="K81" i="13" s="1"/>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B4" i="13"/>
  <c r="B5" i="13" s="1"/>
  <c r="B6" i="13" s="1"/>
  <c r="B7" i="13" s="1"/>
  <c r="B8" i="13" s="1"/>
  <c r="B9" i="13" s="1"/>
  <c r="J106" i="13"/>
  <c r="J104" i="13"/>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J118" i="12"/>
  <c r="J43" i="13"/>
  <c r="J85" i="13"/>
  <c r="J89" i="13"/>
  <c r="J86" i="13"/>
  <c r="J88" i="13"/>
  <c r="J87" i="12"/>
  <c r="O38" i="15"/>
  <c r="O13" i="15"/>
  <c r="O63" i="15"/>
  <c r="O102" i="15"/>
  <c r="J99" i="13"/>
  <c r="K101" i="13" s="1"/>
  <c r="I101" i="13"/>
  <c r="I93" i="12"/>
  <c r="J91" i="12"/>
  <c r="O110" i="15"/>
  <c r="O10" i="15"/>
  <c r="J25" i="13"/>
  <c r="J72" i="13"/>
  <c r="J30" i="13"/>
  <c r="J111" i="13"/>
  <c r="J57" i="12"/>
  <c r="I45" i="13"/>
  <c r="J36" i="13"/>
  <c r="B8" i="12"/>
  <c r="B9" i="12" s="1"/>
  <c r="B10" i="12" s="1"/>
  <c r="B11" i="12" s="1"/>
  <c r="J80" i="12"/>
  <c r="J79" i="12"/>
  <c r="J78" i="12"/>
  <c r="J51" i="12"/>
  <c r="I117" i="12"/>
  <c r="J47" i="12"/>
  <c r="J20" i="13"/>
  <c r="J82" i="12"/>
  <c r="J124" i="13"/>
  <c r="J132" i="12"/>
  <c r="L132" i="12" s="1"/>
  <c r="L8" i="12"/>
  <c r="L96" i="12"/>
  <c r="J101" i="12"/>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7" i="12"/>
  <c r="D3" i="13"/>
  <c r="D4" i="12"/>
  <c r="D5" i="11"/>
  <c r="J6" i="15" s="1"/>
  <c r="D5" i="12"/>
  <c r="D6" i="12"/>
  <c r="D2" i="11"/>
  <c r="J3" i="15" s="1"/>
  <c r="D4" i="11"/>
  <c r="J5" i="15" s="1"/>
  <c r="D6" i="11"/>
  <c r="J7" i="15" s="1"/>
  <c r="D6" i="13"/>
  <c r="D63" i="11"/>
  <c r="J64" i="15" s="1"/>
  <c r="D67" i="11"/>
  <c r="J68" i="15" s="1"/>
  <c r="D69" i="11"/>
  <c r="J70" i="15" s="1"/>
  <c r="D70" i="11"/>
  <c r="J71" i="15" s="1"/>
  <c r="D73" i="11"/>
  <c r="J74" i="15" s="1"/>
  <c r="D74" i="11"/>
  <c r="J75" i="15" s="1"/>
  <c r="D75" i="11"/>
  <c r="J76" i="15" s="1"/>
  <c r="D76" i="11"/>
  <c r="J77" i="15" s="1"/>
  <c r="D77" i="11"/>
  <c r="J78" i="15" s="1"/>
  <c r="D65" i="11"/>
  <c r="J66" i="15" s="1"/>
  <c r="D66" i="11"/>
  <c r="J67" i="15" s="1"/>
  <c r="D71" i="11"/>
  <c r="J72" i="15" s="1"/>
  <c r="D72" i="11"/>
  <c r="J73" i="15" s="1"/>
  <c r="K93" i="12" l="1"/>
  <c r="K105" i="13"/>
  <c r="K117" i="12"/>
  <c r="K101" i="12"/>
  <c r="D8" i="13"/>
  <c r="K125" i="12"/>
  <c r="K129" i="13"/>
  <c r="K133" i="13"/>
  <c r="K113" i="12"/>
  <c r="D10" i="12"/>
  <c r="L58" i="12"/>
  <c r="K61" i="12"/>
  <c r="K117" i="13"/>
  <c r="D9" i="12"/>
  <c r="D8" i="12"/>
  <c r="K73" i="13"/>
  <c r="K53" i="13"/>
  <c r="K69" i="13"/>
  <c r="K53" i="12"/>
  <c r="K89" i="12"/>
  <c r="K65" i="12"/>
  <c r="K129" i="12"/>
  <c r="K85" i="12"/>
  <c r="K97" i="12"/>
  <c r="B8" i="11"/>
  <c r="D7" i="11"/>
  <c r="J8" i="15" s="1"/>
  <c r="B79" i="11"/>
  <c r="D78" i="11"/>
  <c r="J79" i="15" s="1"/>
  <c r="K81" i="12"/>
  <c r="K21" i="13"/>
  <c r="D64" i="11"/>
  <c r="J65" i="15" s="1"/>
  <c r="K49" i="12"/>
  <c r="K57" i="12"/>
  <c r="D68" i="11"/>
  <c r="J69" i="15" s="1"/>
  <c r="K93" i="13"/>
  <c r="B10" i="13"/>
  <c r="D9" i="13"/>
  <c r="D7" i="13"/>
  <c r="K97" i="13"/>
  <c r="D4" i="13"/>
  <c r="D5" i="13"/>
  <c r="K11" i="13"/>
  <c r="B12" i="12"/>
  <c r="D11" i="12"/>
  <c r="K89" i="13"/>
  <c r="K45" i="13"/>
  <c r="K133" i="12"/>
  <c r="D79" i="11"/>
  <c r="J80" i="15" s="1"/>
  <c r="B80" i="11"/>
  <c r="K31" i="12"/>
  <c r="K73" i="12"/>
  <c r="K121" i="12"/>
  <c r="K77" i="12"/>
  <c r="K41" i="12"/>
  <c r="K105" i="12"/>
  <c r="K45" i="12"/>
  <c r="K21" i="12"/>
  <c r="K69" i="12"/>
  <c r="L11" i="12"/>
  <c r="K49" i="13"/>
  <c r="K125" i="13"/>
  <c r="K121" i="13"/>
  <c r="K57" i="13"/>
  <c r="K41" i="13"/>
  <c r="K31" i="13"/>
  <c r="K113" i="13"/>
  <c r="K85" i="13"/>
  <c r="L132" i="13"/>
  <c r="K65" i="13"/>
  <c r="K77" i="13"/>
  <c r="K109" i="13"/>
  <c r="L58" i="13"/>
  <c r="K61" i="13"/>
  <c r="L61" i="13"/>
  <c r="B9" i="11" l="1"/>
  <c r="D8" i="11"/>
  <c r="J9" i="15" s="1"/>
  <c r="T19" i="12"/>
  <c r="B11" i="13"/>
  <c r="D10" i="13"/>
  <c r="T19" i="13"/>
  <c r="T3" i="13"/>
  <c r="B81" i="11"/>
  <c r="D80" i="11"/>
  <c r="J81" i="15" s="1"/>
  <c r="B13" i="12"/>
  <c r="D12" i="12"/>
  <c r="T3" i="12"/>
  <c r="T18" i="12"/>
  <c r="T18" i="13"/>
  <c r="N58" i="13" s="1"/>
  <c r="N61" i="12" l="1"/>
  <c r="N60" i="12"/>
  <c r="N59" i="12"/>
  <c r="N58" i="12"/>
  <c r="M59" i="12"/>
  <c r="M60" i="12"/>
  <c r="M61" i="12"/>
  <c r="M58" i="12"/>
  <c r="B10" i="11"/>
  <c r="D9" i="11"/>
  <c r="J10" i="15" s="1"/>
  <c r="B12" i="13"/>
  <c r="D11" i="13"/>
  <c r="B14" i="12"/>
  <c r="D13" i="12"/>
  <c r="B82" i="11"/>
  <c r="D81" i="11"/>
  <c r="J82" i="15" s="1"/>
  <c r="M10" i="12"/>
  <c r="M130" i="12"/>
  <c r="M126" i="12"/>
  <c r="M115" i="12"/>
  <c r="M99" i="12"/>
  <c r="M53" i="12"/>
  <c r="M46" i="12"/>
  <c r="M92" i="12"/>
  <c r="M112" i="12"/>
  <c r="M25" i="12"/>
  <c r="M24" i="12"/>
  <c r="M106" i="12"/>
  <c r="M109" i="12"/>
  <c r="M27" i="12"/>
  <c r="M44" i="12"/>
  <c r="M22" i="12"/>
  <c r="M54" i="12"/>
  <c r="M88" i="12"/>
  <c r="M124" i="12"/>
  <c r="M68" i="12"/>
  <c r="M90" i="12"/>
  <c r="M86" i="12"/>
  <c r="M95" i="12"/>
  <c r="N133" i="12"/>
  <c r="M132" i="12"/>
  <c r="N130" i="12"/>
  <c r="N131" i="12"/>
  <c r="M83" i="12"/>
  <c r="M65" i="12"/>
  <c r="M93" i="12"/>
  <c r="M30" i="12"/>
  <c r="M118" i="12"/>
  <c r="M121" i="12"/>
  <c r="M12" i="12"/>
  <c r="M107" i="12"/>
  <c r="M56" i="12"/>
  <c r="M77" i="12"/>
  <c r="M116" i="12"/>
  <c r="M84" i="12"/>
  <c r="M125" i="12"/>
  <c r="M75" i="12"/>
  <c r="M97"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52" i="12"/>
  <c r="M45" i="12"/>
  <c r="M50" i="12"/>
  <c r="M133" i="12"/>
  <c r="M51" i="12"/>
  <c r="M120" i="12"/>
  <c r="M29" i="12"/>
  <c r="M127" i="12"/>
  <c r="M114" i="12"/>
  <c r="M17" i="12"/>
  <c r="M94" i="12"/>
  <c r="M123" i="12"/>
  <c r="M57" i="12"/>
  <c r="M117" i="12"/>
  <c r="M39" i="12"/>
  <c r="M100" i="12"/>
  <c r="M23" i="12"/>
  <c r="M113" i="12"/>
  <c r="M110" i="12"/>
  <c r="M72" i="12"/>
  <c r="M104" i="12"/>
  <c r="M78" i="12"/>
  <c r="N9" i="12"/>
  <c r="M64" i="12"/>
  <c r="M82" i="12"/>
  <c r="M80" i="12"/>
  <c r="N97" i="12"/>
  <c r="M8" i="12"/>
  <c r="M96" i="12"/>
  <c r="M79" i="12"/>
  <c r="N132" i="12"/>
  <c r="N10" i="12"/>
  <c r="M20" i="12"/>
  <c r="M42" i="12"/>
  <c r="M105" i="12"/>
  <c r="N8" i="12"/>
  <c r="M103" i="12"/>
  <c r="M18" i="12"/>
  <c r="M33" i="12"/>
  <c r="M31" i="12"/>
  <c r="M70" i="12"/>
  <c r="M32" i="12"/>
  <c r="M13" i="12"/>
  <c r="M38" i="12"/>
  <c r="N96" i="12"/>
  <c r="M55" i="12"/>
  <c r="M41" i="12"/>
  <c r="M74" i="12"/>
  <c r="M14" i="12"/>
  <c r="M69" i="12"/>
  <c r="M71" i="12"/>
  <c r="M101" i="12"/>
  <c r="M66" i="12"/>
  <c r="M11" i="12"/>
  <c r="M34" i="12"/>
  <c r="M16" i="12"/>
  <c r="M119" i="12"/>
  <c r="M40" i="12"/>
  <c r="M102" i="12"/>
  <c r="M21" i="12"/>
  <c r="M36" i="12"/>
  <c r="M73" i="12"/>
  <c r="N94"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2" l="1"/>
  <c r="T20" i="13"/>
  <c r="B11" i="11"/>
  <c r="D10" i="11"/>
  <c r="J11"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1" l="1"/>
  <c r="D11" i="11"/>
  <c r="J12" i="15" s="1"/>
  <c r="B14" i="13"/>
  <c r="D13" i="13"/>
  <c r="B16" i="12"/>
  <c r="D15" i="12"/>
  <c r="B84" i="11"/>
  <c r="D83" i="11"/>
  <c r="J84" i="15" s="1"/>
  <c r="T23" i="12"/>
  <c r="T24" i="12"/>
  <c r="T24" i="13"/>
  <c r="T23" i="13"/>
  <c r="Q58" i="12" l="1"/>
  <c r="Q61" i="12"/>
  <c r="M62" i="15" s="1"/>
  <c r="Q59" i="12"/>
  <c r="M60" i="15" s="1"/>
  <c r="Q60" i="12"/>
  <c r="M61" i="15" s="1"/>
  <c r="B13" i="11"/>
  <c r="D12" i="11"/>
  <c r="J13" i="15" s="1"/>
  <c r="B15" i="13"/>
  <c r="D14" i="13"/>
  <c r="B85" i="11"/>
  <c r="D84" i="11"/>
  <c r="J85" i="15" s="1"/>
  <c r="B17" i="12"/>
  <c r="D16" i="12"/>
  <c r="Q34" i="12"/>
  <c r="M35" i="15" s="1"/>
  <c r="Q8" i="12"/>
  <c r="Q57" i="12"/>
  <c r="M58" i="15" s="1"/>
  <c r="Q108" i="12"/>
  <c r="M109" i="15" s="1"/>
  <c r="Q62" i="12"/>
  <c r="M63" i="15" s="1"/>
  <c r="Q116" i="12"/>
  <c r="M117" i="15" s="1"/>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30" i="12"/>
  <c r="M31" i="15" s="1"/>
  <c r="Q22" i="12"/>
  <c r="M23" i="15" s="1"/>
  <c r="Q10" i="12"/>
  <c r="M1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E32"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F24" i="15" l="1"/>
  <c r="D28" i="15"/>
  <c r="D15" i="15"/>
  <c r="D17" i="15"/>
  <c r="E26" i="15"/>
  <c r="C24" i="15"/>
  <c r="D13" i="15"/>
  <c r="C21" i="15"/>
  <c r="D19" i="15"/>
  <c r="F29" i="15"/>
  <c r="E29" i="15"/>
  <c r="T36" i="13"/>
  <c r="U36" i="13" s="1"/>
  <c r="N131" i="15"/>
  <c r="E21" i="15"/>
  <c r="F21" i="15"/>
  <c r="F20" i="15"/>
  <c r="E20" i="15"/>
  <c r="F15" i="15"/>
  <c r="E15" i="15"/>
  <c r="C26" i="15"/>
  <c r="D26" i="15"/>
  <c r="C23" i="15"/>
  <c r="D23" i="15"/>
  <c r="C9" i="15"/>
  <c r="D9" i="15"/>
  <c r="C15" i="15"/>
  <c r="E9" i="15"/>
  <c r="F9" i="15"/>
  <c r="F28" i="15"/>
  <c r="T28" i="13"/>
  <c r="U28" i="13" s="1"/>
  <c r="N43" i="15"/>
  <c r="F30" i="15"/>
  <c r="F22" i="15"/>
  <c r="D14" i="15"/>
  <c r="C14" i="15"/>
  <c r="C30" i="15"/>
  <c r="D30" i="15"/>
  <c r="C32" i="15"/>
  <c r="D32" i="15"/>
  <c r="C17" i="15"/>
  <c r="F32" i="15"/>
  <c r="E31" i="15"/>
  <c r="F31" i="15"/>
  <c r="T32" i="13"/>
  <c r="U32" i="13" s="1"/>
  <c r="N9" i="15"/>
  <c r="E8" i="15" s="1"/>
  <c r="D29" i="15"/>
  <c r="C29" i="15"/>
  <c r="C22" i="15"/>
  <c r="D22" i="15"/>
  <c r="E27" i="15"/>
  <c r="F27" i="15"/>
  <c r="E28" i="15"/>
  <c r="C18" i="15"/>
  <c r="E14" i="15"/>
  <c r="F14" i="15"/>
  <c r="E24" i="15"/>
  <c r="F26" i="15"/>
  <c r="C19" i="15"/>
  <c r="C20" i="15"/>
  <c r="D20" i="15"/>
  <c r="T28" i="12"/>
  <c r="U28" i="12" s="1"/>
  <c r="M43" i="15"/>
  <c r="C12" i="15" s="1"/>
  <c r="T32" i="12"/>
  <c r="U32" i="12" s="1"/>
  <c r="M9" i="15"/>
  <c r="F23" i="15"/>
  <c r="E23" i="15"/>
  <c r="T35" i="13"/>
  <c r="U35" i="13" s="1"/>
  <c r="N95" i="15"/>
  <c r="E25" i="15" s="1"/>
  <c r="E18" i="15"/>
  <c r="F18" i="15"/>
  <c r="F10" i="15"/>
  <c r="E10" i="15"/>
  <c r="E30" i="15"/>
  <c r="C13" i="15"/>
  <c r="C27" i="15"/>
  <c r="D27" i="15"/>
  <c r="T33" i="12"/>
  <c r="U33" i="12" s="1"/>
  <c r="M39" i="15"/>
  <c r="D11" i="15" s="1"/>
  <c r="T35" i="12"/>
  <c r="U35" i="12" s="1"/>
  <c r="M95" i="15"/>
  <c r="D25" i="15" s="1"/>
  <c r="D18" i="15"/>
  <c r="C28" i="15"/>
  <c r="D31" i="15"/>
  <c r="C10" i="15"/>
  <c r="D10" i="15"/>
  <c r="C31" i="15"/>
  <c r="E13" i="15"/>
  <c r="F13" i="15"/>
  <c r="E19" i="15"/>
  <c r="F19" i="15"/>
  <c r="T29" i="13"/>
  <c r="U29" i="13" s="1"/>
  <c r="N127" i="15"/>
  <c r="T33" i="13"/>
  <c r="U33" i="13" s="1"/>
  <c r="N39" i="15"/>
  <c r="F11" i="15" s="1"/>
  <c r="T34" i="13"/>
  <c r="U34" i="13" s="1"/>
  <c r="N59" i="15"/>
  <c r="F17" i="15"/>
  <c r="E17" i="15"/>
  <c r="E22" i="15"/>
  <c r="D24" i="15"/>
  <c r="T29" i="12"/>
  <c r="U29" i="12" s="1"/>
  <c r="M127" i="15"/>
  <c r="D21" i="15"/>
  <c r="T36" i="12"/>
  <c r="U36" i="12" s="1"/>
  <c r="M131" i="15"/>
  <c r="T34" i="12"/>
  <c r="U34" i="12" s="1"/>
  <c r="M59" i="15"/>
  <c r="B14" i="11"/>
  <c r="D13" i="11"/>
  <c r="J14" i="15" s="1"/>
  <c r="B16" i="13"/>
  <c r="D15" i="13"/>
  <c r="B18" i="12"/>
  <c r="D17" i="12"/>
  <c r="D85" i="11"/>
  <c r="J86" i="15" s="1"/>
  <c r="B86" i="11"/>
  <c r="F8" i="15" l="1"/>
  <c r="C25" i="15"/>
  <c r="C34" i="15"/>
  <c r="D34" i="15"/>
  <c r="E12" i="15"/>
  <c r="F12" i="15"/>
  <c r="E16" i="15"/>
  <c r="F16" i="15"/>
  <c r="C33" i="15"/>
  <c r="D33" i="15"/>
  <c r="C8" i="15"/>
  <c r="D8" i="15"/>
  <c r="C11" i="15"/>
  <c r="F25" i="15"/>
  <c r="E34" i="15"/>
  <c r="F34" i="15"/>
  <c r="B15" i="11"/>
  <c r="D14" i="11"/>
  <c r="J15" i="15" s="1"/>
  <c r="D12" i="15"/>
  <c r="C16" i="15"/>
  <c r="D16" i="15"/>
  <c r="F33" i="15"/>
  <c r="E33" i="15"/>
  <c r="E11" i="15"/>
  <c r="B17" i="13"/>
  <c r="D16" i="13"/>
  <c r="B87" i="11"/>
  <c r="D86" i="11"/>
  <c r="J87" i="15" s="1"/>
  <c r="B19" i="12"/>
  <c r="D18" i="12"/>
  <c r="B16" i="11" l="1"/>
  <c r="D15" i="11"/>
  <c r="J16" i="15" s="1"/>
  <c r="B18" i="13"/>
  <c r="D17" i="13"/>
  <c r="B20" i="12"/>
  <c r="D19" i="12"/>
  <c r="B88" i="11"/>
  <c r="D87" i="11"/>
  <c r="J88" i="15" s="1"/>
  <c r="B17" i="11" l="1"/>
  <c r="D16" i="11"/>
  <c r="J17" i="15" s="1"/>
  <c r="B19" i="13"/>
  <c r="D18" i="13"/>
  <c r="B89" i="11"/>
  <c r="D88" i="11"/>
  <c r="J89" i="15" s="1"/>
  <c r="B21" i="12"/>
  <c r="D20" i="12"/>
  <c r="B18" i="11" l="1"/>
  <c r="D17" i="11"/>
  <c r="J18" i="15" s="1"/>
  <c r="B20" i="13"/>
  <c r="D19" i="13"/>
  <c r="B22" i="12"/>
  <c r="D21" i="12"/>
  <c r="B90" i="11"/>
  <c r="D89" i="11"/>
  <c r="J90" i="15" s="1"/>
  <c r="B19" i="11" l="1"/>
  <c r="D18" i="11"/>
  <c r="J19" i="15" s="1"/>
  <c r="B21" i="13"/>
  <c r="D20" i="13"/>
  <c r="B91" i="11"/>
  <c r="D90" i="11"/>
  <c r="J91" i="15" s="1"/>
  <c r="B23" i="12"/>
  <c r="D22" i="12"/>
  <c r="B20" i="11" l="1"/>
  <c r="D19" i="11"/>
  <c r="J20" i="15" s="1"/>
  <c r="B22" i="13"/>
  <c r="D21" i="13"/>
  <c r="B24" i="12"/>
  <c r="D23" i="12"/>
  <c r="B92" i="11"/>
  <c r="D91" i="11"/>
  <c r="J92" i="15" s="1"/>
  <c r="B21" i="11" l="1"/>
  <c r="D20" i="11"/>
  <c r="J21" i="15" s="1"/>
  <c r="B23" i="13"/>
  <c r="D22" i="13"/>
  <c r="B93" i="11"/>
  <c r="D92" i="11"/>
  <c r="J93" i="15" s="1"/>
  <c r="B25" i="12"/>
  <c r="D24" i="12"/>
  <c r="B22" i="11" l="1"/>
  <c r="D21" i="11"/>
  <c r="J22" i="15" s="1"/>
  <c r="B24" i="13"/>
  <c r="D23" i="13"/>
  <c r="B26" i="12"/>
  <c r="D25" i="12"/>
  <c r="D93" i="11"/>
  <c r="J94" i="15" s="1"/>
  <c r="B94" i="11"/>
  <c r="B23" i="11" l="1"/>
  <c r="D22" i="11"/>
  <c r="J23" i="15" s="1"/>
  <c r="B25" i="13"/>
  <c r="D24" i="13"/>
  <c r="D94" i="11"/>
  <c r="J95" i="15" s="1"/>
  <c r="B95" i="11"/>
  <c r="B27" i="12"/>
  <c r="D26" i="12"/>
  <c r="B24" i="11" l="1"/>
  <c r="D23" i="11"/>
  <c r="J24" i="15" s="1"/>
  <c r="B26" i="13"/>
  <c r="D25" i="13"/>
  <c r="B28" i="12"/>
  <c r="D27" i="12"/>
  <c r="D95" i="11"/>
  <c r="J96" i="15" s="1"/>
  <c r="B96" i="11"/>
  <c r="B25" i="11" l="1"/>
  <c r="D24" i="11"/>
  <c r="J25" i="15" s="1"/>
  <c r="B27" i="13"/>
  <c r="D26" i="13"/>
  <c r="B97" i="11"/>
  <c r="D96" i="11"/>
  <c r="J97" i="15" s="1"/>
  <c r="B29" i="12"/>
  <c r="D28" i="12"/>
  <c r="B26" i="11" l="1"/>
  <c r="D25" i="11"/>
  <c r="J26" i="15" s="1"/>
  <c r="B28" i="13"/>
  <c r="D27" i="13"/>
  <c r="B30" i="12"/>
  <c r="D29" i="12"/>
  <c r="D97" i="11"/>
  <c r="J98" i="15" s="1"/>
  <c r="B98" i="11"/>
  <c r="B27" i="11" l="1"/>
  <c r="D26" i="11"/>
  <c r="J27" i="15" s="1"/>
  <c r="B29" i="13"/>
  <c r="D28" i="13"/>
  <c r="B99" i="11"/>
  <c r="D98" i="11"/>
  <c r="J99" i="15" s="1"/>
  <c r="B31" i="12"/>
  <c r="D30" i="12"/>
  <c r="B28" i="11" l="1"/>
  <c r="D27" i="11"/>
  <c r="J28" i="15" s="1"/>
  <c r="B30" i="13"/>
  <c r="D29" i="13"/>
  <c r="B32" i="12"/>
  <c r="D31" i="12"/>
  <c r="D99" i="11"/>
  <c r="J100" i="15" s="1"/>
  <c r="B100" i="11"/>
  <c r="B29" i="11" l="1"/>
  <c r="D28" i="11"/>
  <c r="J29" i="15" s="1"/>
  <c r="B31" i="13"/>
  <c r="D30" i="13"/>
  <c r="B101" i="11"/>
  <c r="D100" i="11"/>
  <c r="J101" i="15" s="1"/>
  <c r="B33" i="12"/>
  <c r="D32" i="12"/>
  <c r="B30" i="11" l="1"/>
  <c r="D29" i="11"/>
  <c r="J30" i="15" s="1"/>
  <c r="B32" i="13"/>
  <c r="D31" i="13"/>
  <c r="B34" i="12"/>
  <c r="D33" i="12"/>
  <c r="B102" i="11"/>
  <c r="D101" i="11"/>
  <c r="J102" i="15" s="1"/>
  <c r="B31" i="11" l="1"/>
  <c r="D30" i="11"/>
  <c r="J31" i="15" s="1"/>
  <c r="B33" i="13"/>
  <c r="D32" i="13"/>
  <c r="B103" i="11"/>
  <c r="D102" i="11"/>
  <c r="J103" i="15" s="1"/>
  <c r="B35" i="12"/>
  <c r="D34" i="12"/>
  <c r="B32" i="11" l="1"/>
  <c r="D31" i="11"/>
  <c r="J32" i="15" s="1"/>
  <c r="D33" i="13"/>
  <c r="B34" i="13"/>
  <c r="B36" i="12"/>
  <c r="D35" i="12"/>
  <c r="B104" i="11"/>
  <c r="D103" i="11"/>
  <c r="J104" i="15" s="1"/>
  <c r="D32" i="11" l="1"/>
  <c r="J33" i="15" s="1"/>
  <c r="B33" i="11"/>
  <c r="B35" i="13"/>
  <c r="D34" i="13"/>
  <c r="B105" i="11"/>
  <c r="D104" i="11"/>
  <c r="J105" i="15" s="1"/>
  <c r="B37" i="12"/>
  <c r="D36" i="12"/>
  <c r="B34" i="11" l="1"/>
  <c r="D33" i="11"/>
  <c r="J34" i="15" s="1"/>
  <c r="B36" i="13"/>
  <c r="D35" i="13"/>
  <c r="B38" i="12"/>
  <c r="D37" i="12"/>
  <c r="B106" i="11"/>
  <c r="D105" i="11"/>
  <c r="J106" i="15" s="1"/>
  <c r="B35" i="11" l="1"/>
  <c r="D34" i="11"/>
  <c r="J35" i="15" s="1"/>
  <c r="B37" i="13"/>
  <c r="D36" i="13"/>
  <c r="D106" i="11"/>
  <c r="J107" i="15" s="1"/>
  <c r="B107" i="11"/>
  <c r="B39" i="12"/>
  <c r="D38" i="12"/>
  <c r="B36" i="11" l="1"/>
  <c r="D35" i="11"/>
  <c r="J36" i="15" s="1"/>
  <c r="B38" i="13"/>
  <c r="D37" i="13"/>
  <c r="B40" i="12"/>
  <c r="D39" i="12"/>
  <c r="B108" i="11"/>
  <c r="D107" i="11"/>
  <c r="J108" i="15" s="1"/>
  <c r="B37" i="11" l="1"/>
  <c r="D36" i="11"/>
  <c r="J37" i="15" s="1"/>
  <c r="B39" i="13"/>
  <c r="D38" i="13"/>
  <c r="D108" i="11"/>
  <c r="J109" i="15" s="1"/>
  <c r="B109" i="11"/>
  <c r="B41" i="12"/>
  <c r="D40" i="12"/>
  <c r="B38" i="11" l="1"/>
  <c r="D37" i="11"/>
  <c r="J38" i="15" s="1"/>
  <c r="B40" i="13"/>
  <c r="D39" i="13"/>
  <c r="B42" i="12"/>
  <c r="D41" i="12"/>
  <c r="B110" i="11"/>
  <c r="D109" i="11"/>
  <c r="J110" i="15" s="1"/>
  <c r="B39" i="11" l="1"/>
  <c r="D38" i="11"/>
  <c r="J39" i="15" s="1"/>
  <c r="B41" i="13"/>
  <c r="D40" i="13"/>
  <c r="B111" i="11"/>
  <c r="D110" i="11"/>
  <c r="J111" i="15" s="1"/>
  <c r="B43" i="12"/>
  <c r="D42" i="12"/>
  <c r="B40" i="11" l="1"/>
  <c r="D39" i="11"/>
  <c r="J40" i="15" s="1"/>
  <c r="B42" i="13"/>
  <c r="D41" i="13"/>
  <c r="B44" i="12"/>
  <c r="D43" i="12"/>
  <c r="D111" i="11"/>
  <c r="J112" i="15" s="1"/>
  <c r="B112" i="11"/>
  <c r="B41" i="11" l="1"/>
  <c r="D40" i="11"/>
  <c r="J41" i="15" s="1"/>
  <c r="B43" i="13"/>
  <c r="D42" i="13"/>
  <c r="D112" i="11"/>
  <c r="J113" i="15" s="1"/>
  <c r="B113" i="11"/>
  <c r="B45" i="12"/>
  <c r="D44" i="12"/>
  <c r="B42" i="11" l="1"/>
  <c r="D41" i="11"/>
  <c r="J42" i="15" s="1"/>
  <c r="B44" i="13"/>
  <c r="D43" i="13"/>
  <c r="B46" i="12"/>
  <c r="D45" i="12"/>
  <c r="B114" i="11"/>
  <c r="D113" i="11"/>
  <c r="J114" i="15" s="1"/>
  <c r="B43" i="11" l="1"/>
  <c r="D42" i="11"/>
  <c r="J43" i="15" s="1"/>
  <c r="B45" i="13"/>
  <c r="D44" i="13"/>
  <c r="B115" i="11"/>
  <c r="D114" i="11"/>
  <c r="J115" i="15" s="1"/>
  <c r="B47" i="12"/>
  <c r="D46" i="12"/>
  <c r="D43" i="11" l="1"/>
  <c r="J44" i="15" s="1"/>
  <c r="B44" i="11"/>
  <c r="B46" i="13"/>
  <c r="D45" i="13"/>
  <c r="B48" i="12"/>
  <c r="D47" i="12"/>
  <c r="D115" i="11"/>
  <c r="J116" i="15" s="1"/>
  <c r="B116" i="11"/>
  <c r="B45" i="11" l="1"/>
  <c r="D44" i="11"/>
  <c r="J45" i="15" s="1"/>
  <c r="B47" i="13"/>
  <c r="D46" i="13"/>
  <c r="D116" i="11"/>
  <c r="J117" i="15" s="1"/>
  <c r="B117" i="11"/>
  <c r="B49" i="12"/>
  <c r="D48" i="12"/>
  <c r="B46" i="11" l="1"/>
  <c r="D45" i="11"/>
  <c r="J46" i="15" s="1"/>
  <c r="B48" i="13"/>
  <c r="D47" i="13"/>
  <c r="B50" i="12"/>
  <c r="D49" i="12"/>
  <c r="B118" i="11"/>
  <c r="D117" i="11"/>
  <c r="J118" i="15" s="1"/>
  <c r="B47" i="11" l="1"/>
  <c r="D46" i="11"/>
  <c r="J47" i="15" s="1"/>
  <c r="B49" i="13"/>
  <c r="D48" i="13"/>
  <c r="D118" i="11"/>
  <c r="J119" i="15" s="1"/>
  <c r="B119" i="11"/>
  <c r="B51" i="12"/>
  <c r="D50" i="12"/>
  <c r="D47" i="11" l="1"/>
  <c r="J48" i="15" s="1"/>
  <c r="B48" i="11"/>
  <c r="B50" i="13"/>
  <c r="D49" i="13"/>
  <c r="B52" i="12"/>
  <c r="D51" i="12"/>
  <c r="D119" i="11"/>
  <c r="J120" i="15" s="1"/>
  <c r="B120" i="11"/>
  <c r="B49" i="11" l="1"/>
  <c r="D48" i="11"/>
  <c r="J49" i="15" s="1"/>
  <c r="B51" i="13"/>
  <c r="D50" i="13"/>
  <c r="D120" i="11"/>
  <c r="J121" i="15" s="1"/>
  <c r="B121" i="11"/>
  <c r="B53" i="12"/>
  <c r="D52" i="12"/>
  <c r="B50" i="11" l="1"/>
  <c r="D49" i="11"/>
  <c r="J50" i="15" s="1"/>
  <c r="B52" i="13"/>
  <c r="D51" i="13"/>
  <c r="B54" i="12"/>
  <c r="D53" i="12"/>
  <c r="D121" i="11"/>
  <c r="J122" i="15" s="1"/>
  <c r="B122" i="11"/>
  <c r="B51" i="11" l="1"/>
  <c r="D50" i="11"/>
  <c r="J51" i="15" s="1"/>
  <c r="B53" i="13"/>
  <c r="D52" i="13"/>
  <c r="D122" i="11"/>
  <c r="J123" i="15" s="1"/>
  <c r="B123" i="11"/>
  <c r="B55" i="12"/>
  <c r="D54" i="12"/>
  <c r="B52" i="11" l="1"/>
  <c r="D51" i="11"/>
  <c r="J52" i="15" s="1"/>
  <c r="B54" i="13"/>
  <c r="D53" i="13"/>
  <c r="B56" i="12"/>
  <c r="D55" i="12"/>
  <c r="D123" i="11"/>
  <c r="J124" i="15" s="1"/>
  <c r="B124" i="11"/>
  <c r="B53" i="11" l="1"/>
  <c r="D52" i="11"/>
  <c r="J53" i="15" s="1"/>
  <c r="B55" i="13"/>
  <c r="D54" i="13"/>
  <c r="D124" i="11"/>
  <c r="J125" i="15" s="1"/>
  <c r="B125" i="11"/>
  <c r="B57" i="12"/>
  <c r="D56" i="12"/>
  <c r="D53" i="11" l="1"/>
  <c r="J54" i="15" s="1"/>
  <c r="B54" i="11"/>
  <c r="B56" i="13"/>
  <c r="D55" i="13"/>
  <c r="B58" i="12"/>
  <c r="D57" i="12"/>
  <c r="D125" i="11"/>
  <c r="J126" i="15" s="1"/>
  <c r="B126" i="11"/>
  <c r="B55" i="11" l="1"/>
  <c r="D54" i="11"/>
  <c r="J55" i="15" s="1"/>
  <c r="B57" i="13"/>
  <c r="D56" i="13"/>
  <c r="B127" i="11"/>
  <c r="D126" i="11"/>
  <c r="J127" i="15" s="1"/>
  <c r="B59" i="12"/>
  <c r="D58" i="12"/>
  <c r="D55" i="11" l="1"/>
  <c r="J56" i="15" s="1"/>
  <c r="B56" i="11"/>
  <c r="B58" i="13"/>
  <c r="D57" i="13"/>
  <c r="B60" i="12"/>
  <c r="D59" i="12"/>
  <c r="D127" i="11"/>
  <c r="J128" i="15" s="1"/>
  <c r="B128" i="11"/>
  <c r="B57" i="11" l="1"/>
  <c r="D56" i="11"/>
  <c r="J57" i="15" s="1"/>
  <c r="B59" i="13"/>
  <c r="D58" i="13"/>
  <c r="B129" i="11"/>
  <c r="D128" i="11"/>
  <c r="J129" i="15" s="1"/>
  <c r="B61" i="12"/>
  <c r="D60" i="12"/>
  <c r="D57" i="11" l="1"/>
  <c r="J58" i="15" s="1"/>
  <c r="B58" i="11"/>
  <c r="B60" i="13"/>
  <c r="D59" i="13"/>
  <c r="B62" i="12"/>
  <c r="D61" i="12"/>
  <c r="B130" i="11"/>
  <c r="D129" i="11"/>
  <c r="J130" i="15" s="1"/>
  <c r="B59" i="11" l="1"/>
  <c r="D58" i="11"/>
  <c r="J59" i="15" s="1"/>
  <c r="B61" i="13"/>
  <c r="D60" i="13"/>
  <c r="D130" i="11"/>
  <c r="J131" i="15" s="1"/>
  <c r="B131" i="11"/>
  <c r="B63" i="12"/>
  <c r="D62" i="12"/>
  <c r="B60" i="11" l="1"/>
  <c r="D59" i="11"/>
  <c r="J60" i="15" s="1"/>
  <c r="B62" i="13"/>
  <c r="D61" i="13"/>
  <c r="B64" i="12"/>
  <c r="D63" i="12"/>
  <c r="D131" i="11"/>
  <c r="J132" i="15" s="1"/>
  <c r="B132" i="11"/>
  <c r="B61" i="11" l="1"/>
  <c r="D61" i="11" s="1"/>
  <c r="J62" i="15" s="1"/>
  <c r="D60" i="11"/>
  <c r="J61" i="15" s="1"/>
  <c r="B63" i="13"/>
  <c r="D62" i="13"/>
  <c r="D132" i="11"/>
  <c r="J133" i="15" s="1"/>
  <c r="B133" i="11"/>
  <c r="D133" i="11" s="1"/>
  <c r="J134" i="15" s="1"/>
  <c r="B65" i="12"/>
  <c r="D64" i="12"/>
  <c r="B64" i="13" l="1"/>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<sst xmlns="http://schemas.openxmlformats.org/spreadsheetml/2006/main" count="1517" uniqueCount="409">
  <si>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</si>
  <si>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</si>
  <si>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</si>
  <si>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</si>
  <si>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</si>
  <si>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</si>
  <si>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</si>
  <si>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</si>
  <si>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</si>
  <si>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</si>
  <si>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</si>
  <si>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</si>
  <si>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</si>
  <si>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</si>
  <si>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</si>
  <si>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</si>
  <si>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</si>
  <si>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</si>
  <si>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</si>
  <si>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</si>
  <si>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</si>
  <si>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</si>
  <si>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</si>
  <si>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</si>
  <si>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</si>
  <si>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</si>
  <si>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</si>
  <si>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</si>
  <si>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</si>
  <si>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</si>
  <si>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</si>
  <si>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</si>
  <si>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</si>
  <si>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</si>
  <si>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</si>
  <si>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</si>
  <si>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</si>
  <si>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</si>
  <si>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</si>
  <si>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</si>
  <si>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</si>
  <si>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</si>
  <si>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</si>
  <si>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</si>
  <si>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</si>
  <si>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</si>
  <si>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</si>
  <si>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</si>
  <si>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</si>
  <si>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</si>
  <si>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</si>
  <si>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</si>
  <si>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</si>
  <si>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</si>
  <si>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</si>
  <si>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</si>
  <si>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</si>
  <si>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</si>
  <si>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</si>
  <si>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</si>
  <si>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</si>
  <si>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</si>
  <si>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</si>
  <si>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</si>
  <si>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</si>
  <si>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</si>
  <si>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</si>
  <si>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</si>
  <si>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</si>
  <si>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</si>
  <si>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</si>
  <si>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</si>
  <si>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</si>
  <si>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</si>
  <si>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</si>
  <si>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</si>
  <si>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</si>
  <si>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</si>
  <si>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</si>
  <si>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</si>
  <si>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</si>
  <si>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</si>
  <si>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</si>
  <si>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</si>
  <si>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</si>
  <si>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</si>
  <si>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</si>
  <si>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</si>
  <si>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</si>
  <si>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</si>
  <si>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</si>
  <si>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</si>
  <si>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</si>
  <si>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</si>
  <si>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</si>
  <si>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</si>
  <si>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</si>
  <si>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</si>
  <si>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</si>
  <si>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</si>
  <si>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</si>
  <si>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</si>
  <si>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</si>
  <si>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</si>
  <si>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</si>
  <si>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</si>
  <si>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</si>
  <si>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</si>
  <si>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</si>
  <si>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</si>
  <si>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</si>
  <si>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</si>
  <si>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</si>
  <si>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</si>
  <si>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</si>
  <si>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</si>
  <si>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</si>
  <si>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</si>
  <si>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</si>
  <si>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</si>
  <si>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</si>
  <si>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</si>
  <si>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</si>
  <si>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</si>
  <si>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</si>
  <si>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</si>
  <si>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</si>
  <si>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</si>
  <si>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</si>
  <si>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</si>
  <si>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</si>
  <si>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</si>
  <si>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</si>
  <si>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</si>
  <si>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</si>
  <si>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</si>
  <si>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</si>
  <si>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</si>
  <si>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</si>
  <si>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</si>
  <si>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</si>
  <si>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</si>
  <si>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</si>
  <si>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</si>
  <si>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</si>
  <si>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</si>
  <si>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</si>
  <si>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</si>
  <si>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</si>
  <si>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</si>
  <si>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</si>
  <si>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</si>
  <si>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</si>
  <si>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</si>
  <si>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</si>
  <si>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</si>
  <si>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</si>
  <si>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</si>
  <si>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</si>
  <si>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</si>
  <si>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</si>
  <si>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</si>
  <si>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</si>
  <si>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Myrtle</t>
  </si>
  <si>
    <t>DWH</t>
  </si>
  <si>
    <t>Durelle Scott</t>
  </si>
  <si>
    <t>CCR</t>
  </si>
  <si>
    <t>2024 - 2025</t>
  </si>
  <si>
    <t xml:space="preserve">Carvins Cove Reservoir </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</si>
  <si>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</si>
  <si>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</si>
  <si>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</si>
  <si>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</si>
  <si>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</si>
  <si>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</si>
  <si>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</si>
  <si>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</si>
  <si>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</si>
  <si>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</si>
  <si>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</si>
  <si>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</si>
  <si>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</si>
  <si>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</si>
  <si>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</si>
  <si>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</si>
  <si>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</si>
  <si>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</si>
  <si>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</si>
  <si>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</si>
  <si>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</si>
  <si>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</si>
  <si>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</si>
  <si>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</si>
  <si>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</si>
  <si>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</si>
  <si>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</si>
  <si>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MT1-Rear-01</t>
  </si>
  <si>
    <t xml:space="preserve">                                        </t>
  </si>
  <si>
    <t xml:space="preserve">                 H2O</t>
  </si>
  <si>
    <t xml:space="preserve">  MT1-Rear</t>
  </si>
  <si>
    <t xml:space="preserve">       BSE</t>
  </si>
  <si>
    <t xml:space="preserve">    MT1-Rear-02</t>
  </si>
  <si>
    <t xml:space="preserve">    MT1-Rear-03</t>
  </si>
  <si>
    <t xml:space="preserve">    MT1-Rear-04</t>
  </si>
  <si>
    <t xml:space="preserve">    MT1-Rear-05</t>
  </si>
  <si>
    <t xml:space="preserve">    MT1-Rear-06</t>
  </si>
  <si>
    <t xml:space="preserve">    MT1-Rear-07</t>
  </si>
  <si>
    <t xml:space="preserve">    MT1-Rear-08</t>
  </si>
  <si>
    <t xml:space="preserve">    MT1-Rear-09</t>
  </si>
  <si>
    <t xml:space="preserve">    MT1-Rear-10</t>
  </si>
  <si>
    <t xml:space="preserve">    MT1-Rear-11</t>
  </si>
  <si>
    <t xml:space="preserve">    MT1-Rear-12</t>
  </si>
  <si>
    <t xml:space="preserve">    MT1-Rear-13</t>
  </si>
  <si>
    <t xml:space="preserve">    MT1-Rear-14</t>
  </si>
  <si>
    <t xml:space="preserve">    MT1-Rear-15</t>
  </si>
  <si>
    <t xml:space="preserve">    MT1-Rear-16</t>
  </si>
  <si>
    <t xml:space="preserve">    MT1-Rear-17</t>
  </si>
  <si>
    <t xml:space="preserve">    MT1-Rear-18</t>
  </si>
  <si>
    <t xml:space="preserve">    MT1-Rear-19</t>
  </si>
  <si>
    <t xml:space="preserve">    MT1-Rear-20</t>
  </si>
  <si>
    <t xml:space="preserve">    MT1-Rear-21</t>
  </si>
  <si>
    <t xml:space="preserve">    MT1-Rear-22</t>
  </si>
  <si>
    <t xml:space="preserve">    MT1-Rear-23</t>
  </si>
  <si>
    <t xml:space="preserve">    MT1-Rear-24</t>
  </si>
  <si>
    <t xml:space="preserve">    MT1-Rear-25</t>
  </si>
  <si>
    <t xml:space="preserve">    MT1-Rear-26</t>
  </si>
  <si>
    <t xml:space="preserve">    MT1-Rear-27</t>
  </si>
  <si>
    <t xml:space="preserve">Comments: </t>
  </si>
  <si>
    <t>CC4 15aug24 1.5m</t>
  </si>
  <si>
    <t>CP2 17dec24 0.1m</t>
  </si>
  <si>
    <t>CS1 11jul24 0.1m</t>
  </si>
  <si>
    <t>CC4 28oct24 0.1m</t>
  </si>
  <si>
    <t>CC3 15aug24 BOT</t>
  </si>
  <si>
    <t>C50 15aug24 6m</t>
  </si>
  <si>
    <t>CC4 28oct24 6m</t>
  </si>
  <si>
    <t>C50 15aug24 9m</t>
  </si>
  <si>
    <t>CC3 30sep24 1.5m</t>
  </si>
  <si>
    <t>C50 30sep24 6m</t>
  </si>
  <si>
    <t>C50 30sep24 6m - DUP</t>
  </si>
  <si>
    <t>C50 15aug24 1.5m</t>
  </si>
  <si>
    <t>CC4 15aug24 9m</t>
  </si>
  <si>
    <t>CP2 15aug24 0.1m</t>
  </si>
  <si>
    <t>C50 15aug24 0.1m</t>
  </si>
  <si>
    <t>CC4 15aug24 6m</t>
  </si>
  <si>
    <t>CC4 17dec24 6m</t>
  </si>
  <si>
    <t>CC4 15aug24 0.1m</t>
  </si>
  <si>
    <t xml:space="preserve">   P-11917</t>
  </si>
  <si>
    <t xml:space="preserve">   2025/06/06 08:46:27</t>
  </si>
  <si>
    <t xml:space="preserve">              </t>
  </si>
  <si>
    <t xml:space="preserve">        </t>
  </si>
  <si>
    <t xml:space="preserve">     </t>
  </si>
  <si>
    <t xml:space="preserve">   2025/06/06 08:56:46</t>
  </si>
  <si>
    <t xml:space="preserve">   2025/06/06 09:05:31</t>
  </si>
  <si>
    <t xml:space="preserve">   2025/06/06 09:14:17</t>
  </si>
  <si>
    <t xml:space="preserve">   2025/06/06 09:23:03</t>
  </si>
  <si>
    <t xml:space="preserve">   2025/06/06 09:31:49</t>
  </si>
  <si>
    <t xml:space="preserve">   2025/06/06 09:40:36</t>
  </si>
  <si>
    <t xml:space="preserve">   2025/06/06 09:49:22</t>
  </si>
  <si>
    <t xml:space="preserve">   2025/06/06 09:58:08</t>
  </si>
  <si>
    <t xml:space="preserve">   2025/06/06 10:06:54</t>
  </si>
  <si>
    <t xml:space="preserve">   P-11918</t>
  </si>
  <si>
    <t xml:space="preserve">   2025/06/06 10:15:41</t>
  </si>
  <si>
    <t xml:space="preserve">   2025/06/06 10:24:26</t>
  </si>
  <si>
    <t xml:space="preserve">   2025/06/06 10:33:13</t>
  </si>
  <si>
    <t xml:space="preserve">   2025/06/06 10:42:00</t>
  </si>
  <si>
    <t xml:space="preserve">   2025/06/06 10:50:45</t>
  </si>
  <si>
    <t xml:space="preserve">   2025/06/06 10:59:32</t>
  </si>
  <si>
    <t xml:space="preserve">   2025/06/06 11:08:19</t>
  </si>
  <si>
    <t xml:space="preserve">   2025/06/06 11:17:06</t>
  </si>
  <si>
    <t xml:space="preserve">   2025/06/06 11:25:53</t>
  </si>
  <si>
    <t xml:space="preserve">   2025/06/06 11:34:40</t>
  </si>
  <si>
    <t xml:space="preserve">   P-11919</t>
  </si>
  <si>
    <t xml:space="preserve">   2025/06/06 11:43:27</t>
  </si>
  <si>
    <t xml:space="preserve">   2025/06/06 11:52:14</t>
  </si>
  <si>
    <t xml:space="preserve">   2025/06/06 12:01:02</t>
  </si>
  <si>
    <t xml:space="preserve">   2025/06/06 12:09:49</t>
  </si>
  <si>
    <t xml:space="preserve">   2025/06/06 12:18:35</t>
  </si>
  <si>
    <t xml:space="preserve">   2025/06/06 12:27:23</t>
  </si>
  <si>
    <t xml:space="preserve">   2025/06/06 12:36:10</t>
  </si>
  <si>
    <t xml:space="preserve">   2025/06/06 12:44:56</t>
  </si>
  <si>
    <t xml:space="preserve">   2025/06/06 12:53:43</t>
  </si>
  <si>
    <t xml:space="preserve">   2025/06/06 13:02:30</t>
  </si>
  <si>
    <t xml:space="preserve">   P-11920</t>
  </si>
  <si>
    <t xml:space="preserve">   2025/06/06 13:11:18</t>
  </si>
  <si>
    <t xml:space="preserve">   2025/06/06 13:20:05</t>
  </si>
  <si>
    <t xml:space="preserve">   2025/06/06 13:28:53</t>
  </si>
  <si>
    <t xml:space="preserve">   2025/06/06 13:37:41</t>
  </si>
  <si>
    <t xml:space="preserve">   2025/06/06 13:46:28</t>
  </si>
  <si>
    <t xml:space="preserve">   2025/06/06 13:55:16</t>
  </si>
  <si>
    <t xml:space="preserve">   2025/06/06 14:04:03</t>
  </si>
  <si>
    <t xml:space="preserve">   2025/06/06 14:12:51</t>
  </si>
  <si>
    <t xml:space="preserve">   2025/06/06 14:21:39</t>
  </si>
  <si>
    <t xml:space="preserve">   2025/06/06 14:30:26</t>
  </si>
  <si>
    <t xml:space="preserve">   P-11921</t>
  </si>
  <si>
    <t xml:space="preserve">   2025/06/06 14:39:14</t>
  </si>
  <si>
    <t xml:space="preserve">   2025/06/06 14:48:02</t>
  </si>
  <si>
    <t xml:space="preserve">   2025/06/06 14:56:50</t>
  </si>
  <si>
    <t xml:space="preserve">   2025/06/06 15:05:37</t>
  </si>
  <si>
    <t xml:space="preserve">   P-11922</t>
  </si>
  <si>
    <t xml:space="preserve">   2025/06/06 15:14:26</t>
  </si>
  <si>
    <t xml:space="preserve">   2025/06/06 15:23:14</t>
  </si>
  <si>
    <t xml:space="preserve">   2025/06/06 15:32:03</t>
  </si>
  <si>
    <t xml:space="preserve">   2025/06/06 15:40:50</t>
  </si>
  <si>
    <t xml:space="preserve">   P-11923</t>
  </si>
  <si>
    <t xml:space="preserve">   2025/06/06 15:49:38</t>
  </si>
  <si>
    <t xml:space="preserve">   2025/06/06 15:58:27</t>
  </si>
  <si>
    <t xml:space="preserve">   2025/06/06 16:07:15</t>
  </si>
  <si>
    <t xml:space="preserve">   2025/06/06 16:16:03</t>
  </si>
  <si>
    <t xml:space="preserve">   P-11924</t>
  </si>
  <si>
    <t xml:space="preserve">   2025/06/06 16:24:51</t>
  </si>
  <si>
    <t xml:space="preserve">   2025/06/06 16:33:39</t>
  </si>
  <si>
    <t xml:space="preserve">   2025/06/06 16:42:28</t>
  </si>
  <si>
    <t xml:space="preserve">   2025/06/06 16:51:17</t>
  </si>
  <si>
    <t xml:space="preserve">   P-11925</t>
  </si>
  <si>
    <t xml:space="preserve">   2025/06/06 17:00:06</t>
  </si>
  <si>
    <t xml:space="preserve">   2025/06/06 17:08:55</t>
  </si>
  <si>
    <t xml:space="preserve">   2025/06/06 17:17:44</t>
  </si>
  <si>
    <t xml:space="preserve">   2025/06/06 17:26:32</t>
  </si>
  <si>
    <t xml:space="preserve">   P-11926</t>
  </si>
  <si>
    <t xml:space="preserve">   2025/06/06 17:35:21</t>
  </si>
  <si>
    <t xml:space="preserve">   2025/06/06 17:44:11</t>
  </si>
  <si>
    <t xml:space="preserve">   2025/06/06 17:53:00</t>
  </si>
  <si>
    <t xml:space="preserve">   2025/06/06 18:01:48</t>
  </si>
  <si>
    <t xml:space="preserve">   P-11927</t>
  </si>
  <si>
    <t xml:space="preserve">   2025/06/06 18:10:37</t>
  </si>
  <si>
    <t xml:space="preserve">   2025/06/06 18:19:27</t>
  </si>
  <si>
    <t xml:space="preserve">   2025/06/06 18:28:16</t>
  </si>
  <si>
    <t xml:space="preserve">   2025/06/06 18:37:04</t>
  </si>
  <si>
    <t xml:space="preserve">   P-11928</t>
  </si>
  <si>
    <t xml:space="preserve">   2025/06/06 18:45:53</t>
  </si>
  <si>
    <t xml:space="preserve">   2025/06/06 18:54:42</t>
  </si>
  <si>
    <t xml:space="preserve">   2025/06/06 19:03:32</t>
  </si>
  <si>
    <t xml:space="preserve">   2025/06/06 19:12:22</t>
  </si>
  <si>
    <t xml:space="preserve">   P-11929</t>
  </si>
  <si>
    <t xml:space="preserve">   2025/06/06 19:21:11</t>
  </si>
  <si>
    <t xml:space="preserve">   2025/06/06 19:30:02</t>
  </si>
  <si>
    <t xml:space="preserve">   2025/06/06 19:38:51</t>
  </si>
  <si>
    <t xml:space="preserve">   2025/06/06 19:47:41</t>
  </si>
  <si>
    <t xml:space="preserve">   P-11930</t>
  </si>
  <si>
    <t xml:space="preserve">   2025/06/06 19:56:31</t>
  </si>
  <si>
    <t xml:space="preserve">   2025/06/06 20:05:21</t>
  </si>
  <si>
    <t xml:space="preserve">   2025/06/06 20:14:11</t>
  </si>
  <si>
    <t xml:space="preserve">   2025/06/06 20:23:00</t>
  </si>
  <si>
    <t xml:space="preserve">   P-11931</t>
  </si>
  <si>
    <t xml:space="preserve">   2025/06/06 20:31:49</t>
  </si>
  <si>
    <t xml:space="preserve">   2025/06/06 20:40:39</t>
  </si>
  <si>
    <t xml:space="preserve">   2025/06/06 20:49:29</t>
  </si>
  <si>
    <t xml:space="preserve">   2025/06/06 20:58:18</t>
  </si>
  <si>
    <t xml:space="preserve">   P-11932</t>
  </si>
  <si>
    <t xml:space="preserve">   2025/06/06 21:07:09</t>
  </si>
  <si>
    <t xml:space="preserve">   2025/06/06 21:15:59</t>
  </si>
  <si>
    <t xml:space="preserve">   2025/06/06 21:24:49</t>
  </si>
  <si>
    <t xml:space="preserve">   2025/06/06 21:33:39</t>
  </si>
  <si>
    <t xml:space="preserve">   P-11933</t>
  </si>
  <si>
    <t xml:space="preserve">   2025/06/06 21:42:29</t>
  </si>
  <si>
    <t xml:space="preserve">   2025/06/06 21:51:19</t>
  </si>
  <si>
    <t xml:space="preserve">   2025/06/06 22:00:09</t>
  </si>
  <si>
    <t xml:space="preserve">   2025/06/06 22:08:59</t>
  </si>
  <si>
    <t xml:space="preserve">   P-11934</t>
  </si>
  <si>
    <t xml:space="preserve">   2025/06/06 22:17:49</t>
  </si>
  <si>
    <t xml:space="preserve">   2025/06/06 22:26:40</t>
  </si>
  <si>
    <t xml:space="preserve">   2025/06/06 22:35:30</t>
  </si>
  <si>
    <t xml:space="preserve">   2025/06/06 22:44:19</t>
  </si>
  <si>
    <t xml:space="preserve">   P-11935</t>
  </si>
  <si>
    <t xml:space="preserve">   2025/06/06 22:53:10</t>
  </si>
  <si>
    <t xml:space="preserve">   2025/06/06 23:02:01</t>
  </si>
  <si>
    <t xml:space="preserve">   2025/06/06 23:10:52</t>
  </si>
  <si>
    <t xml:space="preserve">   2025/06/06 23:19:43</t>
  </si>
  <si>
    <t xml:space="preserve">   P-11936</t>
  </si>
  <si>
    <t xml:space="preserve">   2025/06/06 23:28:34</t>
  </si>
  <si>
    <t xml:space="preserve">   2025/06/06 23:37:25</t>
  </si>
  <si>
    <t xml:space="preserve">   2025/06/06 23:46:16</t>
  </si>
  <si>
    <t xml:space="preserve">   2025/06/06 23:55:06</t>
  </si>
  <si>
    <t xml:space="preserve">   P-11937</t>
  </si>
  <si>
    <t xml:space="preserve">   2025/06/07 00:03:57</t>
  </si>
  <si>
    <t xml:space="preserve">   2025/06/07 00:12:48</t>
  </si>
  <si>
    <t xml:space="preserve">   2025/06/07 00:21:39</t>
  </si>
  <si>
    <t xml:space="preserve">   2025/06/07 00:30:30</t>
  </si>
  <si>
    <t xml:space="preserve">   P-11938</t>
  </si>
  <si>
    <t xml:space="preserve">   2025/06/07 00:39:20</t>
  </si>
  <si>
    <t xml:space="preserve">   2025/06/07 00:48:11</t>
  </si>
  <si>
    <t xml:space="preserve">   2025/06/07 00:57:02</t>
  </si>
  <si>
    <t xml:space="preserve">   2025/06/07 01:05:54</t>
  </si>
  <si>
    <t xml:space="preserve">   P-11939</t>
  </si>
  <si>
    <t xml:space="preserve">   2025/06/07 01:14:45</t>
  </si>
  <si>
    <t xml:space="preserve">   2025/06/07 01:23:36</t>
  </si>
  <si>
    <t xml:space="preserve">   2025/06/07 01:32:28</t>
  </si>
  <si>
    <t xml:space="preserve">   2025/06/07 01:41:20</t>
  </si>
  <si>
    <t xml:space="preserve">   P-11940</t>
  </si>
  <si>
    <t xml:space="preserve">   2025/06/07 01:50:11</t>
  </si>
  <si>
    <t xml:space="preserve">   2025/06/07 01:59:04</t>
  </si>
  <si>
    <t xml:space="preserve">   2025/06/07 02:07:55</t>
  </si>
  <si>
    <t xml:space="preserve">   2025/06/07 02:16:46</t>
  </si>
  <si>
    <t xml:space="preserve">   P-11941</t>
  </si>
  <si>
    <t xml:space="preserve">   2025/06/07 02:25:38</t>
  </si>
  <si>
    <t xml:space="preserve">   2025/06/07 02:34:29</t>
  </si>
  <si>
    <t xml:space="preserve">   2025/06/07 02:43:20</t>
  </si>
  <si>
    <t xml:space="preserve">   2025/06/07 02:52:12</t>
  </si>
  <si>
    <t xml:space="preserve">   P-11942</t>
  </si>
  <si>
    <t xml:space="preserve">   2025/06/07 03:01:04</t>
  </si>
  <si>
    <t xml:space="preserve">   2025/06/07 03:09:55</t>
  </si>
  <si>
    <t xml:space="preserve">   2025/06/07 03:18:47</t>
  </si>
  <si>
    <t xml:space="preserve">   2025/06/07 03:27:40</t>
  </si>
  <si>
    <t xml:space="preserve">   P-11943</t>
  </si>
  <si>
    <t xml:space="preserve">   2025/06/07 03:36:32</t>
  </si>
  <si>
    <t xml:space="preserve">   2025/06/07 03:45:23</t>
  </si>
  <si>
    <t xml:space="preserve">   2025/06/07 03:54:15</t>
  </si>
  <si>
    <t xml:space="preserve">   2025/06/07 04:03:08</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</si>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</sst>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0">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0" fontId="23" fillId="0" borderId="0" xfId="0" applyFont="1" applyAlignment="1">
      <alignment horizontal="center"/>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14" fontId="1" fillId="38" borderId="27" xfId="0" applyNumberFormat="1" applyFont="1" applyFill="1" applyBorder="1" applyAlignment="1">
      <alignment horizontal="left"/>
    </xf>
    <xf numFmtId="14" fontId="1" fillId="38" borderId="28" xfId="0" applyNumberFormat="1" applyFont="1" applyFill="1" applyBorder="1" applyAlignment="1">
      <alignment horizontal="left"/>
    </xf>
    <xf numFmtId="14" fontId="1" fillId="38" borderId="29" xfId="0" applyNumberFormat="1" applyFont="1" applyFill="1" applyBorder="1" applyAlignment="1">
      <alignment horizontal="left"/>
    </xf>
    <xf numFmtId="0" fontId="1"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1" fillId="38" borderId="28" xfId="0" applyFont="1" applyFill="1" applyBorder="1" applyAlignment="1">
      <alignment horizontal="left"/>
    </xf>
    <xf numFmtId="0" fontId="1" fillId="38" borderId="29" xfId="0" applyFont="1" applyFill="1" applyBorder="1" applyAlignment="1">
      <alignment horizontal="left"/>
    </xf>
    <xf numFmtId="0" fontId="41" fillId="38" borderId="0" xfId="0" applyFont="1" applyFill="1" applyAlignment="1">
      <alignment horizontal="center"/>
    </xf>
    <xf numFmtId="0" fontId="40" fillId="43" borderId="0" xfId="0" applyFont="1" applyFill="1"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0</c:v>
                </c:pt>
                <c:pt idx="2">
                  <c:v>19981</c:v>
                </c:pt>
                <c:pt idx="3">
                  <c:v>19855</c:v>
                </c:pt>
                <c:pt idx="4">
                  <c:v>19673</c:v>
                </c:pt>
                <c:pt idx="5">
                  <c:v>19895</c:v>
                </c:pt>
                <c:pt idx="6">
                  <c:v>19897</c:v>
                </c:pt>
                <c:pt idx="7">
                  <c:v>19789</c:v>
                </c:pt>
                <c:pt idx="8">
                  <c:v>19885</c:v>
                </c:pt>
                <c:pt idx="9">
                  <c:v>19803</c:v>
                </c:pt>
                <c:pt idx="10">
                  <c:v>19807</c:v>
                </c:pt>
                <c:pt idx="11">
                  <c:v>19846</c:v>
                </c:pt>
                <c:pt idx="12">
                  <c:v>19863</c:v>
                </c:pt>
                <c:pt idx="13">
                  <c:v>19944</c:v>
                </c:pt>
                <c:pt idx="14">
                  <c:v>19872</c:v>
                </c:pt>
                <c:pt idx="15">
                  <c:v>19856</c:v>
                </c:pt>
                <c:pt idx="16">
                  <c:v>19817</c:v>
                </c:pt>
                <c:pt idx="17">
                  <c:v>19793</c:v>
                </c:pt>
                <c:pt idx="18">
                  <c:v>19919</c:v>
                </c:pt>
                <c:pt idx="19">
                  <c:v>19874</c:v>
                </c:pt>
                <c:pt idx="20">
                  <c:v>19529</c:v>
                </c:pt>
                <c:pt idx="21">
                  <c:v>19823</c:v>
                </c:pt>
                <c:pt idx="22">
                  <c:v>19813</c:v>
                </c:pt>
                <c:pt idx="23">
                  <c:v>19910</c:v>
                </c:pt>
                <c:pt idx="24">
                  <c:v>19828</c:v>
                </c:pt>
                <c:pt idx="25">
                  <c:v>19944</c:v>
                </c:pt>
                <c:pt idx="26">
                  <c:v>19731</c:v>
                </c:pt>
                <c:pt idx="27">
                  <c:v>19776</c:v>
                </c:pt>
                <c:pt idx="28">
                  <c:v>19836</c:v>
                </c:pt>
                <c:pt idx="29">
                  <c:v>19913</c:v>
                </c:pt>
                <c:pt idx="30">
                  <c:v>19809</c:v>
                </c:pt>
                <c:pt idx="31">
                  <c:v>19835</c:v>
                </c:pt>
                <c:pt idx="32">
                  <c:v>19920</c:v>
                </c:pt>
                <c:pt idx="33">
                  <c:v>19900</c:v>
                </c:pt>
                <c:pt idx="34">
                  <c:v>19804</c:v>
                </c:pt>
                <c:pt idx="35">
                  <c:v>19930</c:v>
                </c:pt>
                <c:pt idx="36">
                  <c:v>19909</c:v>
                </c:pt>
                <c:pt idx="37">
                  <c:v>19902</c:v>
                </c:pt>
                <c:pt idx="38">
                  <c:v>19967</c:v>
                </c:pt>
                <c:pt idx="39">
                  <c:v>19896</c:v>
                </c:pt>
                <c:pt idx="40">
                  <c:v>19706</c:v>
                </c:pt>
                <c:pt idx="41">
                  <c:v>19889</c:v>
                </c:pt>
                <c:pt idx="42">
                  <c:v>19559</c:v>
                </c:pt>
                <c:pt idx="43">
                  <c:v>19554</c:v>
                </c:pt>
                <c:pt idx="44">
                  <c:v>19725</c:v>
                </c:pt>
                <c:pt idx="45">
                  <c:v>19985</c:v>
                </c:pt>
                <c:pt idx="46">
                  <c:v>20084</c:v>
                </c:pt>
                <c:pt idx="47">
                  <c:v>19987</c:v>
                </c:pt>
                <c:pt idx="48">
                  <c:v>19906</c:v>
                </c:pt>
                <c:pt idx="49">
                  <c:v>19754</c:v>
                </c:pt>
                <c:pt idx="50">
                  <c:v>19959</c:v>
                </c:pt>
                <c:pt idx="51">
                  <c:v>20021</c:v>
                </c:pt>
                <c:pt idx="52">
                  <c:v>19881</c:v>
                </c:pt>
                <c:pt idx="53">
                  <c:v>19656</c:v>
                </c:pt>
                <c:pt idx="54">
                  <c:v>19896</c:v>
                </c:pt>
                <c:pt idx="55">
                  <c:v>19732</c:v>
                </c:pt>
                <c:pt idx="56">
                  <c:v>20190</c:v>
                </c:pt>
                <c:pt idx="57">
                  <c:v>19746</c:v>
                </c:pt>
                <c:pt idx="58">
                  <c:v>19868</c:v>
                </c:pt>
                <c:pt idx="59">
                  <c:v>20005</c:v>
                </c:pt>
                <c:pt idx="60">
                  <c:v>19751</c:v>
                </c:pt>
                <c:pt idx="61">
                  <c:v>19973</c:v>
                </c:pt>
                <c:pt idx="62">
                  <c:v>20032</c:v>
                </c:pt>
                <c:pt idx="63">
                  <c:v>19930</c:v>
                </c:pt>
                <c:pt idx="64">
                  <c:v>20054</c:v>
                </c:pt>
                <c:pt idx="65">
                  <c:v>19841</c:v>
                </c:pt>
                <c:pt idx="66">
                  <c:v>19789</c:v>
                </c:pt>
                <c:pt idx="67">
                  <c:v>19733</c:v>
                </c:pt>
                <c:pt idx="68">
                  <c:v>19880</c:v>
                </c:pt>
                <c:pt idx="69">
                  <c:v>19639</c:v>
                </c:pt>
                <c:pt idx="70">
                  <c:v>19907</c:v>
                </c:pt>
                <c:pt idx="71">
                  <c:v>20067</c:v>
                </c:pt>
                <c:pt idx="72">
                  <c:v>19922</c:v>
                </c:pt>
                <c:pt idx="73">
                  <c:v>19933</c:v>
                </c:pt>
                <c:pt idx="74">
                  <c:v>19950</c:v>
                </c:pt>
                <c:pt idx="75">
                  <c:v>19688</c:v>
                </c:pt>
                <c:pt idx="76">
                  <c:v>19918</c:v>
                </c:pt>
                <c:pt idx="77">
                  <c:v>19956</c:v>
                </c:pt>
                <c:pt idx="78">
                  <c:v>20035</c:v>
                </c:pt>
                <c:pt idx="79">
                  <c:v>20014</c:v>
                </c:pt>
                <c:pt idx="80">
                  <c:v>19965</c:v>
                </c:pt>
                <c:pt idx="81">
                  <c:v>19920</c:v>
                </c:pt>
                <c:pt idx="82">
                  <c:v>19948</c:v>
                </c:pt>
                <c:pt idx="83">
                  <c:v>20034</c:v>
                </c:pt>
                <c:pt idx="84">
                  <c:v>19929</c:v>
                </c:pt>
                <c:pt idx="85">
                  <c:v>19947</c:v>
                </c:pt>
                <c:pt idx="86">
                  <c:v>19793</c:v>
                </c:pt>
                <c:pt idx="87">
                  <c:v>20106</c:v>
                </c:pt>
                <c:pt idx="88">
                  <c:v>19949</c:v>
                </c:pt>
                <c:pt idx="89">
                  <c:v>19926</c:v>
                </c:pt>
                <c:pt idx="90">
                  <c:v>19999</c:v>
                </c:pt>
                <c:pt idx="91">
                  <c:v>19916</c:v>
                </c:pt>
                <c:pt idx="92">
                  <c:v>19710</c:v>
                </c:pt>
                <c:pt idx="93">
                  <c:v>19841</c:v>
                </c:pt>
                <c:pt idx="94">
                  <c:v>19905</c:v>
                </c:pt>
                <c:pt idx="95">
                  <c:v>19851</c:v>
                </c:pt>
                <c:pt idx="96">
                  <c:v>19783</c:v>
                </c:pt>
                <c:pt idx="97">
                  <c:v>19979</c:v>
                </c:pt>
                <c:pt idx="98">
                  <c:v>19986</c:v>
                </c:pt>
                <c:pt idx="99">
                  <c:v>19872</c:v>
                </c:pt>
                <c:pt idx="100">
                  <c:v>20047</c:v>
                </c:pt>
                <c:pt idx="101">
                  <c:v>19996</c:v>
                </c:pt>
                <c:pt idx="102">
                  <c:v>19877</c:v>
                </c:pt>
                <c:pt idx="103">
                  <c:v>19918</c:v>
                </c:pt>
                <c:pt idx="104">
                  <c:v>19763</c:v>
                </c:pt>
                <c:pt idx="105">
                  <c:v>19819</c:v>
                </c:pt>
                <c:pt idx="106">
                  <c:v>19977</c:v>
                </c:pt>
                <c:pt idx="107">
                  <c:v>19905</c:v>
                </c:pt>
                <c:pt idx="108">
                  <c:v>19832</c:v>
                </c:pt>
                <c:pt idx="109">
                  <c:v>19839</c:v>
                </c:pt>
                <c:pt idx="110">
                  <c:v>19925</c:v>
                </c:pt>
                <c:pt idx="111">
                  <c:v>19945</c:v>
                </c:pt>
                <c:pt idx="112">
                  <c:v>19899</c:v>
                </c:pt>
                <c:pt idx="113">
                  <c:v>19899</c:v>
                </c:pt>
                <c:pt idx="114">
                  <c:v>19949</c:v>
                </c:pt>
                <c:pt idx="115">
                  <c:v>20042</c:v>
                </c:pt>
                <c:pt idx="116">
                  <c:v>20008</c:v>
                </c:pt>
                <c:pt idx="117">
                  <c:v>19785</c:v>
                </c:pt>
                <c:pt idx="118">
                  <c:v>19910</c:v>
                </c:pt>
                <c:pt idx="119">
                  <c:v>19931</c:v>
                </c:pt>
                <c:pt idx="120">
                  <c:v>19827</c:v>
                </c:pt>
                <c:pt idx="121">
                  <c:v>19926</c:v>
                </c:pt>
                <c:pt idx="122">
                  <c:v>19890</c:v>
                </c:pt>
                <c:pt idx="123">
                  <c:v>19925</c:v>
                </c:pt>
                <c:pt idx="124">
                  <c:v>19877</c:v>
                </c:pt>
                <c:pt idx="125">
                  <c:v>19861</c:v>
                </c:pt>
                <c:pt idx="126">
                  <c:v>19887</c:v>
                </c:pt>
                <c:pt idx="127">
                  <c:v>19919</c:v>
                </c:pt>
                <c:pt idx="128">
                  <c:v>19843</c:v>
                </c:pt>
                <c:pt idx="129">
                  <c:v>19908</c:v>
                </c:pt>
                <c:pt idx="130">
                  <c:v>19949</c:v>
                </c:pt>
                <c:pt idx="131">
                  <c:v>19869</c:v>
                </c:pt>
                <c:pt idx="132">
                  <c:v>19882</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4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-9.0739999999999998</c:v>
                </c:pt>
                <c:pt idx="1">
                  <c:v>-5.43</c:v>
                </c:pt>
                <c:pt idx="2">
                  <c:v>-4.5919999999999996</c:v>
                </c:pt>
                <c:pt idx="3">
                  <c:v>-4.26</c:v>
                </c:pt>
                <c:pt idx="4">
                  <c:v>-4.4279999999999999</c:v>
                </c:pt>
                <c:pt idx="5">
                  <c:v>-4.1100000000000003</c:v>
                </c:pt>
                <c:pt idx="6">
                  <c:v>-4.1440000000000001</c:v>
                </c:pt>
                <c:pt idx="7">
                  <c:v>-3.7090000000000001</c:v>
                </c:pt>
                <c:pt idx="8">
                  <c:v>-3.9569999999999999</c:v>
                </c:pt>
                <c:pt idx="9">
                  <c:v>-3.95</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-4.013112523800265</c:v>
                </c:pt>
                <c:pt idx="1">
                  <c:v>-3.8576244561668434</c:v>
                </c:pt>
                <c:pt idx="2">
                  <c:v>-3.8465859335508821</c:v>
                </c:pt>
                <c:pt idx="3">
                  <c:v>-3.7685160267883346</c:v>
                </c:pt>
                <c:pt idx="4">
                  <c:v>-4.1299268874890558</c:v>
                </c:pt>
                <c:pt idx="5">
                  <c:v>-3.9777974162688956</c:v>
                </c:pt>
                <c:pt idx="6">
                  <c:v>-4.0521089882662071</c:v>
                </c:pt>
                <c:pt idx="7">
                  <c:v>-3.6160927531997626</c:v>
                </c:pt>
                <c:pt idx="8">
                  <c:v>-3.9569999999999999</c:v>
                </c:pt>
                <c:pt idx="9">
                  <c:v>-3.95</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-95.474000000000004</c:v>
                </c:pt>
                <c:pt idx="1">
                  <c:v>-104.629</c:v>
                </c:pt>
                <c:pt idx="2">
                  <c:v>-106.843</c:v>
                </c:pt>
                <c:pt idx="3">
                  <c:v>-107.431</c:v>
                </c:pt>
                <c:pt idx="4">
                  <c:v>-108.224</c:v>
                </c:pt>
                <c:pt idx="5">
                  <c:v>-108.387</c:v>
                </c:pt>
                <c:pt idx="6">
                  <c:v>-108.786</c:v>
                </c:pt>
                <c:pt idx="7">
                  <c:v>-108.559</c:v>
                </c:pt>
                <c:pt idx="8">
                  <c:v>-108.95699999999999</c:v>
                </c:pt>
                <c:pt idx="9">
                  <c:v>-108.76</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-108.93733755876366</c:v>
                </c:pt>
                <c:pt idx="1">
                  <c:v>-108.78967066278329</c:v>
                </c:pt>
                <c:pt idx="2">
                  <c:v>-108.81537796479836</c:v>
                </c:pt>
                <c:pt idx="3">
                  <c:v>-108.72783443908196</c:v>
                </c:pt>
                <c:pt idx="4">
                  <c:v>-109.01993535810414</c:v>
                </c:pt>
                <c:pt idx="5">
                  <c:v>-108.73771228503163</c:v>
                </c:pt>
                <c:pt idx="6">
                  <c:v>-109.03091498718982</c:v>
                </c:pt>
                <c:pt idx="7">
                  <c:v>-108.80338467601715</c:v>
                </c:pt>
                <c:pt idx="8">
                  <c:v>-108.95699999999999</c:v>
                </c:pt>
                <c:pt idx="9">
                  <c:v>-108.76</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-52.012</c:v>
                </c:pt>
                <c:pt idx="1">
                  <c:v>-46.11</c:v>
                </c:pt>
                <c:pt idx="2">
                  <c:v>-44.795000000000002</c:v>
                </c:pt>
                <c:pt idx="3">
                  <c:v>-44.283999999999999</c:v>
                </c:pt>
                <c:pt idx="4">
                  <c:v>-44.22</c:v>
                </c:pt>
                <c:pt idx="5">
                  <c:v>-43.584000000000003</c:v>
                </c:pt>
                <c:pt idx="6">
                  <c:v>-43.738</c:v>
                </c:pt>
                <c:pt idx="7">
                  <c:v>-44.048999999999999</c:v>
                </c:pt>
                <c:pt idx="8">
                  <c:v>-43.677999999999997</c:v>
                </c:pt>
                <c:pt idx="9">
                  <c:v>-43.460999999999999</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-43.664271756209089</c:v>
                </c:pt>
                <c:pt idx="1">
                  <c:v>-43.520919685104417</c:v>
                </c:pt>
                <c:pt idx="2">
                  <c:v>-43.568841208650468</c:v>
                </c:pt>
                <c:pt idx="3">
                  <c:v>-43.475980196420132</c:v>
                </c:pt>
                <c:pt idx="4">
                  <c:v>-43.727358804572177</c:v>
                </c:pt>
                <c:pt idx="5">
                  <c:v>-43.365130979545356</c:v>
                </c:pt>
                <c:pt idx="6">
                  <c:v>-43.586097387375943</c:v>
                </c:pt>
                <c:pt idx="7">
                  <c:v>-43.897823937044173</c:v>
                </c:pt>
                <c:pt idx="8">
                  <c:v>-43.677999999999997</c:v>
                </c:pt>
                <c:pt idx="9">
                  <c:v>-43.460999999999999</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-43.448999999999998</c:v>
                </c:pt>
                <c:pt idx="7">
                  <c:v>-43.56</c:v>
                </c:pt>
                <c:pt idx="8">
                  <c:v>-43.420999999999999</c:v>
                </c:pt>
                <c:pt idx="9">
                  <c:v>-43.478000000000002</c:v>
                </c:pt>
                <c:pt idx="56">
                  <c:v>-43.370518095421652</c:v>
                </c:pt>
                <c:pt idx="57">
                  <c:v>-42.854831112364238</c:v>
                </c:pt>
                <c:pt idx="58">
                  <c:v>-43.428276210967816</c:v>
                </c:pt>
                <c:pt idx="59">
                  <c:v>-43.154282299289413</c:v>
                </c:pt>
                <c:pt idx="92">
                  <c:v>-43.205957418004836</c:v>
                </c:pt>
                <c:pt idx="93">
                  <c:v>-42.901171502299896</c:v>
                </c:pt>
                <c:pt idx="94">
                  <c:v>-43.581467076704371</c:v>
                </c:pt>
                <c:pt idx="95">
                  <c:v>-43.406443376830296</c:v>
                </c:pt>
                <c:pt idx="128">
                  <c:v>-43.15667000248186</c:v>
                </c:pt>
                <c:pt idx="129">
                  <c:v>-43.368445819521355</c:v>
                </c:pt>
                <c:pt idx="130">
                  <c:v>-43.19907261668736</c:v>
                </c:pt>
                <c:pt idx="131">
                  <c:v>-43.402724441450786</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-43.458793936913636</c:v>
                </c:pt>
                <c:pt idx="7">
                  <c:v>-43.57119307075844</c:v>
                </c:pt>
                <c:pt idx="8">
                  <c:v>-43.433592204603244</c:v>
                </c:pt>
                <c:pt idx="9">
                  <c:v>-43.491991338448052</c:v>
                </c:pt>
                <c:pt idx="56">
                  <c:v>-43.450268724575537</c:v>
                </c:pt>
                <c:pt idx="57">
                  <c:v>-42.93598087536293</c:v>
                </c:pt>
                <c:pt idx="58">
                  <c:v>-43.510825107811314</c:v>
                </c:pt>
                <c:pt idx="59">
                  <c:v>-43.238230329977718</c:v>
                </c:pt>
                <c:pt idx="92">
                  <c:v>-43.336076865571705</c:v>
                </c:pt>
                <c:pt idx="93">
                  <c:v>-43.032690083711572</c:v>
                </c:pt>
                <c:pt idx="94">
                  <c:v>-43.714384791960853</c:v>
                </c:pt>
                <c:pt idx="95">
                  <c:v>-43.540760225931585</c:v>
                </c:pt>
                <c:pt idx="128">
                  <c:v>-43.337158268461714</c:v>
                </c:pt>
                <c:pt idx="129">
                  <c:v>-43.550333219346015</c:v>
                </c:pt>
                <c:pt idx="130">
                  <c:v>-43.38235915035682</c:v>
                </c:pt>
                <c:pt idx="131">
                  <c:v>-43.587410108965052</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-4.0285029960931205</c:v>
                </c:pt>
                <c:pt idx="11" formatCode="0.00">
                  <c:v>-3.874414062304504</c:v>
                </c:pt>
                <c:pt idx="12" formatCode="0.00">
                  <c:v>-3.8647746735333479</c:v>
                </c:pt>
                <c:pt idx="13" formatCode="0.00">
                  <c:v>-3.7881039006156056</c:v>
                </c:pt>
                <c:pt idx="14" formatCode="0.00">
                  <c:v>-4.150913895161132</c:v>
                </c:pt>
                <c:pt idx="15" formatCode="0.00">
                  <c:v>-4.0001835577857765</c:v>
                </c:pt>
                <c:pt idx="16" formatCode="0.00">
                  <c:v>-4.0758942636278928</c:v>
                </c:pt>
                <c:pt idx="17" formatCode="0.00">
                  <c:v>-3.6412771624062539</c:v>
                </c:pt>
                <c:pt idx="18" formatCode="0.00">
                  <c:v>-3.9835835430512958</c:v>
                </c:pt>
                <c:pt idx="19" formatCode="0.00">
                  <c:v>-3.9779826768961013</c:v>
                </c:pt>
                <c:pt idx="20" formatCode="0.00">
                  <c:v>-108.96671936950456</c:v>
                </c:pt>
                <c:pt idx="21" formatCode="0.00">
                  <c:v>-108.82045160736901</c:v>
                </c:pt>
                <c:pt idx="22" formatCode="0.00">
                  <c:v>-108.84755804322887</c:v>
                </c:pt>
                <c:pt idx="23" formatCode="0.00">
                  <c:v>-108.76141365135729</c:v>
                </c:pt>
                <c:pt idx="24" formatCode="0.00">
                  <c:v>-109.05491370422426</c:v>
                </c:pt>
                <c:pt idx="25" formatCode="0.00">
                  <c:v>-108.77408976499656</c:v>
                </c:pt>
                <c:pt idx="26" formatCode="0.00">
                  <c:v>-109.06869160099956</c:v>
                </c:pt>
                <c:pt idx="27" formatCode="0.00">
                  <c:v>-108.84256042367169</c:v>
                </c:pt>
                <c:pt idx="28" formatCode="0.00">
                  <c:v>-108.99757488149935</c:v>
                </c:pt>
                <c:pt idx="29" formatCode="0.00">
                  <c:v>-108.80197401534416</c:v>
                </c:pt>
                <c:pt idx="30" formatCode="0.00">
                  <c:v>-43.707644905398048</c:v>
                </c:pt>
                <c:pt idx="31" formatCode="0.00">
                  <c:v>-43.565691968138182</c:v>
                </c:pt>
                <c:pt idx="32" formatCode="0.00">
                  <c:v>-43.615012625529033</c:v>
                </c:pt>
                <c:pt idx="33" formatCode="0.00">
                  <c:v>-43.523550747143503</c:v>
                </c:pt>
                <c:pt idx="34" formatCode="0.00">
                  <c:v>-43.776328489140354</c:v>
                </c:pt>
                <c:pt idx="35" formatCode="0.00">
                  <c:v>-43.41549979795834</c:v>
                </c:pt>
                <c:pt idx="36" formatCode="0.00">
                  <c:v>-43.637865339633734</c:v>
                </c:pt>
                <c:pt idx="37" formatCode="0.00">
                  <c:v>-43.950991023146763</c:v>
                </c:pt>
                <c:pt idx="38" formatCode="0.00">
                  <c:v>-43.732566219947394</c:v>
                </c:pt>
                <c:pt idx="39" formatCode="0.00">
                  <c:v>-43.516965353792202</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-11.775</c:v>
                </c:pt>
                <c:pt idx="1">
                  <c:v>-8.702</c:v>
                </c:pt>
                <c:pt idx="2">
                  <c:v>-7.673</c:v>
                </c:pt>
                <c:pt idx="3">
                  <c:v>-7.484</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-7.1139349909642835</c:v>
                </c:pt>
                <c:pt idx="1">
                  <c:v>-7.2655460069360629</c:v>
                </c:pt>
                <c:pt idx="2">
                  <c:v>-6.9869721593868999</c:v>
                </c:pt>
                <c:pt idx="3">
                  <c:v>-7.0331325691204016</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0</c:v>
                </c:pt>
                <c:pt idx="1">
                  <c:v>-9.1519999999999992</c:v>
                </c:pt>
                <c:pt idx="2">
                  <c:v>-9.0990000000000002</c:v>
                </c:pt>
                <c:pt idx="3">
                  <c:v>-9.0470000000000006</c:v>
                </c:pt>
                <c:pt idx="4">
                  <c:v>-9.0449999999999999</c:v>
                </c:pt>
                <c:pt idx="5">
                  <c:v>-9.016</c:v>
                </c:pt>
                <c:pt idx="6">
                  <c:v>-9.0589999999999993</c:v>
                </c:pt>
                <c:pt idx="7">
                  <c:v>-8.9469999999999992</c:v>
                </c:pt>
                <c:pt idx="8">
                  <c:v>-9.0519999999999996</c:v>
                </c:pt>
                <c:pt idx="9">
                  <c:v>-9.0749999999999993</c:v>
                </c:pt>
                <c:pt idx="10">
                  <c:v>-3.92</c:v>
                </c:pt>
                <c:pt idx="11">
                  <c:v>-3.5609999999999999</c:v>
                </c:pt>
                <c:pt idx="12">
                  <c:v>-3.569</c:v>
                </c:pt>
                <c:pt idx="13">
                  <c:v>-3.4980000000000002</c:v>
                </c:pt>
                <c:pt idx="14">
                  <c:v>-3.4620000000000002</c:v>
                </c:pt>
                <c:pt idx="15">
                  <c:v>-3.51</c:v>
                </c:pt>
                <c:pt idx="16">
                  <c:v>-3.4620000000000002</c:v>
                </c:pt>
                <c:pt idx="17">
                  <c:v>-3.4420000000000002</c:v>
                </c:pt>
                <c:pt idx="18">
                  <c:v>-3.3980000000000001</c:v>
                </c:pt>
                <c:pt idx="19">
                  <c:v>-3.4860000000000002</c:v>
                </c:pt>
                <c:pt idx="20">
                  <c:v>-15.343</c:v>
                </c:pt>
                <c:pt idx="21">
                  <c:v>-16.015999999999998</c:v>
                </c:pt>
                <c:pt idx="22">
                  <c:v>-16.114999999999998</c:v>
                </c:pt>
                <c:pt idx="23">
                  <c:v>-16.286999999999999</c:v>
                </c:pt>
                <c:pt idx="24">
                  <c:v>-16.177</c:v>
                </c:pt>
                <c:pt idx="25">
                  <c:v>-16.268000000000001</c:v>
                </c:pt>
                <c:pt idx="26">
                  <c:v>-16.222000000000001</c:v>
                </c:pt>
                <c:pt idx="27">
                  <c:v>-16.251999999999999</c:v>
                </c:pt>
                <c:pt idx="28">
                  <c:v>-16.254000000000001</c:v>
                </c:pt>
                <c:pt idx="29">
                  <c:v>-16.305</c:v>
                </c:pt>
                <c:pt idx="30">
                  <c:v>-9.5280000000000005</c:v>
                </c:pt>
                <c:pt idx="31">
                  <c:v>-9.141</c:v>
                </c:pt>
                <c:pt idx="32">
                  <c:v>-9.0120000000000005</c:v>
                </c:pt>
                <c:pt idx="33">
                  <c:v>-9.0649999999999995</c:v>
                </c:pt>
                <c:pt idx="34">
                  <c:v>-9.0879999999999992</c:v>
                </c:pt>
                <c:pt idx="35">
                  <c:v>-9.1319999999999997</c:v>
                </c:pt>
                <c:pt idx="36">
                  <c:v>-9.1340000000000003</c:v>
                </c:pt>
                <c:pt idx="37">
                  <c:v>-9.0150000000000006</c:v>
                </c:pt>
                <c:pt idx="38">
                  <c:v>-9.109</c:v>
                </c:pt>
                <c:pt idx="39">
                  <c:v>-9.0739999999999998</c:v>
                </c:pt>
                <c:pt idx="40">
                  <c:v>-5.2830000000000004</c:v>
                </c:pt>
                <c:pt idx="41">
                  <c:v>-5.1029999999999998</c:v>
                </c:pt>
                <c:pt idx="42">
                  <c:v>-5.01</c:v>
                </c:pt>
                <c:pt idx="43">
                  <c:v>-5.0019999999999998</c:v>
                </c:pt>
                <c:pt idx="44">
                  <c:v>-5.3129999999999997</c:v>
                </c:pt>
                <c:pt idx="45">
                  <c:v>-5.24</c:v>
                </c:pt>
                <c:pt idx="46">
                  <c:v>-5.2640000000000002</c:v>
                </c:pt>
                <c:pt idx="47">
                  <c:v>-5.3609999999999998</c:v>
                </c:pt>
                <c:pt idx="48">
                  <c:v>-7.73</c:v>
                </c:pt>
                <c:pt idx="49">
                  <c:v>-7.9420000000000002</c:v>
                </c:pt>
                <c:pt idx="50">
                  <c:v>-7.9290000000000003</c:v>
                </c:pt>
                <c:pt idx="51">
                  <c:v>-7.94</c:v>
                </c:pt>
                <c:pt idx="52">
                  <c:v>-7.2919999999999998</c:v>
                </c:pt>
                <c:pt idx="53">
                  <c:v>-7.2789999999999999</c:v>
                </c:pt>
                <c:pt idx="54">
                  <c:v>-7.2729999999999997</c:v>
                </c:pt>
                <c:pt idx="55">
                  <c:v>-7.2880000000000003</c:v>
                </c:pt>
                <c:pt idx="56">
                  <c:v>-8.9009999999999998</c:v>
                </c:pt>
                <c:pt idx="57">
                  <c:v>-9.0830000000000002</c:v>
                </c:pt>
                <c:pt idx="58">
                  <c:v>-8.9939999999999998</c:v>
                </c:pt>
                <c:pt idx="59">
                  <c:v>-9.1050000000000004</c:v>
                </c:pt>
                <c:pt idx="60">
                  <c:v>-5.7290000000000001</c:v>
                </c:pt>
                <c:pt idx="61">
                  <c:v>-5.5170000000000003</c:v>
                </c:pt>
                <c:pt idx="62">
                  <c:v>-5.5449999999999999</c:v>
                </c:pt>
                <c:pt idx="63">
                  <c:v>-5.5039999999999996</c:v>
                </c:pt>
                <c:pt idx="64">
                  <c:v>-5.3209999999999997</c:v>
                </c:pt>
                <c:pt idx="65">
                  <c:v>-5.2320000000000002</c:v>
                </c:pt>
                <c:pt idx="66">
                  <c:v>-5.2539999999999996</c:v>
                </c:pt>
                <c:pt idx="67">
                  <c:v>-5.2619999999999996</c:v>
                </c:pt>
                <c:pt idx="68">
                  <c:v>-5.6289999999999996</c:v>
                </c:pt>
                <c:pt idx="69">
                  <c:v>-5.657</c:v>
                </c:pt>
                <c:pt idx="70">
                  <c:v>-5.6989999999999998</c:v>
                </c:pt>
                <c:pt idx="71">
                  <c:v>-5.6959999999999997</c:v>
                </c:pt>
                <c:pt idx="72">
                  <c:v>-5.5019999999999998</c:v>
                </c:pt>
                <c:pt idx="73">
                  <c:v>-5.5060000000000002</c:v>
                </c:pt>
                <c:pt idx="74">
                  <c:v>-5.4089999999999998</c:v>
                </c:pt>
                <c:pt idx="75">
                  <c:v>-5.4809999999999999</c:v>
                </c:pt>
                <c:pt idx="76">
                  <c:v>-6.2489999999999997</c:v>
                </c:pt>
                <c:pt idx="77">
                  <c:v>-6.3579999999999997</c:v>
                </c:pt>
                <c:pt idx="78">
                  <c:v>-6.2960000000000003</c:v>
                </c:pt>
                <c:pt idx="79">
                  <c:v>-6.3529999999999998</c:v>
                </c:pt>
                <c:pt idx="80">
                  <c:v>-5.173</c:v>
                </c:pt>
                <c:pt idx="81">
                  <c:v>-5.1890000000000001</c:v>
                </c:pt>
                <c:pt idx="82">
                  <c:v>-5.0979999999999999</c:v>
                </c:pt>
                <c:pt idx="83">
                  <c:v>-5.109</c:v>
                </c:pt>
                <c:pt idx="84">
                  <c:v>-5.2629999999999999</c:v>
                </c:pt>
                <c:pt idx="85">
                  <c:v>-5.2469999999999999</c:v>
                </c:pt>
                <c:pt idx="86">
                  <c:v>-5.327</c:v>
                </c:pt>
                <c:pt idx="87">
                  <c:v>-5.1609999999999996</c:v>
                </c:pt>
                <c:pt idx="88">
                  <c:v>-5.3159999999999998</c:v>
                </c:pt>
                <c:pt idx="89">
                  <c:v>-5.1890000000000001</c:v>
                </c:pt>
                <c:pt idx="90">
                  <c:v>-5.2770000000000001</c:v>
                </c:pt>
                <c:pt idx="91">
                  <c:v>-5.3140000000000001</c:v>
                </c:pt>
                <c:pt idx="92">
                  <c:v>-8.7170000000000005</c:v>
                </c:pt>
                <c:pt idx="93">
                  <c:v>-8.9290000000000003</c:v>
                </c:pt>
                <c:pt idx="94">
                  <c:v>-8.9169999999999998</c:v>
                </c:pt>
                <c:pt idx="95">
                  <c:v>-8.92</c:v>
                </c:pt>
                <c:pt idx="96">
                  <c:v>-6.6050000000000004</c:v>
                </c:pt>
                <c:pt idx="97">
                  <c:v>-6.5049999999999999</c:v>
                </c:pt>
                <c:pt idx="98">
                  <c:v>-6.5119999999999996</c:v>
                </c:pt>
                <c:pt idx="99">
                  <c:v>-6.4829999999999997</c:v>
                </c:pt>
                <c:pt idx="100">
                  <c:v>-5.7789999999999999</c:v>
                </c:pt>
                <c:pt idx="101">
                  <c:v>-5.806</c:v>
                </c:pt>
                <c:pt idx="102">
                  <c:v>-5.8070000000000004</c:v>
                </c:pt>
                <c:pt idx="103">
                  <c:v>-5.7030000000000003</c:v>
                </c:pt>
                <c:pt idx="104">
                  <c:v>-5.3470000000000004</c:v>
                </c:pt>
                <c:pt idx="105">
                  <c:v>-5.2249999999999996</c:v>
                </c:pt>
                <c:pt idx="106">
                  <c:v>-5.2430000000000003</c:v>
                </c:pt>
                <c:pt idx="107">
                  <c:v>-5.2009999999999996</c:v>
                </c:pt>
                <c:pt idx="108">
                  <c:v>-5.42</c:v>
                </c:pt>
                <c:pt idx="109">
                  <c:v>-5.4260000000000002</c:v>
                </c:pt>
                <c:pt idx="110">
                  <c:v>-5.4180000000000001</c:v>
                </c:pt>
                <c:pt idx="111">
                  <c:v>-5.3289999999999997</c:v>
                </c:pt>
                <c:pt idx="112">
                  <c:v>-5.4560000000000004</c:v>
                </c:pt>
                <c:pt idx="113">
                  <c:v>-5.49</c:v>
                </c:pt>
                <c:pt idx="114">
                  <c:v>-5.47</c:v>
                </c:pt>
                <c:pt idx="115">
                  <c:v>-5.3680000000000003</c:v>
                </c:pt>
                <c:pt idx="116">
                  <c:v>-5.2990000000000004</c:v>
                </c:pt>
                <c:pt idx="117">
                  <c:v>-5.2610000000000001</c:v>
                </c:pt>
                <c:pt idx="118">
                  <c:v>-5.3369999999999997</c:v>
                </c:pt>
                <c:pt idx="119">
                  <c:v>-5.2460000000000004</c:v>
                </c:pt>
                <c:pt idx="120">
                  <c:v>-5.1609999999999996</c:v>
                </c:pt>
                <c:pt idx="121">
                  <c:v>-5.19</c:v>
                </c:pt>
                <c:pt idx="122">
                  <c:v>-5.2469999999999999</c:v>
                </c:pt>
                <c:pt idx="123">
                  <c:v>-5.1840000000000002</c:v>
                </c:pt>
                <c:pt idx="124">
                  <c:v>-4.8600000000000003</c:v>
                </c:pt>
                <c:pt idx="125">
                  <c:v>-4.8230000000000004</c:v>
                </c:pt>
                <c:pt idx="126">
                  <c:v>-4.8470000000000004</c:v>
                </c:pt>
                <c:pt idx="127">
                  <c:v>-4.8380000000000001</c:v>
                </c:pt>
                <c:pt idx="128">
                  <c:v>-8.6470000000000002</c:v>
                </c:pt>
                <c:pt idx="129">
                  <c:v>-8.8889999999999993</c:v>
                </c:pt>
                <c:pt idx="130">
                  <c:v>-8.91</c:v>
                </c:pt>
                <c:pt idx="131">
                  <c:v>-8.8480000000000008</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0</c:v>
                </c:pt>
                <c:pt idx="1">
                  <c:v>-44.878999999999998</c:v>
                </c:pt>
                <c:pt idx="2">
                  <c:v>-43.973999999999997</c:v>
                </c:pt>
                <c:pt idx="3">
                  <c:v>-43.91</c:v>
                </c:pt>
                <c:pt idx="4">
                  <c:v>-43.581000000000003</c:v>
                </c:pt>
                <c:pt idx="5">
                  <c:v>-43.575000000000003</c:v>
                </c:pt>
                <c:pt idx="6">
                  <c:v>-43.448999999999998</c:v>
                </c:pt>
                <c:pt idx="7">
                  <c:v>-43.56</c:v>
                </c:pt>
                <c:pt idx="8">
                  <c:v>-43.420999999999999</c:v>
                </c:pt>
                <c:pt idx="9">
                  <c:v>-43.478000000000002</c:v>
                </c:pt>
                <c:pt idx="10">
                  <c:v>-9.0739999999999998</c:v>
                </c:pt>
                <c:pt idx="11">
                  <c:v>-5.43</c:v>
                </c:pt>
                <c:pt idx="12">
                  <c:v>-4.5919999999999996</c:v>
                </c:pt>
                <c:pt idx="13">
                  <c:v>-4.26</c:v>
                </c:pt>
                <c:pt idx="14">
                  <c:v>-4.4279999999999999</c:v>
                </c:pt>
                <c:pt idx="15">
                  <c:v>-4.1100000000000003</c:v>
                </c:pt>
                <c:pt idx="16">
                  <c:v>-4.1440000000000001</c:v>
                </c:pt>
                <c:pt idx="17">
                  <c:v>-3.7090000000000001</c:v>
                </c:pt>
                <c:pt idx="18">
                  <c:v>-3.9569999999999999</c:v>
                </c:pt>
                <c:pt idx="19">
                  <c:v>-3.95</c:v>
                </c:pt>
                <c:pt idx="20">
                  <c:v>-95.474000000000004</c:v>
                </c:pt>
                <c:pt idx="21">
                  <c:v>-104.629</c:v>
                </c:pt>
                <c:pt idx="22">
                  <c:v>-106.843</c:v>
                </c:pt>
                <c:pt idx="23">
                  <c:v>-107.431</c:v>
                </c:pt>
                <c:pt idx="24">
                  <c:v>-108.224</c:v>
                </c:pt>
                <c:pt idx="25">
                  <c:v>-108.387</c:v>
                </c:pt>
                <c:pt idx="26">
                  <c:v>-108.786</c:v>
                </c:pt>
                <c:pt idx="27">
                  <c:v>-108.559</c:v>
                </c:pt>
                <c:pt idx="28">
                  <c:v>-108.95699999999999</c:v>
                </c:pt>
                <c:pt idx="29">
                  <c:v>-108.76</c:v>
                </c:pt>
                <c:pt idx="30">
                  <c:v>-52.012</c:v>
                </c:pt>
                <c:pt idx="31">
                  <c:v>-46.11</c:v>
                </c:pt>
                <c:pt idx="32">
                  <c:v>-44.795000000000002</c:v>
                </c:pt>
                <c:pt idx="33">
                  <c:v>-44.283999999999999</c:v>
                </c:pt>
                <c:pt idx="34">
                  <c:v>-44.22</c:v>
                </c:pt>
                <c:pt idx="35">
                  <c:v>-43.584000000000003</c:v>
                </c:pt>
                <c:pt idx="36">
                  <c:v>-43.738</c:v>
                </c:pt>
                <c:pt idx="37">
                  <c:v>-44.048999999999999</c:v>
                </c:pt>
                <c:pt idx="38">
                  <c:v>-43.677999999999997</c:v>
                </c:pt>
                <c:pt idx="39">
                  <c:v>-43.460999999999999</c:v>
                </c:pt>
                <c:pt idx="40">
                  <c:v>-11.775</c:v>
                </c:pt>
                <c:pt idx="41">
                  <c:v>-8.702</c:v>
                </c:pt>
                <c:pt idx="42">
                  <c:v>-7.673</c:v>
                </c:pt>
                <c:pt idx="43">
                  <c:v>-7.484</c:v>
                </c:pt>
                <c:pt idx="44">
                  <c:v>-19.143999999999998</c:v>
                </c:pt>
                <c:pt idx="45">
                  <c:v>-20.47</c:v>
                </c:pt>
                <c:pt idx="46">
                  <c:v>-20.594000000000001</c:v>
                </c:pt>
                <c:pt idx="47">
                  <c:v>-20.704000000000001</c:v>
                </c:pt>
                <c:pt idx="48">
                  <c:v>-30.114000000000001</c:v>
                </c:pt>
                <c:pt idx="49">
                  <c:v>-30.960999999999999</c:v>
                </c:pt>
                <c:pt idx="50">
                  <c:v>-31.09</c:v>
                </c:pt>
                <c:pt idx="51">
                  <c:v>-31.05</c:v>
                </c:pt>
                <c:pt idx="52">
                  <c:v>-28.658000000000001</c:v>
                </c:pt>
                <c:pt idx="53">
                  <c:v>-28.055</c:v>
                </c:pt>
                <c:pt idx="54">
                  <c:v>-27.852</c:v>
                </c:pt>
                <c:pt idx="55">
                  <c:v>-27.942</c:v>
                </c:pt>
                <c:pt idx="56">
                  <c:v>-41.392000000000003</c:v>
                </c:pt>
                <c:pt idx="57">
                  <c:v>-42.262999999999998</c:v>
                </c:pt>
                <c:pt idx="58">
                  <c:v>-43.137</c:v>
                </c:pt>
                <c:pt idx="59">
                  <c:v>-42.966000000000001</c:v>
                </c:pt>
                <c:pt idx="60">
                  <c:v>-23.574999999999999</c:v>
                </c:pt>
                <c:pt idx="61">
                  <c:v>-21.341000000000001</c:v>
                </c:pt>
                <c:pt idx="62">
                  <c:v>-20.962</c:v>
                </c:pt>
                <c:pt idx="63">
                  <c:v>-20.64</c:v>
                </c:pt>
                <c:pt idx="64">
                  <c:v>-20.975999999999999</c:v>
                </c:pt>
                <c:pt idx="65">
                  <c:v>-20.399000000000001</c:v>
                </c:pt>
                <c:pt idx="66">
                  <c:v>-20.797000000000001</c:v>
                </c:pt>
                <c:pt idx="67">
                  <c:v>-20.280999999999999</c:v>
                </c:pt>
                <c:pt idx="68">
                  <c:v>-22.399000000000001</c:v>
                </c:pt>
                <c:pt idx="69">
                  <c:v>-22.791</c:v>
                </c:pt>
                <c:pt idx="70">
                  <c:v>-22.515999999999998</c:v>
                </c:pt>
                <c:pt idx="71">
                  <c:v>-22.084</c:v>
                </c:pt>
                <c:pt idx="72">
                  <c:v>-20.899000000000001</c:v>
                </c:pt>
                <c:pt idx="73">
                  <c:v>-20.591000000000001</c:v>
                </c:pt>
                <c:pt idx="74">
                  <c:v>-20.742999999999999</c:v>
                </c:pt>
                <c:pt idx="75">
                  <c:v>-20.419</c:v>
                </c:pt>
                <c:pt idx="76">
                  <c:v>-25.248999999999999</c:v>
                </c:pt>
                <c:pt idx="77">
                  <c:v>-25.385999999999999</c:v>
                </c:pt>
                <c:pt idx="78">
                  <c:v>-25.786999999999999</c:v>
                </c:pt>
                <c:pt idx="79">
                  <c:v>-25.379000000000001</c:v>
                </c:pt>
                <c:pt idx="80">
                  <c:v>-19.812999999999999</c:v>
                </c:pt>
                <c:pt idx="81">
                  <c:v>-19.309999999999999</c:v>
                </c:pt>
                <c:pt idx="82">
                  <c:v>-19.620999999999999</c:v>
                </c:pt>
                <c:pt idx="83">
                  <c:v>-19.271999999999998</c:v>
                </c:pt>
                <c:pt idx="84">
                  <c:v>-19.577999999999999</c:v>
                </c:pt>
                <c:pt idx="85">
                  <c:v>-19.7</c:v>
                </c:pt>
                <c:pt idx="86">
                  <c:v>-19.751999999999999</c:v>
                </c:pt>
                <c:pt idx="87">
                  <c:v>-19.533999999999999</c:v>
                </c:pt>
                <c:pt idx="88">
                  <c:v>-20.262</c:v>
                </c:pt>
                <c:pt idx="89">
                  <c:v>-20.597999999999999</c:v>
                </c:pt>
                <c:pt idx="90">
                  <c:v>-20.638999999999999</c:v>
                </c:pt>
                <c:pt idx="91">
                  <c:v>-20.748000000000001</c:v>
                </c:pt>
                <c:pt idx="92">
                  <c:v>-40.326000000000001</c:v>
                </c:pt>
                <c:pt idx="93">
                  <c:v>-42.021999999999998</c:v>
                </c:pt>
                <c:pt idx="94">
                  <c:v>-43.152000000000001</c:v>
                </c:pt>
                <c:pt idx="95">
                  <c:v>-43.125999999999998</c:v>
                </c:pt>
                <c:pt idx="96">
                  <c:v>-28.189</c:v>
                </c:pt>
                <c:pt idx="97">
                  <c:v>-26.792999999999999</c:v>
                </c:pt>
                <c:pt idx="98">
                  <c:v>-26.353000000000002</c:v>
                </c:pt>
                <c:pt idx="99">
                  <c:v>-26.228999999999999</c:v>
                </c:pt>
                <c:pt idx="100">
                  <c:v>-23.456</c:v>
                </c:pt>
                <c:pt idx="101">
                  <c:v>-23.308</c:v>
                </c:pt>
                <c:pt idx="102">
                  <c:v>-23.27</c:v>
                </c:pt>
                <c:pt idx="103">
                  <c:v>-23.640999999999998</c:v>
                </c:pt>
                <c:pt idx="104">
                  <c:v>-20.873999999999999</c:v>
                </c:pt>
                <c:pt idx="105">
                  <c:v>-20.931000000000001</c:v>
                </c:pt>
                <c:pt idx="106">
                  <c:v>-20.806000000000001</c:v>
                </c:pt>
                <c:pt idx="107">
                  <c:v>-20.597999999999999</c:v>
                </c:pt>
                <c:pt idx="108">
                  <c:v>-21.396999999999998</c:v>
                </c:pt>
                <c:pt idx="109">
                  <c:v>-21.684000000000001</c:v>
                </c:pt>
                <c:pt idx="110">
                  <c:v>-21.405000000000001</c:v>
                </c:pt>
                <c:pt idx="111">
                  <c:v>-21.79</c:v>
                </c:pt>
                <c:pt idx="112">
                  <c:v>-20.867999999999999</c:v>
                </c:pt>
                <c:pt idx="113">
                  <c:v>-20.878</c:v>
                </c:pt>
                <c:pt idx="114">
                  <c:v>-20.823</c:v>
                </c:pt>
                <c:pt idx="115">
                  <c:v>-21.045999999999999</c:v>
                </c:pt>
                <c:pt idx="116">
                  <c:v>-20.794</c:v>
                </c:pt>
                <c:pt idx="117">
                  <c:v>-20.440000000000001</c:v>
                </c:pt>
                <c:pt idx="118">
                  <c:v>-20.352</c:v>
                </c:pt>
                <c:pt idx="119">
                  <c:v>-20.638000000000002</c:v>
                </c:pt>
                <c:pt idx="120">
                  <c:v>-19.795000000000002</c:v>
                </c:pt>
                <c:pt idx="121">
                  <c:v>-19.821999999999999</c:v>
                </c:pt>
                <c:pt idx="122">
                  <c:v>-19.818999999999999</c:v>
                </c:pt>
                <c:pt idx="123">
                  <c:v>-19.888000000000002</c:v>
                </c:pt>
                <c:pt idx="124">
                  <c:v>-8.64</c:v>
                </c:pt>
                <c:pt idx="125">
                  <c:v>-7.42</c:v>
                </c:pt>
                <c:pt idx="126">
                  <c:v>-7.0540000000000003</c:v>
                </c:pt>
                <c:pt idx="127">
                  <c:v>-7.1479999999999997</c:v>
                </c:pt>
                <c:pt idx="128">
                  <c:v>-38.539000000000001</c:v>
                </c:pt>
                <c:pt idx="129">
                  <c:v>-41.930999999999997</c:v>
                </c:pt>
                <c:pt idx="130">
                  <c:v>-42.521000000000001</c:v>
                </c:pt>
                <c:pt idx="131">
                  <c:v>-42.954000000000001</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-3.92</c:v>
                </c:pt>
                <c:pt idx="1">
                  <c:v>-3.5609999999999999</c:v>
                </c:pt>
                <c:pt idx="2">
                  <c:v>-3.569</c:v>
                </c:pt>
                <c:pt idx="3">
                  <c:v>-3.4980000000000002</c:v>
                </c:pt>
                <c:pt idx="4">
                  <c:v>-3.4620000000000002</c:v>
                </c:pt>
                <c:pt idx="5">
                  <c:v>-3.51</c:v>
                </c:pt>
                <c:pt idx="6">
                  <c:v>-3.4620000000000002</c:v>
                </c:pt>
                <c:pt idx="7">
                  <c:v>-3.4420000000000002</c:v>
                </c:pt>
                <c:pt idx="8">
                  <c:v>-3.3980000000000001</c:v>
                </c:pt>
                <c:pt idx="9">
                  <c:v>-3.4860000000000002</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-3.5166139171697592</c:v>
                </c:pt>
                <c:pt idx="1">
                  <c:v>-3.4578072429819615</c:v>
                </c:pt>
                <c:pt idx="2">
                  <c:v>-3.5155682812433726</c:v>
                </c:pt>
                <c:pt idx="3">
                  <c:v>-3.4753389412398636</c:v>
                </c:pt>
                <c:pt idx="4">
                  <c:v>-3.4391926622161297</c:v>
                </c:pt>
                <c:pt idx="5">
                  <c:v>-3.4873877009144412</c:v>
                </c:pt>
                <c:pt idx="6">
                  <c:v>-3.4391926622161288</c:v>
                </c:pt>
                <c:pt idx="7">
                  <c:v>-3.4385346012904248</c:v>
                </c:pt>
                <c:pt idx="8">
                  <c:v>-3.3945075326692238</c:v>
                </c:pt>
                <c:pt idx="9">
                  <c:v>-3.4860000000000002</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-15.343</c:v>
                </c:pt>
                <c:pt idx="1">
                  <c:v>-16.015999999999998</c:v>
                </c:pt>
                <c:pt idx="2">
                  <c:v>-16.114999999999998</c:v>
                </c:pt>
                <c:pt idx="3">
                  <c:v>-16.286999999999999</c:v>
                </c:pt>
                <c:pt idx="4">
                  <c:v>-16.177</c:v>
                </c:pt>
                <c:pt idx="5">
                  <c:v>-16.268000000000001</c:v>
                </c:pt>
                <c:pt idx="6">
                  <c:v>-16.222000000000001</c:v>
                </c:pt>
                <c:pt idx="7">
                  <c:v>-16.251999999999999</c:v>
                </c:pt>
                <c:pt idx="8">
                  <c:v>-16.254000000000001</c:v>
                </c:pt>
                <c:pt idx="9">
                  <c:v>-16.305</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-16.270827116220786</c:v>
                </c:pt>
                <c:pt idx="1">
                  <c:v>-16.250494966528112</c:v>
                </c:pt>
                <c:pt idx="2">
                  <c:v>-16.237555244492814</c:v>
                </c:pt>
                <c:pt idx="3">
                  <c:v>-16.339014382856107</c:v>
                </c:pt>
                <c:pt idx="4">
                  <c:v>-16.228567419172474</c:v>
                </c:pt>
                <c:pt idx="5">
                  <c:v>-16.319937180038025</c:v>
                </c:pt>
                <c:pt idx="6">
                  <c:v>-16.273750267952146</c:v>
                </c:pt>
                <c:pt idx="7">
                  <c:v>-16.259853591323704</c:v>
                </c:pt>
                <c:pt idx="8">
                  <c:v>-16.261854821715584</c:v>
                </c:pt>
                <c:pt idx="9">
                  <c:v>-16.305</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-9.5280000000000005</c:v>
                </c:pt>
                <c:pt idx="1">
                  <c:v>-9.141</c:v>
                </c:pt>
                <c:pt idx="2">
                  <c:v>-9.0120000000000005</c:v>
                </c:pt>
                <c:pt idx="3">
                  <c:v>-9.0649999999999995</c:v>
                </c:pt>
                <c:pt idx="4">
                  <c:v>-9.0879999999999992</c:v>
                </c:pt>
                <c:pt idx="5">
                  <c:v>-9.1319999999999997</c:v>
                </c:pt>
                <c:pt idx="6">
                  <c:v>-9.1340000000000003</c:v>
                </c:pt>
                <c:pt idx="7">
                  <c:v>-9.0150000000000006</c:v>
                </c:pt>
                <c:pt idx="8">
                  <c:v>-9.109</c:v>
                </c:pt>
                <c:pt idx="9">
                  <c:v>-9.0739999999999998</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-8.9976901099242408</c:v>
                </c:pt>
                <c:pt idx="1">
                  <c:v>-9.0069280175413091</c:v>
                </c:pt>
                <c:pt idx="2">
                  <c:v>-8.9412267481125909</c:v>
                </c:pt>
                <c:pt idx="3">
                  <c:v>-9.0355816630045922</c:v>
                </c:pt>
                <c:pt idx="4">
                  <c:v>-9.0586751190475336</c:v>
                </c:pt>
                <c:pt idx="5">
                  <c:v>-9.1028539045209858</c:v>
                </c:pt>
                <c:pt idx="6">
                  <c:v>-9.1048620311334147</c:v>
                </c:pt>
                <c:pt idx="7">
                  <c:v>-9.0105152216238587</c:v>
                </c:pt>
                <c:pt idx="8">
                  <c:v>-9.1045730500418767</c:v>
                </c:pt>
                <c:pt idx="9">
                  <c:v>-9.0739999999999998</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-9.0589999999999993</c:v>
                </c:pt>
                <c:pt idx="7" formatCode="0.00">
                  <c:v>-8.9469999999999992</c:v>
                </c:pt>
                <c:pt idx="8" formatCode="0.00">
                  <c:v>-9.0519999999999996</c:v>
                </c:pt>
                <c:pt idx="9" formatCode="0.00">
                  <c:v>-9.0749999999999993</c:v>
                </c:pt>
                <c:pt idx="56" formatCode="0.00">
                  <c:v>-9.0272195444432928</c:v>
                </c:pt>
                <c:pt idx="57" formatCode="0.00">
                  <c:v>-9.1165928543430148</c:v>
                </c:pt>
                <c:pt idx="58" formatCode="0.00">
                  <c:v>-9.0105554871410831</c:v>
                </c:pt>
                <c:pt idx="59" formatCode="0.00">
                  <c:v>-9.1123830273923563</c:v>
                </c:pt>
                <c:pt idx="92" formatCode="0.00">
                  <c:v>-8.9832895906636878</c:v>
                </c:pt>
                <c:pt idx="93" formatCode="0.00">
                  <c:v>-8.9966535757381596</c:v>
                </c:pt>
                <c:pt idx="94" formatCode="0.00">
                  <c:v>-8.9519644901344222</c:v>
                </c:pt>
                <c:pt idx="95" formatCode="0.00">
                  <c:v>-8.9346522822106955</c:v>
                </c:pt>
                <c:pt idx="128" formatCode="0.00">
                  <c:v>-8.9450596681863015</c:v>
                </c:pt>
                <c:pt idx="129" formatCode="0.00">
                  <c:v>-8.9648131771273256</c:v>
                </c:pt>
                <c:pt idx="130" formatCode="0.00">
                  <c:v>-8.9495157934574987</c:v>
                </c:pt>
                <c:pt idx="131" formatCode="0.00">
                  <c:v>-8.8642938579214903</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-9.0657207558203883</c:v>
                </c:pt>
                <c:pt idx="7" formatCode="0.00">
                  <c:v>-8.9546808637947297</c:v>
                </c:pt>
                <c:pt idx="8" formatCode="0.00">
                  <c:v>-9.0606409717690717</c:v>
                </c:pt>
                <c:pt idx="9" formatCode="0.00">
                  <c:v>-9.0846010797434129</c:v>
                </c:pt>
                <c:pt idx="56" formatCode="0.00">
                  <c:v>-9.0819456989807463</c:v>
                </c:pt>
                <c:pt idx="57" formatCode="0.00">
                  <c:v>-9.1722791168548099</c:v>
                </c:pt>
                <c:pt idx="58" formatCode="0.00">
                  <c:v>-9.0672018576272198</c:v>
                </c:pt>
                <c:pt idx="59" formatCode="0.00">
                  <c:v>-9.1699895058528345</c:v>
                </c:pt>
                <c:pt idx="92" formatCode="0.00">
                  <c:v>-9.0725796322774279</c:v>
                </c:pt>
                <c:pt idx="93" formatCode="0.00">
                  <c:v>-9.0869037253262412</c:v>
                </c:pt>
                <c:pt idx="94" formatCode="0.00">
                  <c:v>-9.0431747476968454</c:v>
                </c:pt>
                <c:pt idx="95" formatCode="0.00">
                  <c:v>-9.0268226477474585</c:v>
                </c:pt>
                <c:pt idx="128" formatCode="0.00">
                  <c:v>-9.0689135968763281</c:v>
                </c:pt>
                <c:pt idx="129" formatCode="0.00">
                  <c:v>-9.0896272137916938</c:v>
                </c:pt>
                <c:pt idx="130" formatCode="0.00">
                  <c:v>-9.0752899380962084</c:v>
                </c:pt>
                <c:pt idx="131" formatCode="0.00">
                  <c:v>-8.9910281105345398</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-3.5271751048875135</c:v>
                </c:pt>
                <c:pt idx="11" formatCode="0.00">
                  <c:v>-3.4693285386740569</c:v>
                </c:pt>
                <c:pt idx="12" formatCode="0.00">
                  <c:v>-3.5280496849098095</c:v>
                </c:pt>
                <c:pt idx="13" formatCode="0.00">
                  <c:v>-3.4887804528806416</c:v>
                </c:pt>
                <c:pt idx="14" formatCode="0.00">
                  <c:v>-3.4535942818312493</c:v>
                </c:pt>
                <c:pt idx="15" formatCode="0.00">
                  <c:v>-3.5027494285039018</c:v>
                </c:pt>
                <c:pt idx="16" formatCode="0.00">
                  <c:v>-3.4555144977799306</c:v>
                </c:pt>
                <c:pt idx="17" formatCode="0.00">
                  <c:v>-3.455816544828568</c:v>
                </c:pt>
                <c:pt idx="18" formatCode="0.00">
                  <c:v>-3.4127495841817082</c:v>
                </c:pt>
                <c:pt idx="19" formatCode="0.00">
                  <c:v>-3.5052021594868261</c:v>
                </c:pt>
                <c:pt idx="20" formatCode="0.00">
                  <c:v>-16.290989383681953</c:v>
                </c:pt>
                <c:pt idx="21" formatCode="0.00">
                  <c:v>-16.271617341963619</c:v>
                </c:pt>
                <c:pt idx="22" formatCode="0.00">
                  <c:v>-16.259637727902664</c:v>
                </c:pt>
                <c:pt idx="23" formatCode="0.00">
                  <c:v>-16.362056974240296</c:v>
                </c:pt>
                <c:pt idx="24" formatCode="0.00">
                  <c:v>-16.252570118531008</c:v>
                </c:pt>
                <c:pt idx="25" formatCode="0.00">
                  <c:v>-16.344899987370898</c:v>
                </c:pt>
                <c:pt idx="26" formatCode="0.00">
                  <c:v>-16.299673183259362</c:v>
                </c:pt>
                <c:pt idx="27" formatCode="0.00">
                  <c:v>-16.28673661460526</c:v>
                </c:pt>
                <c:pt idx="28" formatCode="0.00">
                  <c:v>-16.28969795297148</c:v>
                </c:pt>
                <c:pt idx="29" formatCode="0.00">
                  <c:v>-16.333803239230239</c:v>
                </c:pt>
                <c:pt idx="30" formatCode="0.00">
                  <c:v>-9.0274534571288214</c:v>
                </c:pt>
                <c:pt idx="31" formatCode="0.00">
                  <c:v>-9.0376514727202295</c:v>
                </c:pt>
                <c:pt idx="32" formatCode="0.00">
                  <c:v>-8.9729103112658528</c:v>
                </c:pt>
                <c:pt idx="33" formatCode="0.00">
                  <c:v>-9.0682253341321957</c:v>
                </c:pt>
                <c:pt idx="34" formatCode="0.00">
                  <c:v>-9.0922788981494786</c:v>
                </c:pt>
                <c:pt idx="35" formatCode="0.00">
                  <c:v>-9.1374177915972723</c:v>
                </c:pt>
                <c:pt idx="36" formatCode="0.00">
                  <c:v>-9.1403860261840428</c:v>
                </c:pt>
                <c:pt idx="37" formatCode="0.00">
                  <c:v>-9.0469993246488283</c:v>
                </c:pt>
                <c:pt idx="38" formatCode="0.00">
                  <c:v>-9.1420172610411861</c:v>
                </c:pt>
                <c:pt idx="39" formatCode="0.00">
                  <c:v>-9.1124043189736508</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-5.2830000000000004</c:v>
                </c:pt>
                <c:pt idx="1">
                  <c:v>-5.1029999999999998</c:v>
                </c:pt>
                <c:pt idx="2">
                  <c:v>-5.01</c:v>
                </c:pt>
                <c:pt idx="3">
                  <c:v>-5.0019999999999998</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-4.9863488574181494</c:v>
                </c:pt>
                <c:pt idx="1">
                  <c:v>-5.0286839974394937</c:v>
                </c:pt>
                <c:pt idx="2">
                  <c:v>-4.9705618407143239</c:v>
                </c:pt>
                <c:pt idx="3">
                  <c:v>-4.9854542170931904</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a14="http://schemas.microsoft.com/office/drawing/2010/main" xmlns="">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I51" sqref="I51"/>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198" t="s">
        <v>24</v>
      </c>
      <c r="C1" s="198"/>
      <c r="D1" s="218" t="s">
        <v>164</v>
      </c>
      <c r="E1" s="219"/>
      <c r="F1" s="220"/>
      <c r="O1" s="11"/>
      <c r="P1" s="165"/>
      <c r="Q1" s="168"/>
      <c r="R1" s="168"/>
      <c r="S1" s="143"/>
      <c r="T1" s="143"/>
      <c r="U1" s="143"/>
    </row>
    <row r="2" spans="1:21">
      <c r="B2" s="196" t="s">
        <v>23</v>
      </c>
      <c r="C2" s="197"/>
      <c r="D2" s="218" t="s">
        <v>165</v>
      </c>
      <c r="E2" s="219"/>
      <c r="F2" s="220"/>
      <c r="O2" s="11"/>
      <c r="P2" s="165"/>
      <c r="Q2" s="168"/>
      <c r="R2" s="168"/>
      <c r="S2" s="143"/>
      <c r="T2" s="143"/>
      <c r="U2" s="143"/>
    </row>
    <row r="3" spans="1:21">
      <c r="B3" s="198" t="s">
        <v>30</v>
      </c>
      <c r="C3" s="198"/>
      <c r="D3" s="218" t="s">
        <v>166</v>
      </c>
      <c r="E3" s="219"/>
      <c r="F3" s="220"/>
      <c r="O3" s="11"/>
      <c r="P3" s="165"/>
      <c r="Q3" s="168"/>
      <c r="R3" s="168"/>
      <c r="S3" s="143"/>
      <c r="T3" s="143"/>
      <c r="U3" s="143"/>
    </row>
    <row r="4" spans="1:21">
      <c r="B4" s="198" t="s">
        <v>3</v>
      </c>
      <c r="C4" s="198"/>
      <c r="D4" s="206" t="s">
        <v>167</v>
      </c>
      <c r="E4" s="207"/>
      <c r="F4" s="208"/>
      <c r="M4" s="12"/>
      <c r="N4" s="12"/>
      <c r="O4" s="11"/>
      <c r="P4" s="165"/>
      <c r="Q4" s="168"/>
      <c r="R4" s="168"/>
      <c r="S4" s="143"/>
      <c r="T4" s="143"/>
      <c r="U4" s="143"/>
    </row>
    <row r="5" spans="1:21">
      <c r="B5" s="13" t="s">
        <v>25</v>
      </c>
      <c r="C5" s="13"/>
      <c r="D5" s="218" t="s">
        <v>168</v>
      </c>
      <c r="E5" s="219"/>
      <c r="F5" s="220"/>
      <c r="M5" s="12"/>
      <c r="N5" s="12"/>
      <c r="O5" s="11"/>
      <c r="P5" s="165"/>
      <c r="Q5" s="168"/>
      <c r="R5" s="168"/>
      <c r="S5" s="143"/>
      <c r="T5" s="143"/>
      <c r="U5" s="143"/>
    </row>
    <row r="6" spans="1:21">
      <c r="B6" s="196" t="s">
        <v>22</v>
      </c>
      <c r="C6" s="197"/>
      <c r="D6" s="206">
        <v>45814</v>
      </c>
      <c r="E6" s="207"/>
      <c r="F6" s="208"/>
      <c r="M6" s="12"/>
      <c r="N6" s="12"/>
      <c r="O6" s="11"/>
      <c r="P6" s="165"/>
      <c r="Q6" s="168"/>
      <c r="R6" s="168"/>
      <c r="S6" s="143"/>
      <c r="T6" s="143"/>
      <c r="U6" s="143"/>
    </row>
    <row r="7" spans="1:21" ht="15" customHeight="1">
      <c r="B7" s="200" t="s">
        <v>4</v>
      </c>
      <c r="C7" s="201"/>
      <c r="D7" s="209"/>
      <c r="E7" s="210"/>
      <c r="F7" s="211"/>
      <c r="M7" s="12"/>
      <c r="N7" s="12"/>
      <c r="O7" s="11"/>
      <c r="P7" s="165"/>
      <c r="Q7" s="168"/>
      <c r="R7" s="168"/>
      <c r="S7" s="143"/>
      <c r="T7" s="143"/>
      <c r="U7" s="143"/>
    </row>
    <row r="8" spans="1:21">
      <c r="B8" s="202"/>
      <c r="C8" s="203"/>
      <c r="D8" s="212"/>
      <c r="E8" s="213"/>
      <c r="F8" s="214"/>
      <c r="M8" s="12"/>
      <c r="N8" s="12"/>
      <c r="O8" s="11"/>
      <c r="P8" s="165"/>
      <c r="Q8" s="168"/>
      <c r="R8" s="168"/>
      <c r="S8" s="143"/>
      <c r="T8" s="143"/>
      <c r="U8" s="143"/>
    </row>
    <row r="9" spans="1:21">
      <c r="B9" s="202"/>
      <c r="C9" s="203"/>
      <c r="D9" s="212"/>
      <c r="E9" s="213"/>
      <c r="F9" s="214"/>
      <c r="M9" s="12"/>
      <c r="N9" s="12"/>
      <c r="O9" s="11"/>
      <c r="P9" s="165"/>
      <c r="Q9" s="168"/>
      <c r="R9" s="168"/>
      <c r="S9" s="143"/>
      <c r="T9" s="143"/>
      <c r="U9" s="143"/>
    </row>
    <row r="10" spans="1:21">
      <c r="B10" s="204"/>
      <c r="C10" s="205"/>
      <c r="D10" s="215"/>
      <c r="E10" s="216"/>
      <c r="F10" s="217"/>
      <c r="M10" s="12"/>
      <c r="N10" s="12"/>
      <c r="O10" s="11"/>
      <c r="P10" s="165"/>
      <c r="Q10" s="168"/>
      <c r="R10" s="168"/>
      <c r="S10" s="143"/>
      <c r="T10" s="143"/>
      <c r="U10" s="143"/>
    </row>
    <row r="11" spans="1:21">
      <c r="B11" s="199"/>
      <c r="C11" s="199"/>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163</v>
      </c>
      <c r="D15" s="153" t="s">
        <v>112</v>
      </c>
      <c r="E15" s="152" t="s">
        <v>21</v>
      </c>
      <c r="F15" s="153" t="s">
        <v>28</v>
      </c>
      <c r="G15" s="153" t="s">
        <v>228</v>
      </c>
      <c r="H15" s="153" t="s">
        <v>229</v>
      </c>
      <c r="I15" s="153" t="s">
        <v>230</v>
      </c>
      <c r="J15" s="152" t="s">
        <v>21</v>
      </c>
      <c r="K15" s="16">
        <v>9</v>
      </c>
      <c r="O15" s="186"/>
      <c r="P15" s="188"/>
      <c r="Q15" s="189"/>
      <c r="R15" s="144"/>
      <c r="S15" s="144"/>
      <c r="T15" s="144"/>
      <c r="U15" s="144"/>
    </row>
    <row r="16" spans="1:21" ht="45" customHeight="1" thickTop="1" thickBot="1">
      <c r="A16" s="37">
        <v>10</v>
      </c>
      <c r="B16" s="154" t="s">
        <v>231</v>
      </c>
      <c r="C16" s="155" t="s">
        <v>232</v>
      </c>
      <c r="D16" s="155" t="s">
        <v>233</v>
      </c>
      <c r="E16" s="155" t="s">
        <v>234</v>
      </c>
      <c r="F16" s="155" t="s">
        <v>235</v>
      </c>
      <c r="G16" s="155" t="s">
        <v>236</v>
      </c>
      <c r="H16" s="193" t="s">
        <v>237</v>
      </c>
      <c r="I16" s="155" t="s">
        <v>239</v>
      </c>
      <c r="J16" s="152" t="s">
        <v>21</v>
      </c>
      <c r="K16" s="16">
        <v>18</v>
      </c>
      <c r="P16" s="180"/>
      <c r="Q16" s="180"/>
    </row>
    <row r="17" spans="1:18" ht="45" customHeight="1" thickTop="1">
      <c r="A17" s="37">
        <v>19</v>
      </c>
      <c r="B17" s="154" t="s">
        <v>240</v>
      </c>
      <c r="C17" s="155" t="s">
        <v>241</v>
      </c>
      <c r="D17" s="155" t="s">
        <v>242</v>
      </c>
      <c r="E17" s="155" t="s">
        <v>243</v>
      </c>
      <c r="F17" s="155" t="s">
        <v>244</v>
      </c>
      <c r="G17" s="155" t="s">
        <v>245</v>
      </c>
      <c r="H17" s="193" t="s">
        <v>238</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141</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117</v>
      </c>
      <c r="C25" s="162" t="s">
        <v>142</v>
      </c>
      <c r="D25" s="162" t="s">
        <v>116</v>
      </c>
      <c r="E25" s="162" t="s">
        <v>117</v>
      </c>
      <c r="F25" s="162" t="s">
        <v>114</v>
      </c>
      <c r="G25" s="147" t="s">
        <v>56</v>
      </c>
      <c r="H25" s="147" t="s">
        <v>56</v>
      </c>
      <c r="I25" s="147" t="s">
        <v>56</v>
      </c>
      <c r="J25" s="163" t="s">
        <v>117</v>
      </c>
      <c r="K25" s="16">
        <v>9</v>
      </c>
    </row>
    <row r="26" spans="1:18" ht="45" customHeight="1">
      <c r="A26" s="37">
        <v>10</v>
      </c>
      <c r="B26" s="148" t="s">
        <v>56</v>
      </c>
      <c r="C26" s="149" t="s">
        <v>56</v>
      </c>
      <c r="D26" s="149" t="s">
        <v>56</v>
      </c>
      <c r="E26" s="149" t="s">
        <v>56</v>
      </c>
      <c r="F26" s="149" t="s">
        <v>56</v>
      </c>
      <c r="G26" s="149" t="s">
        <v>56</v>
      </c>
      <c r="H26" s="149" t="s">
        <v>56</v>
      </c>
      <c r="I26" s="149" t="s">
        <v>56</v>
      </c>
      <c r="J26" s="164" t="s">
        <v>117</v>
      </c>
      <c r="K26" s="16">
        <v>18</v>
      </c>
    </row>
    <row r="27" spans="1:18" ht="45" customHeight="1">
      <c r="A27" s="37">
        <v>19</v>
      </c>
      <c r="B27" s="148" t="s">
        <v>56</v>
      </c>
      <c r="C27" s="149" t="s">
        <v>56</v>
      </c>
      <c r="D27" s="149" t="s">
        <v>56</v>
      </c>
      <c r="E27" s="149" t="s">
        <v>56</v>
      </c>
      <c r="F27" s="149" t="s">
        <v>56</v>
      </c>
      <c r="G27" s="149" t="s">
        <v>56</v>
      </c>
      <c r="H27" s="149" t="s">
        <v>56</v>
      </c>
      <c r="I27" s="149" t="s">
        <v>56</v>
      </c>
      <c r="J27" s="164" t="s">
        <v>117</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44</v>
      </c>
      <c r="D35" s="190">
        <v>-19.9286927283644</v>
      </c>
      <c r="E35" s="169">
        <v>-153.71716081946607</v>
      </c>
      <c r="F35" s="175"/>
      <c r="L35" s="142">
        <v>-3.37</v>
      </c>
      <c r="O35" s="145"/>
      <c r="P35" s="97"/>
      <c r="Q35" s="146"/>
    </row>
    <row r="36" spans="1:17" ht="48" customHeight="1">
      <c r="A36" s="11"/>
      <c r="B36" s="16" t="s">
        <v>6</v>
      </c>
      <c r="C36" s="181" t="s">
        <v>111</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95</v>
      </c>
      <c r="D38" s="191">
        <v>-16.420445781749383</v>
      </c>
      <c r="E38" s="183">
        <v>-129.90281875297998</v>
      </c>
      <c r="F38" s="175"/>
      <c r="H38" s="177"/>
      <c r="I38" s="179"/>
      <c r="J38" s="179"/>
      <c r="L38" s="142">
        <v>-7.39</v>
      </c>
      <c r="O38" s="145"/>
      <c r="P38" s="97"/>
      <c r="Q38" s="146"/>
    </row>
    <row r="39" spans="1:17" ht="48" customHeight="1">
      <c r="A39" s="11"/>
      <c r="B39" s="16" t="s">
        <v>9</v>
      </c>
      <c r="C39" s="184" t="s">
        <v>112</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147</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119</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43</v>
      </c>
      <c r="D45" s="191">
        <v>-2.2908301858589355</v>
      </c>
      <c r="E45" s="183">
        <v>-10.452955719200807</v>
      </c>
      <c r="F45" s="175"/>
      <c r="H45" s="97"/>
      <c r="I45" s="7"/>
      <c r="J45" s="7"/>
      <c r="O45" s="165"/>
      <c r="P45" s="168"/>
      <c r="Q45" s="168"/>
    </row>
    <row r="46" spans="1:17" ht="48" customHeight="1">
      <c r="A46" s="11"/>
      <c r="B46" s="16" t="s">
        <v>16</v>
      </c>
      <c r="C46" s="181" t="s">
        <v>151</v>
      </c>
      <c r="D46" s="182">
        <v>3.1753194400160383</v>
      </c>
      <c r="E46" s="183">
        <v>-15.788097941940761</v>
      </c>
      <c r="F46" s="175"/>
      <c r="H46" s="97"/>
      <c r="I46" s="7"/>
      <c r="J46" s="7"/>
      <c r="O46" s="165"/>
      <c r="P46" s="168"/>
      <c r="Q46" s="168"/>
    </row>
    <row r="47" spans="1:17" ht="48" customHeight="1">
      <c r="A47" s="11"/>
      <c r="B47" s="16" t="s">
        <v>148</v>
      </c>
      <c r="C47" s="181" t="s">
        <v>152</v>
      </c>
      <c r="D47" s="182">
        <v>11.137167797600501</v>
      </c>
      <c r="E47" s="183">
        <v>4.0331828288466536</v>
      </c>
      <c r="F47" s="175"/>
      <c r="H47" s="97"/>
      <c r="I47" s="7"/>
      <c r="J47" s="7"/>
      <c r="O47" s="165"/>
      <c r="P47" s="168"/>
      <c r="Q47" s="168"/>
    </row>
    <row r="48" spans="1:17" ht="47.25">
      <c r="A48" s="11"/>
      <c r="B48" s="16" t="s">
        <v>149</v>
      </c>
      <c r="C48" s="181" t="s">
        <v>146</v>
      </c>
      <c r="D48" s="182">
        <v>17.566412965692827</v>
      </c>
      <c r="E48" s="183">
        <v>20.538245749611605</v>
      </c>
      <c r="F48" s="175"/>
      <c r="H48" s="97"/>
      <c r="I48" s="7"/>
      <c r="J48" s="7"/>
      <c r="O48" s="165"/>
      <c r="P48" s="168"/>
      <c r="Q48" s="168"/>
    </row>
    <row r="49" spans="1:18" ht="48" customHeight="1">
      <c r="B49" s="16" t="s">
        <v>150</v>
      </c>
      <c r="C49" s="176" t="s">
        <v>160</v>
      </c>
      <c r="D49" s="172">
        <v>0.3</v>
      </c>
      <c r="E49" s="173">
        <v>1.8</v>
      </c>
      <c r="F49" s="175"/>
      <c r="H49" s="97"/>
      <c r="I49" s="7"/>
      <c r="J49" s="7"/>
      <c r="O49" s="165"/>
      <c r="P49" s="168"/>
      <c r="Q49" s="168"/>
    </row>
    <row r="50" spans="1:18" ht="48" customHeight="1">
      <c r="B50" s="16" t="s">
        <v>153</v>
      </c>
      <c r="C50" s="176" t="s">
        <v>158</v>
      </c>
      <c r="D50" s="172">
        <v>-20.6</v>
      </c>
      <c r="E50" s="173">
        <v>-159</v>
      </c>
      <c r="F50" s="175"/>
      <c r="I50" s="180"/>
      <c r="J50" s="180"/>
      <c r="O50" s="165"/>
      <c r="P50" s="168"/>
      <c r="Q50" s="168"/>
      <c r="R50" s="18"/>
    </row>
    <row r="51" spans="1:18" ht="48" customHeight="1">
      <c r="B51" s="16" t="s">
        <v>154</v>
      </c>
      <c r="C51" s="176" t="s">
        <v>159</v>
      </c>
      <c r="D51" s="172">
        <v>-29.6</v>
      </c>
      <c r="E51" s="173">
        <v>-235</v>
      </c>
      <c r="F51" s="175"/>
      <c r="I51" s="180"/>
      <c r="J51" s="180"/>
      <c r="O51" s="165"/>
      <c r="P51" s="168"/>
      <c r="Q51" s="168"/>
      <c r="R51" s="18"/>
    </row>
    <row r="52" spans="1:18">
      <c r="B52" s="16" t="s">
        <v>155</v>
      </c>
      <c r="C52" s="171"/>
      <c r="D52" s="172"/>
      <c r="E52" s="173"/>
      <c r="F52" s="175"/>
      <c r="O52" s="160"/>
      <c r="P52" s="167"/>
      <c r="Q52" s="167"/>
      <c r="R52" s="18"/>
    </row>
    <row r="53" spans="1:18">
      <c r="B53" s="16" t="s">
        <v>156</v>
      </c>
      <c r="C53" s="171"/>
      <c r="D53" s="172"/>
      <c r="E53" s="173"/>
      <c r="F53" s="175"/>
      <c r="R53" s="18"/>
    </row>
    <row r="54" spans="1:18">
      <c r="A54" s="11"/>
      <c r="B54" s="16" t="s">
        <v>157</v>
      </c>
      <c r="C54" s="171"/>
      <c r="D54" s="172"/>
      <c r="E54" s="173"/>
      <c r="Q54" s="18"/>
    </row>
    <row r="55" spans="1:18">
      <c r="C55" s="12" t="s">
        <v>29</v>
      </c>
      <c r="D55" s="12">
        <v>-6</v>
      </c>
      <c r="E55" s="12">
        <v>-36</v>
      </c>
    </row>
  </sheetData>
  <protectedRanges>
    <protectedRange sqref="B18:J20 D7:F10 B25:J30 C35:E54" name="Range1"/>
    <protectedRange sqref="B15:J17" name="Range1_1"/>
    <protectedRange sqref="D1:F6" name="Range1_2"/>
  </protectedRanges>
  <mergeCells count="14">
    <mergeCell ref="D6:F6"/>
    <mergeCell ref="D7:F10"/>
    <mergeCell ref="D1:F1"/>
    <mergeCell ref="D2:F2"/>
    <mergeCell ref="D3:F3"/>
    <mergeCell ref="D4:F4"/>
    <mergeCell ref="D5:F5"/>
    <mergeCell ref="B2:C2"/>
    <mergeCell ref="B1:C1"/>
    <mergeCell ref="B3:C3"/>
    <mergeCell ref="B4:C4"/>
    <mergeCell ref="B11:C11"/>
    <mergeCell ref="B7:C10"/>
    <mergeCell ref="B6:C6"/>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59</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CC4 15aug24 1.5m</v>
      </c>
      <c r="C8" s="41">
        <f t="shared" ref="C8:C29" si="1">C7+"0:08:50"*4</f>
        <v>43475.69027777778</v>
      </c>
      <c r="D8" s="20">
        <v>4</v>
      </c>
    </row>
    <row r="9" spans="1:4">
      <c r="A9" s="3">
        <v>7</v>
      </c>
      <c r="B9" s="5" t="str">
        <f>INDEX('Tray Configuration'!$B$15:$J$20, MATCH(A9,'Tray Configuration'!$A$15:$A$20,1), MATCH(A9, 'Tray Configuration'!$B$14:$J$14, 1))</f>
        <v>CP2 17dec24 0.1m</v>
      </c>
      <c r="C9" s="41">
        <f t="shared" si="1"/>
        <v>43475.714814814819</v>
      </c>
      <c r="D9" s="20">
        <v>4</v>
      </c>
    </row>
    <row r="10" spans="1:4">
      <c r="A10" s="3">
        <v>8</v>
      </c>
      <c r="B10" s="5" t="str">
        <f>INDEX('Tray Configuration'!$B$15:$J$20, MATCH(A10,'Tray Configuration'!$A$15:$A$20,1), MATCH(A10, 'Tray Configuration'!$B$14:$J$14, 1))</f>
        <v>CS1 11jul24 0.1m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CC4 28oct24 0.1m</v>
      </c>
      <c r="C12" s="41">
        <f t="shared" si="1"/>
        <v>43475.788425925937</v>
      </c>
      <c r="D12" s="20">
        <v>4</v>
      </c>
    </row>
    <row r="13" spans="1:4">
      <c r="A13" s="6">
        <v>11</v>
      </c>
      <c r="B13" s="5" t="str">
        <f>INDEX('Tray Configuration'!$B$15:$J$20, MATCH(A13,'Tray Configuration'!$A$15:$A$20,1), MATCH(A13-((MATCH(A13,'Tray Configuration'!$A$15:$A$20,1))-1)*9, 'Tray Configuration'!$B$14:$J$14, 1))</f>
        <v>CC3 15aug24 BOT</v>
      </c>
      <c r="C13" s="41">
        <f t="shared" si="1"/>
        <v>43475.812962962977</v>
      </c>
      <c r="D13" s="20">
        <v>4</v>
      </c>
    </row>
    <row r="14" spans="1:4">
      <c r="A14" s="6">
        <v>12</v>
      </c>
      <c r="B14" s="5" t="str">
        <f>INDEX('Tray Configuration'!$B$15:$J$20, MATCH(A14,'Tray Configuration'!$A$15:$A$20,1), MATCH(A14-((MATCH(A14,'Tray Configuration'!$A$15:$A$20,1))-1)*9, 'Tray Configuration'!$B$14:$J$14, 1))</f>
        <v>C50 15aug24 6m</v>
      </c>
      <c r="C14" s="41">
        <f t="shared" si="1"/>
        <v>43475.837500000016</v>
      </c>
      <c r="D14" s="20">
        <v>4</v>
      </c>
    </row>
    <row r="15" spans="1:4">
      <c r="A15" s="6">
        <v>13</v>
      </c>
      <c r="B15" s="5" t="str">
        <f>INDEX('Tray Configuration'!$B$15:$J$20, MATCH(A15,'Tray Configuration'!$A$15:$A$20,1), MATCH(A15-((MATCH(A15,'Tray Configuration'!$A$15:$A$20,1))-1)*9, 'Tray Configuration'!$B$14:$J$14, 1))</f>
        <v>CC4 28oct24 6m</v>
      </c>
      <c r="C15" s="41">
        <f t="shared" si="1"/>
        <v>43475.862037037055</v>
      </c>
      <c r="D15" s="20">
        <v>4</v>
      </c>
    </row>
    <row r="16" spans="1:4">
      <c r="A16" s="6">
        <v>14</v>
      </c>
      <c r="B16" s="5" t="str">
        <f>INDEX('Tray Configuration'!$B$15:$J$20, MATCH(A16,'Tray Configuration'!$A$15:$A$20,1), MATCH(A16-((MATCH(A16,'Tray Configuration'!$A$15:$A$20,1))-1)*9, 'Tray Configuration'!$B$14:$J$14, 1))</f>
        <v>C50 15aug24 9m</v>
      </c>
      <c r="C16" s="41">
        <f t="shared" si="1"/>
        <v>43475.886574074095</v>
      </c>
      <c r="D16" s="20">
        <v>4</v>
      </c>
    </row>
    <row r="17" spans="1:4">
      <c r="A17" s="6">
        <v>15</v>
      </c>
      <c r="B17" s="5" t="str">
        <f>INDEX('Tray Configuration'!$B$15:$J$20, MATCH(A17,'Tray Configuration'!$A$15:$A$20,1), MATCH(A17-((MATCH(A17,'Tray Configuration'!$A$15:$A$20,1))-1)*9, 'Tray Configuration'!$B$14:$J$14, 1))</f>
        <v>CC3 30sep24 1.5m</v>
      </c>
      <c r="C17" s="41">
        <f t="shared" si="1"/>
        <v>43475.911111111134</v>
      </c>
      <c r="D17" s="20">
        <v>4</v>
      </c>
    </row>
    <row r="18" spans="1:4">
      <c r="A18" s="6">
        <v>16</v>
      </c>
      <c r="B18" s="5" t="str">
        <f>INDEX('Tray Configuration'!$B$15:$J$20, MATCH(A18,'Tray Configuration'!$A$15:$A$20,1), MATCH(A18-((MATCH(A18,'Tray Configuration'!$A$15:$A$20,1))-1)*9, 'Tray Configuration'!$B$14:$J$14, 1))</f>
        <v>C50 30sep24 6m</v>
      </c>
      <c r="C18" s="41">
        <f t="shared" si="1"/>
        <v>43475.935648148174</v>
      </c>
      <c r="D18" s="20">
        <v>4</v>
      </c>
    </row>
    <row r="19" spans="1:4">
      <c r="A19" s="6">
        <v>17</v>
      </c>
      <c r="B19" s="5" t="str">
        <f>INDEX('Tray Configuration'!$B$15:$J$20, MATCH(A19,'Tray Configuration'!$A$15:$A$20,1), MATCH(A19-((MATCH(A19,'Tray Configuration'!$A$15:$A$20,1))-1)*9, 'Tray Configuration'!$B$14:$J$14, 1))</f>
        <v>C50 15aug24 1.5m</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CC4 15aug24 9m</v>
      </c>
      <c r="C21" s="41">
        <f t="shared" si="1"/>
        <v>43476.009259259292</v>
      </c>
      <c r="D21" s="20">
        <v>4</v>
      </c>
    </row>
    <row r="22" spans="1:4">
      <c r="A22" s="6">
        <v>20</v>
      </c>
      <c r="B22" s="5" t="str">
        <f>INDEX('Tray Configuration'!$B$15:$J$20, MATCH(A22,'Tray Configuration'!$A$15:$A$20,1), MATCH(A22-((MATCH(A22,'Tray Configuration'!$A$15:$A$20,1))-1)*9, 'Tray Configuration'!$B$14:$J$14, 1))</f>
        <v>CP2 15aug24 0.1m</v>
      </c>
      <c r="C22" s="41">
        <f t="shared" si="1"/>
        <v>43476.033796296331</v>
      </c>
      <c r="D22" s="20">
        <v>4</v>
      </c>
    </row>
    <row r="23" spans="1:4">
      <c r="A23" s="6">
        <v>21</v>
      </c>
      <c r="B23" s="5" t="str">
        <f>INDEX('Tray Configuration'!$B$15:$J$20, MATCH(A23,'Tray Configuration'!$A$15:$A$20,1), MATCH(A23-((MATCH(A23,'Tray Configuration'!$A$15:$A$20,1))-1)*9, 'Tray Configuration'!$B$14:$J$14, 1))</f>
        <v>C50 15aug24 0.1m</v>
      </c>
      <c r="C23" s="41">
        <f t="shared" si="1"/>
        <v>43476.058333333371</v>
      </c>
      <c r="D23" s="20">
        <v>4</v>
      </c>
    </row>
    <row r="24" spans="1:4">
      <c r="A24" s="6">
        <v>22</v>
      </c>
      <c r="B24" s="5" t="str">
        <f>INDEX('Tray Configuration'!$B$15:$J$20, MATCH(A24,'Tray Configuration'!$A$15:$A$20,1), MATCH(A24-((MATCH(A24,'Tray Configuration'!$A$15:$A$20,1))-1)*9, 'Tray Configuration'!$B$14:$J$14, 1))</f>
        <v>CC4 15aug24 6m</v>
      </c>
      <c r="C24" s="41">
        <f t="shared" si="1"/>
        <v>43476.08287037041</v>
      </c>
      <c r="D24" s="20">
        <v>4</v>
      </c>
    </row>
    <row r="25" spans="1:4">
      <c r="A25" s="6">
        <v>23</v>
      </c>
      <c r="B25" s="5" t="str">
        <f>INDEX('Tray Configuration'!$B$15:$J$20, MATCH(A25,'Tray Configuration'!$A$15:$A$20,1), MATCH(A25-((MATCH(A25,'Tray Configuration'!$A$15:$A$20,1))-1)*9, 'Tray Configuration'!$B$14:$J$14, 1))</f>
        <v>CC4 17dec24 6m</v>
      </c>
      <c r="C25" s="41">
        <f t="shared" si="1"/>
        <v>43476.10740740745</v>
      </c>
      <c r="D25" s="20">
        <v>4</v>
      </c>
    </row>
    <row r="26" spans="1:4">
      <c r="A26" s="6">
        <v>24</v>
      </c>
      <c r="B26" s="5" t="str">
        <f>INDEX('Tray Configuration'!$B$15:$J$20, MATCH(A26,'Tray Configuration'!$A$15:$A$20,1), MATCH(A26-((MATCH(A26,'Tray Configuration'!$A$15:$A$20,1))-1)*9, 'Tray Configuration'!$B$14:$J$14, 1))</f>
        <v>CC4 15aug24 0.1m</v>
      </c>
      <c r="C26" s="41">
        <f t="shared" si="1"/>
        <v>43476.131944444489</v>
      </c>
      <c r="D26" s="20">
        <v>4</v>
      </c>
    </row>
    <row r="27" spans="1:4">
      <c r="A27" s="6">
        <v>25</v>
      </c>
      <c r="B27" s="5" t="str">
        <f>INDEX('Tray Configuration'!$B$15:$J$20, MATCH(A27,'Tray Configuration'!$A$15:$A$20,1), MATCH(A27-((MATCH(A27,'Tray Configuration'!$A$15:$A$20,1))-1)*9, 'Tray Configuration'!$B$14:$J$14, 1))</f>
        <v>C50 30sep24 6m -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workbookViewId="0">
      <selection activeCell="A14" sqref="A14"/>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169</v>
      </c>
      <c r="B1" t="s">
        <v>170</v>
      </c>
      <c r="C1" t="s">
        <v>171</v>
      </c>
      <c r="D1" t="s">
        <v>172</v>
      </c>
      <c r="E1" t="s">
        <v>173</v>
      </c>
      <c r="F1" t="s">
        <v>174</v>
      </c>
      <c r="G1" t="s">
        <v>175</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row>
    <row r="2" spans="1:27">
      <c r="A2">
        <v>1</v>
      </c>
      <c r="B2" t="s">
        <v>246</v>
      </c>
      <c r="C2" t="s">
        <v>247</v>
      </c>
      <c r="D2" t="s">
        <v>196</v>
      </c>
      <c r="E2">
        <v>1</v>
      </c>
      <c r="F2" t="s">
        <v>248</v>
      </c>
      <c r="G2" t="s">
        <v>248</v>
      </c>
      <c r="H2" t="s">
        <v>248</v>
      </c>
      <c r="I2" t="s">
        <v>249</v>
      </c>
      <c r="J2" t="s">
        <v>250</v>
      </c>
      <c r="K2" t="s">
        <v>197</v>
      </c>
      <c r="L2" t="s">
        <v>197</v>
      </c>
      <c r="M2" t="s">
        <v>198</v>
      </c>
      <c r="N2" t="s">
        <v>248</v>
      </c>
      <c r="O2" t="s">
        <v>248</v>
      </c>
      <c r="P2" t="s">
        <v>248</v>
      </c>
      <c r="Q2" t="s">
        <v>248</v>
      </c>
      <c r="R2" t="s">
        <v>248</v>
      </c>
      <c r="S2" t="s">
        <v>248</v>
      </c>
      <c r="T2" t="s">
        <v>248</v>
      </c>
      <c r="U2" t="s">
        <v>248</v>
      </c>
      <c r="V2" t="s">
        <v>248</v>
      </c>
      <c r="W2" t="s">
        <v>248</v>
      </c>
      <c r="X2" t="s">
        <v>199</v>
      </c>
      <c r="Y2">
        <v>1</v>
      </c>
      <c r="Z2">
        <v>66</v>
      </c>
      <c r="AA2" t="s">
        <v>200</v>
      </c>
    </row>
    <row r="3" spans="1:27">
      <c r="A3">
        <v>2</v>
      </c>
      <c r="B3" t="s">
        <v>246</v>
      </c>
      <c r="C3" t="s">
        <v>251</v>
      </c>
      <c r="D3" t="s">
        <v>196</v>
      </c>
      <c r="E3">
        <v>2</v>
      </c>
      <c r="F3">
        <v>-9.1519999999999992</v>
      </c>
      <c r="G3">
        <v>-44.878999999999998</v>
      </c>
      <c r="H3">
        <v>19981</v>
      </c>
      <c r="I3">
        <v>-1</v>
      </c>
      <c r="J3">
        <v>1</v>
      </c>
      <c r="K3" t="s">
        <v>197</v>
      </c>
      <c r="L3" t="s">
        <v>197</v>
      </c>
      <c r="M3" t="s">
        <v>198</v>
      </c>
      <c r="N3">
        <v>156.35016999999999</v>
      </c>
      <c r="O3">
        <v>0.10199999999999999</v>
      </c>
      <c r="P3">
        <v>0.39800000000000002</v>
      </c>
      <c r="Q3">
        <v>96</v>
      </c>
      <c r="R3">
        <v>-1.7000000000000001E-2</v>
      </c>
      <c r="S3">
        <v>-5.8999999999999997E-2</v>
      </c>
      <c r="T3">
        <v>28.75</v>
      </c>
      <c r="U3">
        <v>845</v>
      </c>
      <c r="V3">
        <v>0</v>
      </c>
      <c r="W3">
        <v>30.187999999999999</v>
      </c>
      <c r="X3" t="s">
        <v>199</v>
      </c>
      <c r="Y3">
        <v>1</v>
      </c>
      <c r="Z3">
        <v>66</v>
      </c>
      <c r="AA3" t="s">
        <v>200</v>
      </c>
    </row>
    <row r="4" spans="1:27">
      <c r="A4">
        <v>3</v>
      </c>
      <c r="B4" t="s">
        <v>246</v>
      </c>
      <c r="C4" t="s">
        <v>252</v>
      </c>
      <c r="D4" t="s">
        <v>196</v>
      </c>
      <c r="E4">
        <v>3</v>
      </c>
      <c r="F4">
        <v>-9.0990000000000002</v>
      </c>
      <c r="G4">
        <v>-43.973999999999997</v>
      </c>
      <c r="H4">
        <v>19855</v>
      </c>
      <c r="I4">
        <v>-1</v>
      </c>
      <c r="J4">
        <v>1</v>
      </c>
      <c r="K4" t="s">
        <v>197</v>
      </c>
      <c r="L4" t="s">
        <v>197</v>
      </c>
      <c r="M4" t="s">
        <v>198</v>
      </c>
      <c r="N4">
        <v>156.35624000000001</v>
      </c>
      <c r="O4">
        <v>0.154</v>
      </c>
      <c r="P4">
        <v>0.42899999999999999</v>
      </c>
      <c r="Q4">
        <v>95</v>
      </c>
      <c r="R4">
        <v>-3.2000000000000001E-2</v>
      </c>
      <c r="S4">
        <v>-9.2999999999999999E-2</v>
      </c>
      <c r="T4">
        <v>28.62</v>
      </c>
      <c r="U4">
        <v>844</v>
      </c>
      <c r="V4">
        <v>0</v>
      </c>
      <c r="W4">
        <v>30.562999999999999</v>
      </c>
      <c r="X4" t="s">
        <v>199</v>
      </c>
      <c r="Y4">
        <v>1</v>
      </c>
      <c r="Z4">
        <v>66</v>
      </c>
      <c r="AA4" t="s">
        <v>200</v>
      </c>
    </row>
    <row r="5" spans="1:27">
      <c r="A5">
        <v>4</v>
      </c>
      <c r="B5" t="s">
        <v>246</v>
      </c>
      <c r="C5" t="s">
        <v>253</v>
      </c>
      <c r="D5" t="s">
        <v>196</v>
      </c>
      <c r="E5">
        <v>4</v>
      </c>
      <c r="F5">
        <v>-9.0470000000000006</v>
      </c>
      <c r="G5">
        <v>-43.91</v>
      </c>
      <c r="H5">
        <v>19673</v>
      </c>
      <c r="I5">
        <v>0</v>
      </c>
      <c r="J5">
        <v>1</v>
      </c>
      <c r="K5" t="s">
        <v>197</v>
      </c>
      <c r="L5" t="s">
        <v>197</v>
      </c>
      <c r="M5" t="s">
        <v>198</v>
      </c>
      <c r="N5">
        <v>156.36231000000001</v>
      </c>
      <c r="O5">
        <v>9.2999999999999999E-2</v>
      </c>
      <c r="P5">
        <v>0.29199999999999998</v>
      </c>
      <c r="Q5">
        <v>94</v>
      </c>
      <c r="R5">
        <v>-0.02</v>
      </c>
      <c r="S5">
        <v>8.9999999999999993E-3</v>
      </c>
      <c r="T5">
        <v>28.34</v>
      </c>
      <c r="U5">
        <v>844</v>
      </c>
      <c r="V5">
        <v>0</v>
      </c>
      <c r="W5">
        <v>30.625</v>
      </c>
      <c r="X5" t="s">
        <v>199</v>
      </c>
      <c r="Y5">
        <v>1</v>
      </c>
      <c r="Z5">
        <v>66</v>
      </c>
      <c r="AA5" t="s">
        <v>200</v>
      </c>
    </row>
    <row r="6" spans="1:27">
      <c r="A6">
        <v>5</v>
      </c>
      <c r="B6" t="s">
        <v>246</v>
      </c>
      <c r="C6" t="s">
        <v>254</v>
      </c>
      <c r="D6" t="s">
        <v>196</v>
      </c>
      <c r="E6">
        <v>5</v>
      </c>
      <c r="F6">
        <v>-9.0449999999999999</v>
      </c>
      <c r="G6">
        <v>-43.581000000000003</v>
      </c>
      <c r="H6">
        <v>19895</v>
      </c>
      <c r="I6">
        <v>0</v>
      </c>
      <c r="J6">
        <v>1</v>
      </c>
      <c r="K6" t="s">
        <v>197</v>
      </c>
      <c r="L6" t="s">
        <v>197</v>
      </c>
      <c r="M6" t="s">
        <v>198</v>
      </c>
      <c r="N6">
        <v>156.36838</v>
      </c>
      <c r="O6">
        <v>0.14499999999999999</v>
      </c>
      <c r="P6">
        <v>0.32200000000000001</v>
      </c>
      <c r="Q6">
        <v>93</v>
      </c>
      <c r="R6">
        <v>-6.0000000000000001E-3</v>
      </c>
      <c r="S6">
        <v>4.3999999999999997E-2</v>
      </c>
      <c r="T6">
        <v>28.14</v>
      </c>
      <c r="U6">
        <v>844</v>
      </c>
      <c r="V6">
        <v>0</v>
      </c>
      <c r="W6">
        <v>30.375</v>
      </c>
      <c r="X6" t="s">
        <v>199</v>
      </c>
      <c r="Y6">
        <v>1</v>
      </c>
      <c r="Z6">
        <v>66</v>
      </c>
      <c r="AA6" t="s">
        <v>200</v>
      </c>
    </row>
    <row r="7" spans="1:27">
      <c r="A7">
        <v>6</v>
      </c>
      <c r="B7" t="s">
        <v>246</v>
      </c>
      <c r="C7" t="s">
        <v>255</v>
      </c>
      <c r="D7" t="s">
        <v>196</v>
      </c>
      <c r="E7">
        <v>6</v>
      </c>
      <c r="F7">
        <v>-9.016</v>
      </c>
      <c r="G7">
        <v>-43.575000000000003</v>
      </c>
      <c r="H7">
        <v>19897</v>
      </c>
      <c r="I7">
        <v>0</v>
      </c>
      <c r="J7">
        <v>1</v>
      </c>
      <c r="K7" t="s">
        <v>197</v>
      </c>
      <c r="L7" t="s">
        <v>197</v>
      </c>
      <c r="M7" t="s">
        <v>198</v>
      </c>
      <c r="N7">
        <v>156.37451999999999</v>
      </c>
      <c r="O7">
        <v>0.11700000000000001</v>
      </c>
      <c r="P7">
        <v>0.34100000000000003</v>
      </c>
      <c r="Q7">
        <v>100</v>
      </c>
      <c r="R7">
        <v>-1.2E-2</v>
      </c>
      <c r="S7">
        <v>-0.05</v>
      </c>
      <c r="T7">
        <v>27.81</v>
      </c>
      <c r="U7">
        <v>844</v>
      </c>
      <c r="V7">
        <v>0</v>
      </c>
      <c r="W7">
        <v>30.437999999999999</v>
      </c>
      <c r="X7" t="s">
        <v>199</v>
      </c>
      <c r="Y7">
        <v>1</v>
      </c>
      <c r="Z7">
        <v>66</v>
      </c>
      <c r="AA7" t="s">
        <v>200</v>
      </c>
    </row>
    <row r="8" spans="1:27">
      <c r="A8">
        <v>7</v>
      </c>
      <c r="B8" t="s">
        <v>246</v>
      </c>
      <c r="C8" t="s">
        <v>256</v>
      </c>
      <c r="D8" t="s">
        <v>196</v>
      </c>
      <c r="E8">
        <v>7</v>
      </c>
      <c r="F8">
        <v>-9.0589999999999993</v>
      </c>
      <c r="G8">
        <v>-43.448999999999998</v>
      </c>
      <c r="H8">
        <v>19789</v>
      </c>
      <c r="I8">
        <v>0</v>
      </c>
      <c r="J8">
        <v>1</v>
      </c>
      <c r="K8" t="s">
        <v>197</v>
      </c>
      <c r="L8" t="s">
        <v>197</v>
      </c>
      <c r="M8" t="s">
        <v>198</v>
      </c>
      <c r="N8">
        <v>156.38066000000001</v>
      </c>
      <c r="O8">
        <v>0.13200000000000001</v>
      </c>
      <c r="P8">
        <v>0.22</v>
      </c>
      <c r="Q8">
        <v>94</v>
      </c>
      <c r="R8">
        <v>-2.1000000000000001E-2</v>
      </c>
      <c r="S8">
        <v>-1.7999999999999999E-2</v>
      </c>
      <c r="T8">
        <v>28.39</v>
      </c>
      <c r="U8">
        <v>844</v>
      </c>
      <c r="V8">
        <v>0</v>
      </c>
      <c r="W8">
        <v>31.062999999999999</v>
      </c>
      <c r="X8" t="s">
        <v>199</v>
      </c>
      <c r="Y8">
        <v>1</v>
      </c>
      <c r="Z8">
        <v>66</v>
      </c>
      <c r="AA8" t="s">
        <v>200</v>
      </c>
    </row>
    <row r="9" spans="1:27">
      <c r="A9">
        <v>8</v>
      </c>
      <c r="B9" t="s">
        <v>246</v>
      </c>
      <c r="C9" t="s">
        <v>257</v>
      </c>
      <c r="D9" t="s">
        <v>196</v>
      </c>
      <c r="E9">
        <v>8</v>
      </c>
      <c r="F9">
        <v>-8.9469999999999992</v>
      </c>
      <c r="G9">
        <v>-43.56</v>
      </c>
      <c r="H9">
        <v>19885</v>
      </c>
      <c r="I9">
        <v>0</v>
      </c>
      <c r="J9">
        <v>1</v>
      </c>
      <c r="K9" t="s">
        <v>197</v>
      </c>
      <c r="L9" t="s">
        <v>197</v>
      </c>
      <c r="M9" t="s">
        <v>198</v>
      </c>
      <c r="N9">
        <v>156.38673</v>
      </c>
      <c r="O9">
        <v>0.2</v>
      </c>
      <c r="P9">
        <v>0.34799999999999998</v>
      </c>
      <c r="Q9">
        <v>92</v>
      </c>
      <c r="R9">
        <v>-3.2000000000000001E-2</v>
      </c>
      <c r="S9">
        <v>-6.0000000000000001E-3</v>
      </c>
      <c r="T9">
        <v>27.81</v>
      </c>
      <c r="U9">
        <v>844</v>
      </c>
      <c r="V9">
        <v>0</v>
      </c>
      <c r="W9">
        <v>31.125</v>
      </c>
      <c r="X9" t="s">
        <v>199</v>
      </c>
      <c r="Y9">
        <v>1</v>
      </c>
      <c r="Z9">
        <v>66</v>
      </c>
      <c r="AA9" t="s">
        <v>200</v>
      </c>
    </row>
    <row r="10" spans="1:27">
      <c r="A10">
        <v>9</v>
      </c>
      <c r="B10" t="s">
        <v>246</v>
      </c>
      <c r="C10" t="s">
        <v>258</v>
      </c>
      <c r="D10" t="s">
        <v>196</v>
      </c>
      <c r="E10">
        <v>9</v>
      </c>
      <c r="F10">
        <v>-9.0519999999999996</v>
      </c>
      <c r="G10">
        <v>-43.420999999999999</v>
      </c>
      <c r="H10">
        <v>19803</v>
      </c>
      <c r="I10">
        <v>0</v>
      </c>
      <c r="J10">
        <v>1</v>
      </c>
      <c r="K10" t="s">
        <v>197</v>
      </c>
      <c r="L10" t="s">
        <v>197</v>
      </c>
      <c r="M10" t="s">
        <v>198</v>
      </c>
      <c r="N10">
        <v>156.39279999999999</v>
      </c>
      <c r="O10">
        <v>0.16200000000000001</v>
      </c>
      <c r="P10">
        <v>0.33500000000000002</v>
      </c>
      <c r="Q10">
        <v>93</v>
      </c>
      <c r="R10">
        <v>-7.0000000000000001E-3</v>
      </c>
      <c r="S10">
        <v>-2.3E-2</v>
      </c>
      <c r="T10">
        <v>28</v>
      </c>
      <c r="U10">
        <v>844</v>
      </c>
      <c r="V10">
        <v>0</v>
      </c>
      <c r="W10">
        <v>30.937999999999999</v>
      </c>
      <c r="X10" t="s">
        <v>199</v>
      </c>
      <c r="Y10">
        <v>1</v>
      </c>
      <c r="Z10">
        <v>66</v>
      </c>
      <c r="AA10" t="s">
        <v>200</v>
      </c>
    </row>
    <row r="11" spans="1:27">
      <c r="A11">
        <v>10</v>
      </c>
      <c r="B11" t="s">
        <v>246</v>
      </c>
      <c r="C11" t="s">
        <v>259</v>
      </c>
      <c r="D11" t="s">
        <v>196</v>
      </c>
      <c r="E11">
        <v>10</v>
      </c>
      <c r="F11">
        <v>-9.0749999999999993</v>
      </c>
      <c r="G11">
        <v>-43.478000000000002</v>
      </c>
      <c r="H11">
        <v>19807</v>
      </c>
      <c r="I11">
        <v>0</v>
      </c>
      <c r="J11">
        <v>1</v>
      </c>
      <c r="K11" t="s">
        <v>197</v>
      </c>
      <c r="L11" t="s">
        <v>197</v>
      </c>
      <c r="M11" t="s">
        <v>198</v>
      </c>
      <c r="N11">
        <v>156.39886999999999</v>
      </c>
      <c r="O11">
        <v>0.123</v>
      </c>
      <c r="P11">
        <v>0.27500000000000002</v>
      </c>
      <c r="Q11">
        <v>93</v>
      </c>
      <c r="R11">
        <v>-1.2999999999999999E-2</v>
      </c>
      <c r="S11">
        <v>1.9E-2</v>
      </c>
      <c r="T11">
        <v>27.89</v>
      </c>
      <c r="U11">
        <v>844</v>
      </c>
      <c r="V11">
        <v>0</v>
      </c>
      <c r="W11">
        <v>31.125</v>
      </c>
      <c r="X11" t="s">
        <v>199</v>
      </c>
      <c r="Y11">
        <v>1</v>
      </c>
      <c r="Z11">
        <v>66</v>
      </c>
      <c r="AA11" t="s">
        <v>200</v>
      </c>
    </row>
    <row r="12" spans="1:27">
      <c r="A12">
        <v>11</v>
      </c>
      <c r="B12" t="s">
        <v>260</v>
      </c>
      <c r="C12" t="s">
        <v>261</v>
      </c>
      <c r="D12" t="s">
        <v>201</v>
      </c>
      <c r="E12">
        <v>1</v>
      </c>
      <c r="F12">
        <v>-3.92</v>
      </c>
      <c r="G12">
        <v>-9.0739999999999998</v>
      </c>
      <c r="H12">
        <v>19846</v>
      </c>
      <c r="I12">
        <v>-1</v>
      </c>
      <c r="J12">
        <v>1</v>
      </c>
      <c r="K12" t="s">
        <v>197</v>
      </c>
      <c r="L12" t="s">
        <v>197</v>
      </c>
      <c r="M12" t="s">
        <v>198</v>
      </c>
      <c r="N12">
        <v>156.40494000000001</v>
      </c>
      <c r="O12">
        <v>0.14599999999999999</v>
      </c>
      <c r="P12">
        <v>0.47699999999999998</v>
      </c>
      <c r="Q12">
        <v>92</v>
      </c>
      <c r="R12">
        <v>-3.1E-2</v>
      </c>
      <c r="S12">
        <v>-0.114</v>
      </c>
      <c r="T12">
        <v>27.69</v>
      </c>
      <c r="U12">
        <v>845</v>
      </c>
      <c r="V12">
        <v>0</v>
      </c>
      <c r="W12">
        <v>31.125</v>
      </c>
      <c r="X12" t="s">
        <v>199</v>
      </c>
      <c r="Y12">
        <v>2</v>
      </c>
      <c r="Z12">
        <v>66</v>
      </c>
      <c r="AA12" t="s">
        <v>200</v>
      </c>
    </row>
    <row r="13" spans="1:27">
      <c r="A13">
        <v>12</v>
      </c>
      <c r="B13" t="s">
        <v>260</v>
      </c>
      <c r="C13" t="s">
        <v>262</v>
      </c>
      <c r="D13" t="s">
        <v>201</v>
      </c>
      <c r="E13">
        <v>2</v>
      </c>
      <c r="F13">
        <v>-3.5609999999999999</v>
      </c>
      <c r="G13">
        <v>-5.43</v>
      </c>
      <c r="H13">
        <v>19863</v>
      </c>
      <c r="I13">
        <v>-1</v>
      </c>
      <c r="J13">
        <v>1</v>
      </c>
      <c r="K13" t="s">
        <v>197</v>
      </c>
      <c r="L13" t="s">
        <v>197</v>
      </c>
      <c r="M13" t="s">
        <v>198</v>
      </c>
      <c r="N13">
        <v>156.41101</v>
      </c>
      <c r="O13">
        <v>0.13900000000000001</v>
      </c>
      <c r="P13">
        <v>0.252</v>
      </c>
      <c r="Q13">
        <v>92</v>
      </c>
      <c r="R13">
        <v>-3.3000000000000002E-2</v>
      </c>
      <c r="S13">
        <v>-4.5999999999999999E-2</v>
      </c>
      <c r="T13">
        <v>27.59</v>
      </c>
      <c r="U13">
        <v>844</v>
      </c>
      <c r="V13">
        <v>0</v>
      </c>
      <c r="W13">
        <v>30.875</v>
      </c>
      <c r="X13" t="s">
        <v>199</v>
      </c>
      <c r="Y13">
        <v>2</v>
      </c>
      <c r="Z13">
        <v>66</v>
      </c>
      <c r="AA13" t="s">
        <v>200</v>
      </c>
    </row>
    <row r="14" spans="1:27">
      <c r="A14">
        <v>13</v>
      </c>
      <c r="B14" t="s">
        <v>260</v>
      </c>
      <c r="C14" t="s">
        <v>263</v>
      </c>
      <c r="D14" t="s">
        <v>201</v>
      </c>
      <c r="E14">
        <v>3</v>
      </c>
      <c r="F14">
        <v>-3.569</v>
      </c>
      <c r="G14">
        <v>-4.5919999999999996</v>
      </c>
      <c r="H14">
        <v>19944</v>
      </c>
      <c r="I14">
        <v>-1</v>
      </c>
      <c r="J14">
        <v>1</v>
      </c>
      <c r="K14" t="s">
        <v>197</v>
      </c>
      <c r="L14" t="s">
        <v>197</v>
      </c>
      <c r="M14" t="s">
        <v>198</v>
      </c>
      <c r="N14">
        <v>156.41716</v>
      </c>
      <c r="O14">
        <v>0.20399999999999999</v>
      </c>
      <c r="P14">
        <v>0.48099999999999998</v>
      </c>
      <c r="Q14">
        <v>103</v>
      </c>
      <c r="R14">
        <v>-4.1000000000000002E-2</v>
      </c>
      <c r="S14">
        <v>-0.113</v>
      </c>
      <c r="T14">
        <v>28.41</v>
      </c>
      <c r="U14">
        <v>844</v>
      </c>
      <c r="V14">
        <v>0</v>
      </c>
      <c r="W14">
        <v>30.875</v>
      </c>
      <c r="X14" t="s">
        <v>199</v>
      </c>
      <c r="Y14">
        <v>2</v>
      </c>
      <c r="Z14">
        <v>66</v>
      </c>
      <c r="AA14" t="s">
        <v>200</v>
      </c>
    </row>
    <row r="15" spans="1:27">
      <c r="A15">
        <v>14</v>
      </c>
      <c r="B15" t="s">
        <v>260</v>
      </c>
      <c r="C15" t="s">
        <v>264</v>
      </c>
      <c r="D15" t="s">
        <v>201</v>
      </c>
      <c r="E15">
        <v>4</v>
      </c>
      <c r="F15">
        <v>-3.4980000000000002</v>
      </c>
      <c r="G15">
        <v>-4.26</v>
      </c>
      <c r="H15">
        <v>19872</v>
      </c>
      <c r="I15">
        <v>0</v>
      </c>
      <c r="J15">
        <v>1</v>
      </c>
      <c r="K15" t="s">
        <v>197</v>
      </c>
      <c r="L15" t="s">
        <v>197</v>
      </c>
      <c r="M15" t="s">
        <v>198</v>
      </c>
      <c r="N15">
        <v>156.42329000000001</v>
      </c>
      <c r="O15">
        <v>0.109</v>
      </c>
      <c r="P15">
        <v>0.45100000000000001</v>
      </c>
      <c r="Q15">
        <v>93</v>
      </c>
      <c r="R15">
        <v>-2.1999999999999999E-2</v>
      </c>
      <c r="S15">
        <v>-0.107</v>
      </c>
      <c r="T15">
        <v>27.98</v>
      </c>
      <c r="U15">
        <v>844</v>
      </c>
      <c r="V15">
        <v>0</v>
      </c>
      <c r="W15">
        <v>31.062999999999999</v>
      </c>
      <c r="X15" t="s">
        <v>199</v>
      </c>
      <c r="Y15">
        <v>2</v>
      </c>
      <c r="Z15">
        <v>66</v>
      </c>
      <c r="AA15" t="s">
        <v>200</v>
      </c>
    </row>
    <row r="16" spans="1:27">
      <c r="A16">
        <v>15</v>
      </c>
      <c r="B16" t="s">
        <v>260</v>
      </c>
      <c r="C16" t="s">
        <v>265</v>
      </c>
      <c r="D16" t="s">
        <v>201</v>
      </c>
      <c r="E16">
        <v>5</v>
      </c>
      <c r="F16">
        <v>-3.4620000000000002</v>
      </c>
      <c r="G16">
        <v>-4.4279999999999999</v>
      </c>
      <c r="H16">
        <v>19856</v>
      </c>
      <c r="I16">
        <v>0</v>
      </c>
      <c r="J16">
        <v>1</v>
      </c>
      <c r="K16" t="s">
        <v>197</v>
      </c>
      <c r="L16" t="s">
        <v>197</v>
      </c>
      <c r="M16" t="s">
        <v>198</v>
      </c>
      <c r="N16">
        <v>156.42937000000001</v>
      </c>
      <c r="O16">
        <v>0.13800000000000001</v>
      </c>
      <c r="P16">
        <v>0.214</v>
      </c>
      <c r="Q16">
        <v>92</v>
      </c>
      <c r="R16">
        <v>-1.7000000000000001E-2</v>
      </c>
      <c r="S16">
        <v>-1.0999999999999999E-2</v>
      </c>
      <c r="T16">
        <v>27.74</v>
      </c>
      <c r="U16">
        <v>845</v>
      </c>
      <c r="V16">
        <v>0</v>
      </c>
      <c r="W16">
        <v>31.062999999999999</v>
      </c>
      <c r="X16" t="s">
        <v>199</v>
      </c>
      <c r="Y16">
        <v>2</v>
      </c>
      <c r="Z16">
        <v>66</v>
      </c>
      <c r="AA16" t="s">
        <v>200</v>
      </c>
    </row>
    <row r="17" spans="1:27">
      <c r="A17">
        <v>16</v>
      </c>
      <c r="B17" t="s">
        <v>260</v>
      </c>
      <c r="C17" t="s">
        <v>266</v>
      </c>
      <c r="D17" t="s">
        <v>201</v>
      </c>
      <c r="E17">
        <v>6</v>
      </c>
      <c r="F17">
        <v>-3.51</v>
      </c>
      <c r="G17">
        <v>-4.1100000000000003</v>
      </c>
      <c r="H17">
        <v>19817</v>
      </c>
      <c r="I17">
        <v>0</v>
      </c>
      <c r="J17">
        <v>1</v>
      </c>
      <c r="K17" t="s">
        <v>197</v>
      </c>
      <c r="L17" t="s">
        <v>197</v>
      </c>
      <c r="M17" t="s">
        <v>198</v>
      </c>
      <c r="N17">
        <v>156.43544</v>
      </c>
      <c r="O17">
        <v>0.121</v>
      </c>
      <c r="P17">
        <v>0.42099999999999999</v>
      </c>
      <c r="Q17">
        <v>91</v>
      </c>
      <c r="R17">
        <v>-1.2999999999999999E-2</v>
      </c>
      <c r="S17">
        <v>-0.05</v>
      </c>
      <c r="T17">
        <v>27.5</v>
      </c>
      <c r="U17">
        <v>844</v>
      </c>
      <c r="V17">
        <v>0</v>
      </c>
      <c r="W17">
        <v>30.875</v>
      </c>
      <c r="X17" t="s">
        <v>199</v>
      </c>
      <c r="Y17">
        <v>2</v>
      </c>
      <c r="Z17">
        <v>66</v>
      </c>
      <c r="AA17" t="s">
        <v>200</v>
      </c>
    </row>
    <row r="18" spans="1:27">
      <c r="A18">
        <v>17</v>
      </c>
      <c r="B18" t="s">
        <v>260</v>
      </c>
      <c r="C18" t="s">
        <v>267</v>
      </c>
      <c r="D18" t="s">
        <v>201</v>
      </c>
      <c r="E18">
        <v>7</v>
      </c>
      <c r="F18">
        <v>-3.4620000000000002</v>
      </c>
      <c r="G18">
        <v>-4.1440000000000001</v>
      </c>
      <c r="H18">
        <v>19793</v>
      </c>
      <c r="I18">
        <v>0</v>
      </c>
      <c r="J18">
        <v>1</v>
      </c>
      <c r="K18" t="s">
        <v>197</v>
      </c>
      <c r="L18" t="s">
        <v>197</v>
      </c>
      <c r="M18" t="s">
        <v>198</v>
      </c>
      <c r="N18">
        <v>156.44150999999999</v>
      </c>
      <c r="O18">
        <v>0.128</v>
      </c>
      <c r="P18">
        <v>0.26800000000000002</v>
      </c>
      <c r="Q18">
        <v>90</v>
      </c>
      <c r="R18">
        <v>-0.02</v>
      </c>
      <c r="S18">
        <v>-3.6999999999999998E-2</v>
      </c>
      <c r="T18">
        <v>27.23</v>
      </c>
      <c r="U18">
        <v>844</v>
      </c>
      <c r="V18">
        <v>0</v>
      </c>
      <c r="W18">
        <v>30.875</v>
      </c>
      <c r="X18" t="s">
        <v>199</v>
      </c>
      <c r="Y18">
        <v>2</v>
      </c>
      <c r="Z18">
        <v>66</v>
      </c>
      <c r="AA18" t="s">
        <v>200</v>
      </c>
    </row>
    <row r="19" spans="1:27">
      <c r="A19">
        <v>18</v>
      </c>
      <c r="B19" t="s">
        <v>260</v>
      </c>
      <c r="C19" t="s">
        <v>268</v>
      </c>
      <c r="D19" t="s">
        <v>201</v>
      </c>
      <c r="E19">
        <v>8</v>
      </c>
      <c r="F19">
        <v>-3.4420000000000002</v>
      </c>
      <c r="G19">
        <v>-3.7090000000000001</v>
      </c>
      <c r="H19">
        <v>19919</v>
      </c>
      <c r="I19">
        <v>0</v>
      </c>
      <c r="J19">
        <v>1</v>
      </c>
      <c r="K19" t="s">
        <v>197</v>
      </c>
      <c r="L19" t="s">
        <v>197</v>
      </c>
      <c r="M19" t="s">
        <v>198</v>
      </c>
      <c r="N19">
        <v>156.44766000000001</v>
      </c>
      <c r="O19">
        <v>0.106</v>
      </c>
      <c r="P19">
        <v>0.32500000000000001</v>
      </c>
      <c r="Q19">
        <v>102</v>
      </c>
      <c r="R19">
        <v>-1.9E-2</v>
      </c>
      <c r="S19">
        <v>-2.5999999999999999E-2</v>
      </c>
      <c r="T19">
        <v>28.2</v>
      </c>
      <c r="U19">
        <v>844</v>
      </c>
      <c r="V19">
        <v>0</v>
      </c>
      <c r="W19">
        <v>30.875</v>
      </c>
      <c r="X19" t="s">
        <v>199</v>
      </c>
      <c r="Y19">
        <v>2</v>
      </c>
      <c r="Z19">
        <v>66</v>
      </c>
      <c r="AA19" t="s">
        <v>200</v>
      </c>
    </row>
    <row r="20" spans="1:27">
      <c r="A20">
        <v>19</v>
      </c>
      <c r="B20" t="s">
        <v>260</v>
      </c>
      <c r="C20" t="s">
        <v>269</v>
      </c>
      <c r="D20" t="s">
        <v>201</v>
      </c>
      <c r="E20">
        <v>9</v>
      </c>
      <c r="F20">
        <v>-3.3980000000000001</v>
      </c>
      <c r="G20">
        <v>-3.9569999999999999</v>
      </c>
      <c r="H20">
        <v>19874</v>
      </c>
      <c r="I20">
        <v>0</v>
      </c>
      <c r="J20">
        <v>1</v>
      </c>
      <c r="K20" t="s">
        <v>197</v>
      </c>
      <c r="L20" t="s">
        <v>197</v>
      </c>
      <c r="M20" t="s">
        <v>198</v>
      </c>
      <c r="N20">
        <v>156.45373000000001</v>
      </c>
      <c r="O20">
        <v>0.14000000000000001</v>
      </c>
      <c r="P20">
        <v>0.32300000000000001</v>
      </c>
      <c r="Q20">
        <v>100</v>
      </c>
      <c r="R20">
        <v>-2.7E-2</v>
      </c>
      <c r="S20">
        <v>-3.2000000000000001E-2</v>
      </c>
      <c r="T20">
        <v>27.62</v>
      </c>
      <c r="U20">
        <v>844</v>
      </c>
      <c r="V20">
        <v>0</v>
      </c>
      <c r="W20">
        <v>30.562999999999999</v>
      </c>
      <c r="X20" t="s">
        <v>199</v>
      </c>
      <c r="Y20">
        <v>2</v>
      </c>
      <c r="Z20">
        <v>66</v>
      </c>
      <c r="AA20" t="s">
        <v>200</v>
      </c>
    </row>
    <row r="21" spans="1:27">
      <c r="A21">
        <v>20</v>
      </c>
      <c r="B21" t="s">
        <v>260</v>
      </c>
      <c r="C21" t="s">
        <v>270</v>
      </c>
      <c r="D21" t="s">
        <v>201</v>
      </c>
      <c r="E21">
        <v>10</v>
      </c>
      <c r="F21">
        <v>-3.4860000000000002</v>
      </c>
      <c r="G21">
        <v>-3.95</v>
      </c>
      <c r="H21">
        <v>19529</v>
      </c>
      <c r="I21">
        <v>0</v>
      </c>
      <c r="J21">
        <v>1</v>
      </c>
      <c r="K21" t="s">
        <v>197</v>
      </c>
      <c r="L21" t="s">
        <v>197</v>
      </c>
      <c r="M21" t="s">
        <v>198</v>
      </c>
      <c r="N21">
        <v>156.45987</v>
      </c>
      <c r="O21">
        <v>0.152</v>
      </c>
      <c r="P21">
        <v>0.25800000000000001</v>
      </c>
      <c r="Q21">
        <v>90</v>
      </c>
      <c r="R21">
        <v>-3.6999999999999998E-2</v>
      </c>
      <c r="S21">
        <v>-3.9E-2</v>
      </c>
      <c r="T21">
        <v>27.19</v>
      </c>
      <c r="U21">
        <v>844</v>
      </c>
      <c r="V21">
        <v>0</v>
      </c>
      <c r="W21">
        <v>31.187999999999999</v>
      </c>
      <c r="X21" t="s">
        <v>199</v>
      </c>
      <c r="Y21">
        <v>2</v>
      </c>
      <c r="Z21">
        <v>66</v>
      </c>
      <c r="AA21" t="s">
        <v>200</v>
      </c>
    </row>
    <row r="22" spans="1:27">
      <c r="A22">
        <v>21</v>
      </c>
      <c r="B22" t="s">
        <v>271</v>
      </c>
      <c r="C22" t="s">
        <v>272</v>
      </c>
      <c r="D22" t="s">
        <v>202</v>
      </c>
      <c r="E22">
        <v>1</v>
      </c>
      <c r="F22">
        <v>-15.343</v>
      </c>
      <c r="G22">
        <v>-95.474000000000004</v>
      </c>
      <c r="H22">
        <v>19823</v>
      </c>
      <c r="I22">
        <v>-1</v>
      </c>
      <c r="J22">
        <v>1</v>
      </c>
      <c r="K22" t="s">
        <v>197</v>
      </c>
      <c r="L22" t="s">
        <v>197</v>
      </c>
      <c r="M22" t="s">
        <v>198</v>
      </c>
      <c r="N22">
        <v>156.46593999999999</v>
      </c>
      <c r="O22">
        <v>0.16300000000000001</v>
      </c>
      <c r="P22">
        <v>0.54200000000000004</v>
      </c>
      <c r="Q22">
        <v>89</v>
      </c>
      <c r="R22">
        <v>1.2E-2</v>
      </c>
      <c r="S22">
        <v>5.0999999999999997E-2</v>
      </c>
      <c r="T22">
        <v>26.78</v>
      </c>
      <c r="U22">
        <v>844</v>
      </c>
      <c r="V22">
        <v>0</v>
      </c>
      <c r="W22">
        <v>30.75</v>
      </c>
      <c r="X22" t="s">
        <v>199</v>
      </c>
      <c r="Y22">
        <v>3</v>
      </c>
      <c r="Z22">
        <v>66</v>
      </c>
      <c r="AA22" t="s">
        <v>200</v>
      </c>
    </row>
    <row r="23" spans="1:27">
      <c r="A23">
        <v>22</v>
      </c>
      <c r="B23" t="s">
        <v>271</v>
      </c>
      <c r="C23" t="s">
        <v>273</v>
      </c>
      <c r="D23" t="s">
        <v>202</v>
      </c>
      <c r="E23">
        <v>2</v>
      </c>
      <c r="F23">
        <v>-16.015999999999998</v>
      </c>
      <c r="G23">
        <v>-104.629</v>
      </c>
      <c r="H23">
        <v>19813</v>
      </c>
      <c r="I23">
        <v>-1</v>
      </c>
      <c r="J23">
        <v>1</v>
      </c>
      <c r="K23" t="s">
        <v>197</v>
      </c>
      <c r="L23" t="s">
        <v>197</v>
      </c>
      <c r="M23" t="s">
        <v>198</v>
      </c>
      <c r="N23">
        <v>156.47200000000001</v>
      </c>
      <c r="O23">
        <v>0.189</v>
      </c>
      <c r="P23">
        <v>0.63100000000000001</v>
      </c>
      <c r="Q23">
        <v>93</v>
      </c>
      <c r="R23">
        <v>-4.1000000000000002E-2</v>
      </c>
      <c r="S23">
        <v>0.151</v>
      </c>
      <c r="T23">
        <v>27.99</v>
      </c>
      <c r="U23">
        <v>844</v>
      </c>
      <c r="V23">
        <v>0</v>
      </c>
      <c r="W23">
        <v>30.687999999999999</v>
      </c>
      <c r="X23" t="s">
        <v>199</v>
      </c>
      <c r="Y23">
        <v>3</v>
      </c>
      <c r="Z23">
        <v>66</v>
      </c>
      <c r="AA23" t="s">
        <v>200</v>
      </c>
    </row>
    <row r="24" spans="1:27">
      <c r="A24">
        <v>23</v>
      </c>
      <c r="B24" t="s">
        <v>271</v>
      </c>
      <c r="C24" t="s">
        <v>274</v>
      </c>
      <c r="D24" t="s">
        <v>202</v>
      </c>
      <c r="E24">
        <v>3</v>
      </c>
      <c r="F24">
        <v>-16.114999999999998</v>
      </c>
      <c r="G24">
        <v>-106.843</v>
      </c>
      <c r="H24">
        <v>19910</v>
      </c>
      <c r="I24">
        <v>-1</v>
      </c>
      <c r="J24">
        <v>1</v>
      </c>
      <c r="K24" t="s">
        <v>197</v>
      </c>
      <c r="L24" t="s">
        <v>197</v>
      </c>
      <c r="M24" t="s">
        <v>198</v>
      </c>
      <c r="N24">
        <v>156.47814</v>
      </c>
      <c r="O24">
        <v>7.4999999999999997E-2</v>
      </c>
      <c r="P24">
        <v>0.60499999999999998</v>
      </c>
      <c r="Q24">
        <v>97</v>
      </c>
      <c r="R24">
        <v>-6.0000000000000001E-3</v>
      </c>
      <c r="S24">
        <v>0.13300000000000001</v>
      </c>
      <c r="T24">
        <v>26.91</v>
      </c>
      <c r="U24">
        <v>844</v>
      </c>
      <c r="V24">
        <v>0</v>
      </c>
      <c r="W24">
        <v>30.812999999999999</v>
      </c>
      <c r="X24" t="s">
        <v>199</v>
      </c>
      <c r="Y24">
        <v>3</v>
      </c>
      <c r="Z24">
        <v>66</v>
      </c>
      <c r="AA24" t="s">
        <v>200</v>
      </c>
    </row>
    <row r="25" spans="1:27">
      <c r="A25">
        <v>24</v>
      </c>
      <c r="B25" t="s">
        <v>271</v>
      </c>
      <c r="C25" t="s">
        <v>275</v>
      </c>
      <c r="D25" t="s">
        <v>202</v>
      </c>
      <c r="E25">
        <v>4</v>
      </c>
      <c r="F25">
        <v>-16.286999999999999</v>
      </c>
      <c r="G25">
        <v>-107.431</v>
      </c>
      <c r="H25">
        <v>19828</v>
      </c>
      <c r="I25">
        <v>0</v>
      </c>
      <c r="J25">
        <v>1</v>
      </c>
      <c r="K25" t="s">
        <v>197</v>
      </c>
      <c r="L25" t="s">
        <v>197</v>
      </c>
      <c r="M25" t="s">
        <v>198</v>
      </c>
      <c r="N25">
        <v>156.48428999999999</v>
      </c>
      <c r="O25">
        <v>0.121</v>
      </c>
      <c r="P25">
        <v>0.40899999999999997</v>
      </c>
      <c r="Q25">
        <v>92</v>
      </c>
      <c r="R25">
        <v>1.9E-2</v>
      </c>
      <c r="S25">
        <v>8.3000000000000004E-2</v>
      </c>
      <c r="T25">
        <v>27.7</v>
      </c>
      <c r="U25">
        <v>844</v>
      </c>
      <c r="V25">
        <v>0</v>
      </c>
      <c r="W25">
        <v>31.125</v>
      </c>
      <c r="X25" t="s">
        <v>199</v>
      </c>
      <c r="Y25">
        <v>3</v>
      </c>
      <c r="Z25">
        <v>66</v>
      </c>
      <c r="AA25" t="s">
        <v>200</v>
      </c>
    </row>
    <row r="26" spans="1:27">
      <c r="A26">
        <v>25</v>
      </c>
      <c r="B26" t="s">
        <v>271</v>
      </c>
      <c r="C26" t="s">
        <v>276</v>
      </c>
      <c r="D26" t="s">
        <v>202</v>
      </c>
      <c r="E26">
        <v>5</v>
      </c>
      <c r="F26">
        <v>-16.177</v>
      </c>
      <c r="G26">
        <v>-108.224</v>
      </c>
      <c r="H26">
        <v>19944</v>
      </c>
      <c r="I26">
        <v>0</v>
      </c>
      <c r="J26">
        <v>1</v>
      </c>
      <c r="K26" t="s">
        <v>197</v>
      </c>
      <c r="L26" t="s">
        <v>197</v>
      </c>
      <c r="M26" t="s">
        <v>198</v>
      </c>
      <c r="N26">
        <v>156.49036000000001</v>
      </c>
      <c r="O26">
        <v>0.129</v>
      </c>
      <c r="P26">
        <v>0.44600000000000001</v>
      </c>
      <c r="Q26">
        <v>91</v>
      </c>
      <c r="R26">
        <v>-0.01</v>
      </c>
      <c r="S26">
        <v>8.5000000000000006E-2</v>
      </c>
      <c r="T26">
        <v>27.29</v>
      </c>
      <c r="U26">
        <v>844</v>
      </c>
      <c r="V26">
        <v>0</v>
      </c>
      <c r="W26">
        <v>30.25</v>
      </c>
      <c r="X26" t="s">
        <v>199</v>
      </c>
      <c r="Y26">
        <v>3</v>
      </c>
      <c r="Z26">
        <v>66</v>
      </c>
      <c r="AA26" t="s">
        <v>200</v>
      </c>
    </row>
    <row r="27" spans="1:27">
      <c r="A27">
        <v>26</v>
      </c>
      <c r="B27" t="s">
        <v>271</v>
      </c>
      <c r="C27" t="s">
        <v>277</v>
      </c>
      <c r="D27" t="s">
        <v>202</v>
      </c>
      <c r="E27">
        <v>6</v>
      </c>
      <c r="F27">
        <v>-16.268000000000001</v>
      </c>
      <c r="G27">
        <v>-108.387</v>
      </c>
      <c r="H27">
        <v>19731</v>
      </c>
      <c r="I27">
        <v>0</v>
      </c>
      <c r="J27">
        <v>1</v>
      </c>
      <c r="K27" t="s">
        <v>197</v>
      </c>
      <c r="L27" t="s">
        <v>197</v>
      </c>
      <c r="M27" t="s">
        <v>198</v>
      </c>
      <c r="N27">
        <v>156.49643</v>
      </c>
      <c r="O27">
        <v>0.14599999999999999</v>
      </c>
      <c r="P27">
        <v>0.219</v>
      </c>
      <c r="Q27">
        <v>91</v>
      </c>
      <c r="R27">
        <v>-1.4999999999999999E-2</v>
      </c>
      <c r="S27">
        <v>5.0999999999999997E-2</v>
      </c>
      <c r="T27">
        <v>27.47</v>
      </c>
      <c r="U27">
        <v>844</v>
      </c>
      <c r="V27">
        <v>0</v>
      </c>
      <c r="W27">
        <v>30.812999999999999</v>
      </c>
      <c r="X27" t="s">
        <v>199</v>
      </c>
      <c r="Y27">
        <v>3</v>
      </c>
      <c r="Z27">
        <v>66</v>
      </c>
      <c r="AA27" t="s">
        <v>200</v>
      </c>
    </row>
    <row r="28" spans="1:27">
      <c r="A28">
        <v>27</v>
      </c>
      <c r="B28" t="s">
        <v>271</v>
      </c>
      <c r="C28" t="s">
        <v>278</v>
      </c>
      <c r="D28" t="s">
        <v>202</v>
      </c>
      <c r="E28">
        <v>7</v>
      </c>
      <c r="F28">
        <v>-16.222000000000001</v>
      </c>
      <c r="G28">
        <v>-108.786</v>
      </c>
      <c r="H28">
        <v>19776</v>
      </c>
      <c r="I28">
        <v>0</v>
      </c>
      <c r="J28">
        <v>1</v>
      </c>
      <c r="K28" t="s">
        <v>197</v>
      </c>
      <c r="L28" t="s">
        <v>197</v>
      </c>
      <c r="M28" t="s">
        <v>198</v>
      </c>
      <c r="N28">
        <v>156.5025</v>
      </c>
      <c r="O28">
        <v>0.16</v>
      </c>
      <c r="P28">
        <v>0.27200000000000002</v>
      </c>
      <c r="Q28">
        <v>91</v>
      </c>
      <c r="R28">
        <v>2E-3</v>
      </c>
      <c r="S28">
        <v>3.5999999999999997E-2</v>
      </c>
      <c r="T28">
        <v>27.26</v>
      </c>
      <c r="U28">
        <v>844</v>
      </c>
      <c r="V28">
        <v>0</v>
      </c>
      <c r="W28">
        <v>30.875</v>
      </c>
      <c r="X28" t="s">
        <v>199</v>
      </c>
      <c r="Y28">
        <v>3</v>
      </c>
      <c r="Z28">
        <v>66</v>
      </c>
      <c r="AA28" t="s">
        <v>200</v>
      </c>
    </row>
    <row r="29" spans="1:27">
      <c r="A29">
        <v>28</v>
      </c>
      <c r="B29" t="s">
        <v>271</v>
      </c>
      <c r="C29" t="s">
        <v>279</v>
      </c>
      <c r="D29" t="s">
        <v>202</v>
      </c>
      <c r="E29">
        <v>8</v>
      </c>
      <c r="F29">
        <v>-16.251999999999999</v>
      </c>
      <c r="G29">
        <v>-108.559</v>
      </c>
      <c r="H29">
        <v>19836</v>
      </c>
      <c r="I29">
        <v>0</v>
      </c>
      <c r="J29">
        <v>1</v>
      </c>
      <c r="K29" t="s">
        <v>197</v>
      </c>
      <c r="L29" t="s">
        <v>197</v>
      </c>
      <c r="M29" t="s">
        <v>198</v>
      </c>
      <c r="N29">
        <v>156.50864000000001</v>
      </c>
      <c r="O29">
        <v>9.8000000000000004E-2</v>
      </c>
      <c r="P29">
        <v>0.29499999999999998</v>
      </c>
      <c r="Q29">
        <v>97</v>
      </c>
      <c r="R29">
        <v>-1.0999999999999999E-2</v>
      </c>
      <c r="S29">
        <v>3.6999999999999998E-2</v>
      </c>
      <c r="T29">
        <v>27.02</v>
      </c>
      <c r="U29">
        <v>844</v>
      </c>
      <c r="V29">
        <v>0</v>
      </c>
      <c r="W29">
        <v>30.812999999999999</v>
      </c>
      <c r="X29" t="s">
        <v>199</v>
      </c>
      <c r="Y29">
        <v>3</v>
      </c>
      <c r="Z29">
        <v>66</v>
      </c>
      <c r="AA29" t="s">
        <v>200</v>
      </c>
    </row>
    <row r="30" spans="1:27">
      <c r="A30">
        <v>29</v>
      </c>
      <c r="B30" t="s">
        <v>271</v>
      </c>
      <c r="C30" t="s">
        <v>280</v>
      </c>
      <c r="D30" t="s">
        <v>202</v>
      </c>
      <c r="E30">
        <v>9</v>
      </c>
      <c r="F30">
        <v>-16.254000000000001</v>
      </c>
      <c r="G30">
        <v>-108.95699999999999</v>
      </c>
      <c r="H30">
        <v>19913</v>
      </c>
      <c r="I30">
        <v>0</v>
      </c>
      <c r="J30">
        <v>1</v>
      </c>
      <c r="K30" t="s">
        <v>197</v>
      </c>
      <c r="L30" t="s">
        <v>197</v>
      </c>
      <c r="M30" t="s">
        <v>198</v>
      </c>
      <c r="N30">
        <v>156.51477</v>
      </c>
      <c r="O30">
        <v>0.13200000000000001</v>
      </c>
      <c r="P30">
        <v>0.44900000000000001</v>
      </c>
      <c r="Q30">
        <v>91</v>
      </c>
      <c r="R30">
        <v>-2.3E-2</v>
      </c>
      <c r="S30">
        <v>6.2E-2</v>
      </c>
      <c r="T30">
        <v>27.49</v>
      </c>
      <c r="U30">
        <v>844</v>
      </c>
      <c r="V30">
        <v>0</v>
      </c>
      <c r="W30">
        <v>31.062999999999999</v>
      </c>
      <c r="X30" t="s">
        <v>199</v>
      </c>
      <c r="Y30">
        <v>3</v>
      </c>
      <c r="Z30">
        <v>66</v>
      </c>
      <c r="AA30" t="s">
        <v>200</v>
      </c>
    </row>
    <row r="31" spans="1:27">
      <c r="A31">
        <v>30</v>
      </c>
      <c r="B31" t="s">
        <v>271</v>
      </c>
      <c r="C31" t="s">
        <v>281</v>
      </c>
      <c r="D31" t="s">
        <v>202</v>
      </c>
      <c r="E31">
        <v>10</v>
      </c>
      <c r="F31">
        <v>-16.305</v>
      </c>
      <c r="G31">
        <v>-108.76</v>
      </c>
      <c r="H31">
        <v>19809</v>
      </c>
      <c r="I31">
        <v>0</v>
      </c>
      <c r="J31">
        <v>1</v>
      </c>
      <c r="K31" t="s">
        <v>197</v>
      </c>
      <c r="L31" t="s">
        <v>197</v>
      </c>
      <c r="M31" t="s">
        <v>198</v>
      </c>
      <c r="N31">
        <v>156.52083999999999</v>
      </c>
      <c r="O31">
        <v>0.13500000000000001</v>
      </c>
      <c r="P31">
        <v>0.3</v>
      </c>
      <c r="Q31">
        <v>91</v>
      </c>
      <c r="R31">
        <v>-2.3E-2</v>
      </c>
      <c r="S31">
        <v>6.9000000000000006E-2</v>
      </c>
      <c r="T31">
        <v>27.32</v>
      </c>
      <c r="U31">
        <v>844</v>
      </c>
      <c r="V31">
        <v>0</v>
      </c>
      <c r="W31">
        <v>30.75</v>
      </c>
      <c r="X31" t="s">
        <v>199</v>
      </c>
      <c r="Y31">
        <v>3</v>
      </c>
      <c r="Z31">
        <v>66</v>
      </c>
      <c r="AA31" t="s">
        <v>200</v>
      </c>
    </row>
    <row r="32" spans="1:27">
      <c r="A32">
        <v>31</v>
      </c>
      <c r="B32" t="s">
        <v>282</v>
      </c>
      <c r="C32" t="s">
        <v>283</v>
      </c>
      <c r="D32" t="s">
        <v>203</v>
      </c>
      <c r="E32">
        <v>1</v>
      </c>
      <c r="F32">
        <v>-9.5280000000000005</v>
      </c>
      <c r="G32">
        <v>-52.012</v>
      </c>
      <c r="H32">
        <v>19835</v>
      </c>
      <c r="I32">
        <v>-1</v>
      </c>
      <c r="J32">
        <v>1</v>
      </c>
      <c r="K32" t="s">
        <v>197</v>
      </c>
      <c r="L32" t="s">
        <v>197</v>
      </c>
      <c r="M32" t="s">
        <v>198</v>
      </c>
      <c r="N32">
        <v>156.52691999999999</v>
      </c>
      <c r="O32">
        <v>0.13400000000000001</v>
      </c>
      <c r="P32">
        <v>0.34</v>
      </c>
      <c r="Q32">
        <v>90</v>
      </c>
      <c r="R32">
        <v>-2.5999999999999999E-2</v>
      </c>
      <c r="S32">
        <v>-3.6999999999999998E-2</v>
      </c>
      <c r="T32">
        <v>27.12</v>
      </c>
      <c r="U32">
        <v>844</v>
      </c>
      <c r="V32">
        <v>0</v>
      </c>
      <c r="W32">
        <v>31</v>
      </c>
      <c r="X32" t="s">
        <v>199</v>
      </c>
      <c r="Y32">
        <v>4</v>
      </c>
      <c r="Z32">
        <v>66</v>
      </c>
      <c r="AA32" t="s">
        <v>200</v>
      </c>
    </row>
    <row r="33" spans="1:27">
      <c r="A33">
        <v>32</v>
      </c>
      <c r="B33" t="s">
        <v>282</v>
      </c>
      <c r="C33" t="s">
        <v>284</v>
      </c>
      <c r="D33" t="s">
        <v>203</v>
      </c>
      <c r="E33">
        <v>2</v>
      </c>
      <c r="F33">
        <v>-9.141</v>
      </c>
      <c r="G33">
        <v>-46.11</v>
      </c>
      <c r="H33">
        <v>19920</v>
      </c>
      <c r="I33">
        <v>-1</v>
      </c>
      <c r="J33">
        <v>1</v>
      </c>
      <c r="K33" t="s">
        <v>197</v>
      </c>
      <c r="L33" t="s">
        <v>197</v>
      </c>
      <c r="M33" t="s">
        <v>198</v>
      </c>
      <c r="N33">
        <v>156.53306000000001</v>
      </c>
      <c r="O33">
        <v>0.152</v>
      </c>
      <c r="P33">
        <v>0.35199999999999998</v>
      </c>
      <c r="Q33">
        <v>99</v>
      </c>
      <c r="R33">
        <v>-0.03</v>
      </c>
      <c r="S33">
        <v>-3.5999999999999997E-2</v>
      </c>
      <c r="T33">
        <v>27.41</v>
      </c>
      <c r="U33">
        <v>844</v>
      </c>
      <c r="V33">
        <v>0</v>
      </c>
      <c r="W33">
        <v>31.312999999999999</v>
      </c>
      <c r="X33" t="s">
        <v>199</v>
      </c>
      <c r="Y33">
        <v>4</v>
      </c>
      <c r="Z33">
        <v>66</v>
      </c>
      <c r="AA33" t="s">
        <v>200</v>
      </c>
    </row>
    <row r="34" spans="1:27">
      <c r="A34">
        <v>33</v>
      </c>
      <c r="B34" t="s">
        <v>282</v>
      </c>
      <c r="C34" t="s">
        <v>285</v>
      </c>
      <c r="D34" t="s">
        <v>203</v>
      </c>
      <c r="E34">
        <v>3</v>
      </c>
      <c r="F34">
        <v>-9.0120000000000005</v>
      </c>
      <c r="G34">
        <v>-44.795000000000002</v>
      </c>
      <c r="H34">
        <v>19900</v>
      </c>
      <c r="I34">
        <v>-1</v>
      </c>
      <c r="J34">
        <v>1</v>
      </c>
      <c r="K34" t="s">
        <v>197</v>
      </c>
      <c r="L34" t="s">
        <v>197</v>
      </c>
      <c r="M34" t="s">
        <v>198</v>
      </c>
      <c r="N34">
        <v>156.53919999999999</v>
      </c>
      <c r="O34">
        <v>0.111</v>
      </c>
      <c r="P34">
        <v>0.38600000000000001</v>
      </c>
      <c r="Q34">
        <v>92</v>
      </c>
      <c r="R34">
        <v>-2.1999999999999999E-2</v>
      </c>
      <c r="S34">
        <v>1.7999999999999999E-2</v>
      </c>
      <c r="T34">
        <v>27.64</v>
      </c>
      <c r="U34">
        <v>844</v>
      </c>
      <c r="V34">
        <v>0</v>
      </c>
      <c r="W34">
        <v>31</v>
      </c>
      <c r="X34" t="s">
        <v>199</v>
      </c>
      <c r="Y34">
        <v>4</v>
      </c>
      <c r="Z34">
        <v>66</v>
      </c>
      <c r="AA34" t="s">
        <v>200</v>
      </c>
    </row>
    <row r="35" spans="1:27">
      <c r="A35">
        <v>34</v>
      </c>
      <c r="B35" t="s">
        <v>282</v>
      </c>
      <c r="C35" t="s">
        <v>286</v>
      </c>
      <c r="D35" t="s">
        <v>203</v>
      </c>
      <c r="E35">
        <v>4</v>
      </c>
      <c r="F35">
        <v>-9.0649999999999995</v>
      </c>
      <c r="G35">
        <v>-44.283999999999999</v>
      </c>
      <c r="H35">
        <v>19804</v>
      </c>
      <c r="I35">
        <v>0</v>
      </c>
      <c r="J35">
        <v>1</v>
      </c>
      <c r="K35" t="s">
        <v>197</v>
      </c>
      <c r="L35" t="s">
        <v>197</v>
      </c>
      <c r="M35" t="s">
        <v>198</v>
      </c>
      <c r="N35">
        <v>156.54526999999999</v>
      </c>
      <c r="O35">
        <v>9.0999999999999998E-2</v>
      </c>
      <c r="P35">
        <v>0.36699999999999999</v>
      </c>
      <c r="Q35">
        <v>92</v>
      </c>
      <c r="R35">
        <v>-1.2999999999999999E-2</v>
      </c>
      <c r="S35">
        <v>3.5000000000000003E-2</v>
      </c>
      <c r="T35">
        <v>27.72</v>
      </c>
      <c r="U35">
        <v>844</v>
      </c>
      <c r="V35">
        <v>0</v>
      </c>
      <c r="W35">
        <v>31</v>
      </c>
      <c r="X35" t="s">
        <v>199</v>
      </c>
      <c r="Y35">
        <v>4</v>
      </c>
      <c r="Z35">
        <v>66</v>
      </c>
      <c r="AA35" t="s">
        <v>200</v>
      </c>
    </row>
    <row r="36" spans="1:27">
      <c r="A36">
        <v>35</v>
      </c>
      <c r="B36" t="s">
        <v>282</v>
      </c>
      <c r="C36" t="s">
        <v>287</v>
      </c>
      <c r="D36" t="s">
        <v>203</v>
      </c>
      <c r="E36">
        <v>5</v>
      </c>
      <c r="F36">
        <v>-9.0879999999999992</v>
      </c>
      <c r="G36">
        <v>-44.22</v>
      </c>
      <c r="H36">
        <v>19930</v>
      </c>
      <c r="I36">
        <v>0</v>
      </c>
      <c r="J36">
        <v>1</v>
      </c>
      <c r="K36" t="s">
        <v>197</v>
      </c>
      <c r="L36" t="s">
        <v>197</v>
      </c>
      <c r="M36" t="s">
        <v>198</v>
      </c>
      <c r="N36">
        <v>156.55134000000001</v>
      </c>
      <c r="O36">
        <v>0.14799999999999999</v>
      </c>
      <c r="P36">
        <v>0.38400000000000001</v>
      </c>
      <c r="Q36">
        <v>91</v>
      </c>
      <c r="R36">
        <v>-2.5000000000000001E-2</v>
      </c>
      <c r="S36">
        <v>-2.4E-2</v>
      </c>
      <c r="T36">
        <v>27.53</v>
      </c>
      <c r="U36">
        <v>844</v>
      </c>
      <c r="V36">
        <v>0</v>
      </c>
      <c r="W36">
        <v>30.875</v>
      </c>
      <c r="X36" t="s">
        <v>199</v>
      </c>
      <c r="Y36">
        <v>4</v>
      </c>
      <c r="Z36">
        <v>66</v>
      </c>
      <c r="AA36" t="s">
        <v>200</v>
      </c>
    </row>
    <row r="37" spans="1:27">
      <c r="A37">
        <v>36</v>
      </c>
      <c r="B37" t="s">
        <v>282</v>
      </c>
      <c r="C37" t="s">
        <v>288</v>
      </c>
      <c r="D37" t="s">
        <v>203</v>
      </c>
      <c r="E37">
        <v>6</v>
      </c>
      <c r="F37">
        <v>-9.1319999999999997</v>
      </c>
      <c r="G37">
        <v>-43.584000000000003</v>
      </c>
      <c r="H37">
        <v>19909</v>
      </c>
      <c r="I37">
        <v>0</v>
      </c>
      <c r="J37">
        <v>1</v>
      </c>
      <c r="K37" t="s">
        <v>197</v>
      </c>
      <c r="L37" t="s">
        <v>197</v>
      </c>
      <c r="M37" t="s">
        <v>198</v>
      </c>
      <c r="N37">
        <v>156.55748</v>
      </c>
      <c r="O37">
        <v>0.161</v>
      </c>
      <c r="P37">
        <v>0.33200000000000002</v>
      </c>
      <c r="Q37">
        <v>99</v>
      </c>
      <c r="R37">
        <v>-1.7000000000000001E-2</v>
      </c>
      <c r="S37">
        <v>-3.3000000000000002E-2</v>
      </c>
      <c r="T37">
        <v>27.41</v>
      </c>
      <c r="U37">
        <v>844</v>
      </c>
      <c r="V37">
        <v>0</v>
      </c>
      <c r="W37">
        <v>31</v>
      </c>
      <c r="X37" t="s">
        <v>199</v>
      </c>
      <c r="Y37">
        <v>4</v>
      </c>
      <c r="Z37">
        <v>66</v>
      </c>
      <c r="AA37" t="s">
        <v>200</v>
      </c>
    </row>
    <row r="38" spans="1:27">
      <c r="A38">
        <v>37</v>
      </c>
      <c r="B38" t="s">
        <v>282</v>
      </c>
      <c r="C38" t="s">
        <v>289</v>
      </c>
      <c r="D38" t="s">
        <v>203</v>
      </c>
      <c r="E38">
        <v>7</v>
      </c>
      <c r="F38">
        <v>-9.1340000000000003</v>
      </c>
      <c r="G38">
        <v>-43.738</v>
      </c>
      <c r="H38">
        <v>19902</v>
      </c>
      <c r="I38">
        <v>0</v>
      </c>
      <c r="J38">
        <v>1</v>
      </c>
      <c r="K38" t="s">
        <v>197</v>
      </c>
      <c r="L38" t="s">
        <v>197</v>
      </c>
      <c r="M38" t="s">
        <v>198</v>
      </c>
      <c r="N38">
        <v>156.56361999999999</v>
      </c>
      <c r="O38">
        <v>9.1999999999999998E-2</v>
      </c>
      <c r="P38">
        <v>0.28699999999999998</v>
      </c>
      <c r="Q38">
        <v>93</v>
      </c>
      <c r="R38">
        <v>-4.0000000000000001E-3</v>
      </c>
      <c r="S38">
        <v>1.2E-2</v>
      </c>
      <c r="T38">
        <v>28.15</v>
      </c>
      <c r="U38">
        <v>844</v>
      </c>
      <c r="V38">
        <v>0</v>
      </c>
      <c r="W38">
        <v>30.875</v>
      </c>
      <c r="X38" t="s">
        <v>199</v>
      </c>
      <c r="Y38">
        <v>4</v>
      </c>
      <c r="Z38">
        <v>66</v>
      </c>
      <c r="AA38" t="s">
        <v>200</v>
      </c>
    </row>
    <row r="39" spans="1:27">
      <c r="A39">
        <v>38</v>
      </c>
      <c r="B39" t="s">
        <v>282</v>
      </c>
      <c r="C39" t="s">
        <v>290</v>
      </c>
      <c r="D39" t="s">
        <v>203</v>
      </c>
      <c r="E39">
        <v>8</v>
      </c>
      <c r="F39">
        <v>-9.0150000000000006</v>
      </c>
      <c r="G39">
        <v>-44.048999999999999</v>
      </c>
      <c r="H39">
        <v>19967</v>
      </c>
      <c r="I39">
        <v>0</v>
      </c>
      <c r="J39">
        <v>1</v>
      </c>
      <c r="K39" t="s">
        <v>197</v>
      </c>
      <c r="L39" t="s">
        <v>197</v>
      </c>
      <c r="M39" t="s">
        <v>198</v>
      </c>
      <c r="N39">
        <v>156.56969000000001</v>
      </c>
      <c r="O39">
        <v>9.5000000000000001E-2</v>
      </c>
      <c r="P39">
        <v>0.371</v>
      </c>
      <c r="Q39">
        <v>95</v>
      </c>
      <c r="R39">
        <v>-1.2999999999999999E-2</v>
      </c>
      <c r="S39">
        <v>4.2999999999999997E-2</v>
      </c>
      <c r="T39">
        <v>28.57</v>
      </c>
      <c r="U39">
        <v>844</v>
      </c>
      <c r="V39">
        <v>0</v>
      </c>
      <c r="W39">
        <v>30.937999999999999</v>
      </c>
      <c r="X39" t="s">
        <v>199</v>
      </c>
      <c r="Y39">
        <v>4</v>
      </c>
      <c r="Z39">
        <v>66</v>
      </c>
      <c r="AA39" t="s">
        <v>200</v>
      </c>
    </row>
    <row r="40" spans="1:27">
      <c r="A40">
        <v>39</v>
      </c>
      <c r="B40" t="s">
        <v>282</v>
      </c>
      <c r="C40" t="s">
        <v>291</v>
      </c>
      <c r="D40" t="s">
        <v>203</v>
      </c>
      <c r="E40">
        <v>9</v>
      </c>
      <c r="F40">
        <v>-9.109</v>
      </c>
      <c r="G40">
        <v>-43.677999999999997</v>
      </c>
      <c r="H40">
        <v>19896</v>
      </c>
      <c r="I40">
        <v>0</v>
      </c>
      <c r="J40">
        <v>1</v>
      </c>
      <c r="K40" t="s">
        <v>197</v>
      </c>
      <c r="L40" t="s">
        <v>197</v>
      </c>
      <c r="M40" t="s">
        <v>198</v>
      </c>
      <c r="N40">
        <v>156.57576</v>
      </c>
      <c r="O40">
        <v>0.127</v>
      </c>
      <c r="P40">
        <v>0.28999999999999998</v>
      </c>
      <c r="Q40">
        <v>93</v>
      </c>
      <c r="R40">
        <v>-2.5999999999999999E-2</v>
      </c>
      <c r="S40">
        <v>2.8000000000000001E-2</v>
      </c>
      <c r="T40">
        <v>28.13</v>
      </c>
      <c r="U40">
        <v>844</v>
      </c>
      <c r="V40">
        <v>0</v>
      </c>
      <c r="W40">
        <v>30.437999999999999</v>
      </c>
      <c r="X40" t="s">
        <v>199</v>
      </c>
      <c r="Y40">
        <v>4</v>
      </c>
      <c r="Z40">
        <v>66</v>
      </c>
      <c r="AA40" t="s">
        <v>200</v>
      </c>
    </row>
    <row r="41" spans="1:27">
      <c r="A41">
        <v>40</v>
      </c>
      <c r="B41" t="s">
        <v>282</v>
      </c>
      <c r="C41" t="s">
        <v>292</v>
      </c>
      <c r="D41" t="s">
        <v>203</v>
      </c>
      <c r="E41">
        <v>10</v>
      </c>
      <c r="F41">
        <v>-9.0739999999999998</v>
      </c>
      <c r="G41">
        <v>-43.460999999999999</v>
      </c>
      <c r="H41">
        <v>19706</v>
      </c>
      <c r="I41">
        <v>0</v>
      </c>
      <c r="J41">
        <v>1</v>
      </c>
      <c r="K41" t="s">
        <v>197</v>
      </c>
      <c r="L41" t="s">
        <v>197</v>
      </c>
      <c r="M41" t="s">
        <v>198</v>
      </c>
      <c r="N41">
        <v>156.58189999999999</v>
      </c>
      <c r="O41">
        <v>0.13700000000000001</v>
      </c>
      <c r="P41">
        <v>0.27600000000000002</v>
      </c>
      <c r="Q41">
        <v>99</v>
      </c>
      <c r="R41">
        <v>-2.5000000000000001E-2</v>
      </c>
      <c r="S41">
        <v>-2E-3</v>
      </c>
      <c r="T41">
        <v>27.54</v>
      </c>
      <c r="U41">
        <v>844</v>
      </c>
      <c r="V41">
        <v>0</v>
      </c>
      <c r="W41">
        <v>30.5</v>
      </c>
      <c r="X41" t="s">
        <v>199</v>
      </c>
      <c r="Y41">
        <v>4</v>
      </c>
      <c r="Z41">
        <v>66</v>
      </c>
      <c r="AA41" t="s">
        <v>200</v>
      </c>
    </row>
    <row r="42" spans="1:27">
      <c r="A42">
        <v>41</v>
      </c>
      <c r="B42" t="s">
        <v>293</v>
      </c>
      <c r="C42" t="s">
        <v>294</v>
      </c>
      <c r="D42" t="s">
        <v>204</v>
      </c>
      <c r="E42">
        <v>1</v>
      </c>
      <c r="F42">
        <v>-5.2830000000000004</v>
      </c>
      <c r="G42">
        <v>-11.775</v>
      </c>
      <c r="H42">
        <v>19889</v>
      </c>
      <c r="I42">
        <v>-1</v>
      </c>
      <c r="J42">
        <v>1</v>
      </c>
      <c r="K42" t="s">
        <v>197</v>
      </c>
      <c r="L42" t="s">
        <v>197</v>
      </c>
      <c r="M42" t="s">
        <v>198</v>
      </c>
      <c r="N42">
        <v>156.58804000000001</v>
      </c>
      <c r="O42">
        <v>0.14499999999999999</v>
      </c>
      <c r="P42">
        <v>0.314</v>
      </c>
      <c r="Q42">
        <v>94</v>
      </c>
      <c r="R42">
        <v>-2.7E-2</v>
      </c>
      <c r="S42">
        <v>-2.5000000000000001E-2</v>
      </c>
      <c r="T42">
        <v>28.21</v>
      </c>
      <c r="U42">
        <v>844</v>
      </c>
      <c r="V42">
        <v>0</v>
      </c>
      <c r="W42">
        <v>30.75</v>
      </c>
      <c r="X42" t="s">
        <v>199</v>
      </c>
      <c r="Y42">
        <v>5</v>
      </c>
      <c r="Z42">
        <v>67</v>
      </c>
      <c r="AA42" t="s">
        <v>200</v>
      </c>
    </row>
    <row r="43" spans="1:27">
      <c r="A43">
        <v>42</v>
      </c>
      <c r="B43" t="s">
        <v>293</v>
      </c>
      <c r="C43" t="s">
        <v>295</v>
      </c>
      <c r="D43" t="s">
        <v>204</v>
      </c>
      <c r="E43">
        <v>2</v>
      </c>
      <c r="F43">
        <v>-5.1029999999999998</v>
      </c>
      <c r="G43">
        <v>-8.702</v>
      </c>
      <c r="H43">
        <v>19559</v>
      </c>
      <c r="I43">
        <v>-1</v>
      </c>
      <c r="J43">
        <v>1</v>
      </c>
      <c r="K43" t="s">
        <v>197</v>
      </c>
      <c r="L43" t="s">
        <v>197</v>
      </c>
      <c r="M43" t="s">
        <v>198</v>
      </c>
      <c r="N43">
        <v>156.59411</v>
      </c>
      <c r="O43">
        <v>0.16600000000000001</v>
      </c>
      <c r="P43">
        <v>0.45</v>
      </c>
      <c r="Q43">
        <v>91</v>
      </c>
      <c r="R43">
        <v>-4.2999999999999997E-2</v>
      </c>
      <c r="S43">
        <v>-3.2000000000000001E-2</v>
      </c>
      <c r="T43">
        <v>27.36</v>
      </c>
      <c r="U43">
        <v>844</v>
      </c>
      <c r="V43">
        <v>0</v>
      </c>
      <c r="W43">
        <v>31</v>
      </c>
      <c r="X43" t="s">
        <v>199</v>
      </c>
      <c r="Y43">
        <v>5</v>
      </c>
      <c r="Z43">
        <v>67</v>
      </c>
      <c r="AA43" t="s">
        <v>200</v>
      </c>
    </row>
    <row r="44" spans="1:27">
      <c r="A44">
        <v>43</v>
      </c>
      <c r="B44" t="s">
        <v>293</v>
      </c>
      <c r="C44" t="s">
        <v>296</v>
      </c>
      <c r="D44" t="s">
        <v>204</v>
      </c>
      <c r="E44">
        <v>3</v>
      </c>
      <c r="F44">
        <v>-5.01</v>
      </c>
      <c r="G44">
        <v>-7.673</v>
      </c>
      <c r="H44">
        <v>19554</v>
      </c>
      <c r="I44">
        <v>-1</v>
      </c>
      <c r="J44">
        <v>1</v>
      </c>
      <c r="K44" t="s">
        <v>197</v>
      </c>
      <c r="L44" t="s">
        <v>197</v>
      </c>
      <c r="M44" t="s">
        <v>198</v>
      </c>
      <c r="N44">
        <v>156.60019</v>
      </c>
      <c r="O44">
        <v>0.153</v>
      </c>
      <c r="P44">
        <v>0.316</v>
      </c>
      <c r="Q44">
        <v>89</v>
      </c>
      <c r="R44">
        <v>-1.4999999999999999E-2</v>
      </c>
      <c r="S44">
        <v>-0.06</v>
      </c>
      <c r="T44">
        <v>26.76</v>
      </c>
      <c r="U44">
        <v>844</v>
      </c>
      <c r="V44">
        <v>0</v>
      </c>
      <c r="W44">
        <v>31.5</v>
      </c>
      <c r="X44" t="s">
        <v>199</v>
      </c>
      <c r="Y44">
        <v>5</v>
      </c>
      <c r="Z44">
        <v>67</v>
      </c>
      <c r="AA44" t="s">
        <v>200</v>
      </c>
    </row>
    <row r="45" spans="1:27">
      <c r="A45">
        <v>44</v>
      </c>
      <c r="B45" t="s">
        <v>293</v>
      </c>
      <c r="C45" t="s">
        <v>297</v>
      </c>
      <c r="D45" t="s">
        <v>204</v>
      </c>
      <c r="E45">
        <v>4</v>
      </c>
      <c r="F45">
        <v>-5.0019999999999998</v>
      </c>
      <c r="G45">
        <v>-7.484</v>
      </c>
      <c r="H45">
        <v>19725</v>
      </c>
      <c r="I45">
        <v>0</v>
      </c>
      <c r="J45">
        <v>1</v>
      </c>
      <c r="K45" t="s">
        <v>197</v>
      </c>
      <c r="L45" t="s">
        <v>197</v>
      </c>
      <c r="M45" t="s">
        <v>198</v>
      </c>
      <c r="N45">
        <v>156.60633000000001</v>
      </c>
      <c r="O45">
        <v>0.106</v>
      </c>
      <c r="P45">
        <v>0.27</v>
      </c>
      <c r="Q45">
        <v>97</v>
      </c>
      <c r="R45">
        <v>-1.4999999999999999E-2</v>
      </c>
      <c r="S45">
        <v>-2.1000000000000001E-2</v>
      </c>
      <c r="T45">
        <v>26.89</v>
      </c>
      <c r="U45">
        <v>844</v>
      </c>
      <c r="V45">
        <v>0</v>
      </c>
      <c r="W45">
        <v>30.875</v>
      </c>
      <c r="X45" t="s">
        <v>199</v>
      </c>
      <c r="Y45">
        <v>5</v>
      </c>
      <c r="Z45">
        <v>67</v>
      </c>
      <c r="AA45" t="s">
        <v>200</v>
      </c>
    </row>
    <row r="46" spans="1:27">
      <c r="A46">
        <v>45</v>
      </c>
      <c r="B46" t="s">
        <v>298</v>
      </c>
      <c r="C46" t="s">
        <v>299</v>
      </c>
      <c r="D46" t="s">
        <v>205</v>
      </c>
      <c r="E46">
        <v>1</v>
      </c>
      <c r="F46">
        <v>-5.3129999999999997</v>
      </c>
      <c r="G46">
        <v>-19.143999999999998</v>
      </c>
      <c r="H46">
        <v>19985</v>
      </c>
      <c r="I46">
        <v>-1</v>
      </c>
      <c r="J46">
        <v>1</v>
      </c>
      <c r="K46" t="s">
        <v>197</v>
      </c>
      <c r="L46" t="s">
        <v>197</v>
      </c>
      <c r="M46" t="s">
        <v>198</v>
      </c>
      <c r="N46">
        <v>156.61247</v>
      </c>
      <c r="O46">
        <v>0.10299999999999999</v>
      </c>
      <c r="P46">
        <v>0.317</v>
      </c>
      <c r="Q46">
        <v>90</v>
      </c>
      <c r="R46">
        <v>-6.0000000000000001E-3</v>
      </c>
      <c r="S46">
        <v>-3.5999999999999997E-2</v>
      </c>
      <c r="T46">
        <v>27</v>
      </c>
      <c r="U46">
        <v>844</v>
      </c>
      <c r="V46">
        <v>0</v>
      </c>
      <c r="W46">
        <v>31.062999999999999</v>
      </c>
      <c r="X46" t="s">
        <v>199</v>
      </c>
      <c r="Y46">
        <v>6</v>
      </c>
      <c r="Z46">
        <v>67</v>
      </c>
      <c r="AA46" t="s">
        <v>200</v>
      </c>
    </row>
    <row r="47" spans="1:27">
      <c r="A47">
        <v>46</v>
      </c>
      <c r="B47" t="s">
        <v>298</v>
      </c>
      <c r="C47" t="s">
        <v>300</v>
      </c>
      <c r="D47" t="s">
        <v>205</v>
      </c>
      <c r="E47">
        <v>2</v>
      </c>
      <c r="F47">
        <v>-5.24</v>
      </c>
      <c r="G47">
        <v>-20.47</v>
      </c>
      <c r="H47">
        <v>20084</v>
      </c>
      <c r="I47">
        <v>-1</v>
      </c>
      <c r="J47">
        <v>1</v>
      </c>
      <c r="K47" t="s">
        <v>197</v>
      </c>
      <c r="L47" t="s">
        <v>197</v>
      </c>
      <c r="M47" t="s">
        <v>198</v>
      </c>
      <c r="N47">
        <v>156.61854</v>
      </c>
      <c r="O47">
        <v>0.17899999999999999</v>
      </c>
      <c r="P47">
        <v>0.27</v>
      </c>
      <c r="Q47">
        <v>90</v>
      </c>
      <c r="R47">
        <v>-3.7999999999999999E-2</v>
      </c>
      <c r="S47">
        <v>-1.7000000000000001E-2</v>
      </c>
      <c r="T47">
        <v>27.05</v>
      </c>
      <c r="U47">
        <v>844</v>
      </c>
      <c r="V47">
        <v>0</v>
      </c>
      <c r="W47">
        <v>31.375</v>
      </c>
      <c r="X47" t="s">
        <v>199</v>
      </c>
      <c r="Y47">
        <v>6</v>
      </c>
      <c r="Z47">
        <v>67</v>
      </c>
      <c r="AA47" t="s">
        <v>200</v>
      </c>
    </row>
    <row r="48" spans="1:27">
      <c r="A48">
        <v>47</v>
      </c>
      <c r="B48" t="s">
        <v>298</v>
      </c>
      <c r="C48" t="s">
        <v>301</v>
      </c>
      <c r="D48" t="s">
        <v>205</v>
      </c>
      <c r="E48">
        <v>3</v>
      </c>
      <c r="F48">
        <v>-5.2640000000000002</v>
      </c>
      <c r="G48">
        <v>-20.594000000000001</v>
      </c>
      <c r="H48">
        <v>19987</v>
      </c>
      <c r="I48">
        <v>-1</v>
      </c>
      <c r="J48">
        <v>1</v>
      </c>
      <c r="K48" t="s">
        <v>197</v>
      </c>
      <c r="L48" t="s">
        <v>197</v>
      </c>
      <c r="M48" t="s">
        <v>198</v>
      </c>
      <c r="N48">
        <v>156.62468000000001</v>
      </c>
      <c r="O48">
        <v>0.157</v>
      </c>
      <c r="P48">
        <v>0.52900000000000003</v>
      </c>
      <c r="Q48">
        <v>99</v>
      </c>
      <c r="R48">
        <v>-2.4E-2</v>
      </c>
      <c r="S48">
        <v>-8.5000000000000006E-2</v>
      </c>
      <c r="T48">
        <v>27.53</v>
      </c>
      <c r="U48">
        <v>844</v>
      </c>
      <c r="V48">
        <v>0</v>
      </c>
      <c r="W48">
        <v>31.375</v>
      </c>
      <c r="X48" t="s">
        <v>199</v>
      </c>
      <c r="Y48">
        <v>6</v>
      </c>
      <c r="Z48">
        <v>67</v>
      </c>
      <c r="AA48" t="s">
        <v>200</v>
      </c>
    </row>
    <row r="49" spans="1:27">
      <c r="A49">
        <v>48</v>
      </c>
      <c r="B49" t="s">
        <v>298</v>
      </c>
      <c r="C49" t="s">
        <v>302</v>
      </c>
      <c r="D49" t="s">
        <v>205</v>
      </c>
      <c r="E49">
        <v>4</v>
      </c>
      <c r="F49">
        <v>-5.3609999999999998</v>
      </c>
      <c r="G49">
        <v>-20.704000000000001</v>
      </c>
      <c r="H49">
        <v>19906</v>
      </c>
      <c r="I49">
        <v>0</v>
      </c>
      <c r="J49">
        <v>1</v>
      </c>
      <c r="K49" t="s">
        <v>197</v>
      </c>
      <c r="L49" t="s">
        <v>197</v>
      </c>
      <c r="M49" t="s">
        <v>198</v>
      </c>
      <c r="N49">
        <v>156.63082</v>
      </c>
      <c r="O49">
        <v>7.0999999999999994E-2</v>
      </c>
      <c r="P49">
        <v>0.34</v>
      </c>
      <c r="Q49">
        <v>91</v>
      </c>
      <c r="R49">
        <v>-1.7000000000000001E-2</v>
      </c>
      <c r="S49">
        <v>3.0000000000000001E-3</v>
      </c>
      <c r="T49">
        <v>27.3</v>
      </c>
      <c r="U49">
        <v>844</v>
      </c>
      <c r="V49">
        <v>0</v>
      </c>
      <c r="W49">
        <v>31.312999999999999</v>
      </c>
      <c r="X49" t="s">
        <v>199</v>
      </c>
      <c r="Y49">
        <v>6</v>
      </c>
      <c r="Z49">
        <v>67</v>
      </c>
      <c r="AA49" t="s">
        <v>200</v>
      </c>
    </row>
    <row r="50" spans="1:27">
      <c r="A50">
        <v>49</v>
      </c>
      <c r="B50" t="s">
        <v>303</v>
      </c>
      <c r="C50" t="s">
        <v>304</v>
      </c>
      <c r="D50" t="s">
        <v>206</v>
      </c>
      <c r="E50">
        <v>1</v>
      </c>
      <c r="F50">
        <v>-7.73</v>
      </c>
      <c r="G50">
        <v>-30.114000000000001</v>
      </c>
      <c r="H50">
        <v>19754</v>
      </c>
      <c r="I50">
        <v>-1</v>
      </c>
      <c r="J50">
        <v>1</v>
      </c>
      <c r="K50" t="s">
        <v>197</v>
      </c>
      <c r="L50" t="s">
        <v>197</v>
      </c>
      <c r="M50" t="s">
        <v>198</v>
      </c>
      <c r="N50">
        <v>156.63688999999999</v>
      </c>
      <c r="O50">
        <v>7.4999999999999997E-2</v>
      </c>
      <c r="P50">
        <v>0.34</v>
      </c>
      <c r="Q50">
        <v>91</v>
      </c>
      <c r="R50">
        <v>5.0000000000000001E-3</v>
      </c>
      <c r="S50">
        <v>-2.3E-2</v>
      </c>
      <c r="T50">
        <v>27.41</v>
      </c>
      <c r="U50">
        <v>844</v>
      </c>
      <c r="V50">
        <v>0</v>
      </c>
      <c r="W50">
        <v>31</v>
      </c>
      <c r="X50" t="s">
        <v>199</v>
      </c>
      <c r="Y50">
        <v>7</v>
      </c>
      <c r="Z50">
        <v>67</v>
      </c>
      <c r="AA50" t="s">
        <v>200</v>
      </c>
    </row>
    <row r="51" spans="1:27">
      <c r="A51">
        <v>50</v>
      </c>
      <c r="B51" t="s">
        <v>303</v>
      </c>
      <c r="C51" t="s">
        <v>305</v>
      </c>
      <c r="D51" t="s">
        <v>206</v>
      </c>
      <c r="E51">
        <v>2</v>
      </c>
      <c r="F51">
        <v>-7.9420000000000002</v>
      </c>
      <c r="G51">
        <v>-30.960999999999999</v>
      </c>
      <c r="H51">
        <v>19959</v>
      </c>
      <c r="I51">
        <v>-1</v>
      </c>
      <c r="J51">
        <v>1</v>
      </c>
      <c r="K51" t="s">
        <v>197</v>
      </c>
      <c r="L51" t="s">
        <v>197</v>
      </c>
      <c r="M51" t="s">
        <v>198</v>
      </c>
      <c r="N51">
        <v>156.64304000000001</v>
      </c>
      <c r="O51">
        <v>0.14399999999999999</v>
      </c>
      <c r="P51">
        <v>0.33700000000000002</v>
      </c>
      <c r="Q51">
        <v>104</v>
      </c>
      <c r="R51">
        <v>-2.1000000000000001E-2</v>
      </c>
      <c r="S51">
        <v>2.1000000000000001E-2</v>
      </c>
      <c r="T51">
        <v>28.77</v>
      </c>
      <c r="U51">
        <v>844</v>
      </c>
      <c r="V51">
        <v>0</v>
      </c>
      <c r="W51">
        <v>31.625</v>
      </c>
      <c r="X51" t="s">
        <v>199</v>
      </c>
      <c r="Y51">
        <v>7</v>
      </c>
      <c r="Z51">
        <v>67</v>
      </c>
      <c r="AA51" t="s">
        <v>200</v>
      </c>
    </row>
    <row r="52" spans="1:27">
      <c r="A52">
        <v>51</v>
      </c>
      <c r="B52" t="s">
        <v>303</v>
      </c>
      <c r="C52" t="s">
        <v>306</v>
      </c>
      <c r="D52" t="s">
        <v>206</v>
      </c>
      <c r="E52">
        <v>3</v>
      </c>
      <c r="F52">
        <v>-7.9290000000000003</v>
      </c>
      <c r="G52">
        <v>-31.09</v>
      </c>
      <c r="H52">
        <v>20021</v>
      </c>
      <c r="I52">
        <v>-1</v>
      </c>
      <c r="J52">
        <v>1</v>
      </c>
      <c r="K52" t="s">
        <v>197</v>
      </c>
      <c r="L52" t="s">
        <v>197</v>
      </c>
      <c r="M52" t="s">
        <v>198</v>
      </c>
      <c r="N52">
        <v>156.64918</v>
      </c>
      <c r="O52">
        <v>0.14399999999999999</v>
      </c>
      <c r="P52">
        <v>0.34599999999999997</v>
      </c>
      <c r="Q52">
        <v>91</v>
      </c>
      <c r="R52">
        <v>-1.6E-2</v>
      </c>
      <c r="S52">
        <v>-5.1999999999999998E-2</v>
      </c>
      <c r="T52">
        <v>27.28</v>
      </c>
      <c r="U52">
        <v>844</v>
      </c>
      <c r="V52">
        <v>0</v>
      </c>
      <c r="W52">
        <v>31.812999999999999</v>
      </c>
      <c r="X52" t="s">
        <v>199</v>
      </c>
      <c r="Y52">
        <v>7</v>
      </c>
      <c r="Z52">
        <v>67</v>
      </c>
      <c r="AA52" t="s">
        <v>200</v>
      </c>
    </row>
    <row r="53" spans="1:27">
      <c r="A53">
        <v>52</v>
      </c>
      <c r="B53" t="s">
        <v>303</v>
      </c>
      <c r="C53" t="s">
        <v>307</v>
      </c>
      <c r="D53" t="s">
        <v>206</v>
      </c>
      <c r="E53">
        <v>4</v>
      </c>
      <c r="F53">
        <v>-7.94</v>
      </c>
      <c r="G53">
        <v>-31.05</v>
      </c>
      <c r="H53">
        <v>19881</v>
      </c>
      <c r="I53">
        <v>0</v>
      </c>
      <c r="J53">
        <v>1</v>
      </c>
      <c r="K53" t="s">
        <v>197</v>
      </c>
      <c r="L53" t="s">
        <v>197</v>
      </c>
      <c r="M53" t="s">
        <v>198</v>
      </c>
      <c r="N53">
        <v>156.65525</v>
      </c>
      <c r="O53">
        <v>0.14299999999999999</v>
      </c>
      <c r="P53">
        <v>0.36399999999999999</v>
      </c>
      <c r="Q53">
        <v>94</v>
      </c>
      <c r="R53">
        <v>-3.3000000000000002E-2</v>
      </c>
      <c r="S53">
        <v>-0.01</v>
      </c>
      <c r="T53">
        <v>28.26</v>
      </c>
      <c r="U53">
        <v>844</v>
      </c>
      <c r="V53">
        <v>0</v>
      </c>
      <c r="W53">
        <v>31.25</v>
      </c>
      <c r="X53" t="s">
        <v>199</v>
      </c>
      <c r="Y53">
        <v>7</v>
      </c>
      <c r="Z53">
        <v>67</v>
      </c>
      <c r="AA53" t="s">
        <v>200</v>
      </c>
    </row>
    <row r="54" spans="1:27">
      <c r="A54">
        <v>53</v>
      </c>
      <c r="B54" t="s">
        <v>308</v>
      </c>
      <c r="C54" t="s">
        <v>309</v>
      </c>
      <c r="D54" t="s">
        <v>207</v>
      </c>
      <c r="E54">
        <v>1</v>
      </c>
      <c r="F54">
        <v>-7.2919999999999998</v>
      </c>
      <c r="G54">
        <v>-28.658000000000001</v>
      </c>
      <c r="H54">
        <v>19656</v>
      </c>
      <c r="I54">
        <v>-1</v>
      </c>
      <c r="J54">
        <v>1</v>
      </c>
      <c r="K54" t="s">
        <v>197</v>
      </c>
      <c r="L54" t="s">
        <v>197</v>
      </c>
      <c r="M54" t="s">
        <v>198</v>
      </c>
      <c r="N54">
        <v>156.66139000000001</v>
      </c>
      <c r="O54">
        <v>0.122</v>
      </c>
      <c r="P54">
        <v>0.17499999999999999</v>
      </c>
      <c r="Q54">
        <v>96</v>
      </c>
      <c r="R54">
        <v>-1.0999999999999999E-2</v>
      </c>
      <c r="S54">
        <v>-3.1E-2</v>
      </c>
      <c r="T54">
        <v>26.7</v>
      </c>
      <c r="U54">
        <v>844</v>
      </c>
      <c r="V54">
        <v>0</v>
      </c>
      <c r="W54">
        <v>31.125</v>
      </c>
      <c r="X54" t="s">
        <v>199</v>
      </c>
      <c r="Y54">
        <v>8</v>
      </c>
      <c r="Z54">
        <v>67</v>
      </c>
      <c r="AA54" t="s">
        <v>200</v>
      </c>
    </row>
    <row r="55" spans="1:27">
      <c r="A55">
        <v>54</v>
      </c>
      <c r="B55" t="s">
        <v>308</v>
      </c>
      <c r="C55" t="s">
        <v>310</v>
      </c>
      <c r="D55" t="s">
        <v>207</v>
      </c>
      <c r="E55">
        <v>2</v>
      </c>
      <c r="F55">
        <v>-7.2789999999999999</v>
      </c>
      <c r="G55">
        <v>-28.055</v>
      </c>
      <c r="H55">
        <v>19896</v>
      </c>
      <c r="I55">
        <v>-1</v>
      </c>
      <c r="J55">
        <v>1</v>
      </c>
      <c r="K55" t="s">
        <v>197</v>
      </c>
      <c r="L55" t="s">
        <v>197</v>
      </c>
      <c r="M55" t="s">
        <v>198</v>
      </c>
      <c r="N55">
        <v>156.66746000000001</v>
      </c>
      <c r="O55">
        <v>0.19700000000000001</v>
      </c>
      <c r="P55">
        <v>0.40500000000000003</v>
      </c>
      <c r="Q55">
        <v>99</v>
      </c>
      <c r="R55">
        <v>-3.7999999999999999E-2</v>
      </c>
      <c r="S55">
        <v>-3.1E-2</v>
      </c>
      <c r="T55">
        <v>27.38</v>
      </c>
      <c r="U55">
        <v>844</v>
      </c>
      <c r="V55">
        <v>0</v>
      </c>
      <c r="W55">
        <v>31.25</v>
      </c>
      <c r="X55" t="s">
        <v>199</v>
      </c>
      <c r="Y55">
        <v>8</v>
      </c>
      <c r="Z55">
        <v>67</v>
      </c>
      <c r="AA55" t="s">
        <v>200</v>
      </c>
    </row>
    <row r="56" spans="1:27">
      <c r="A56">
        <v>55</v>
      </c>
      <c r="B56" t="s">
        <v>308</v>
      </c>
      <c r="C56" t="s">
        <v>311</v>
      </c>
      <c r="D56" t="s">
        <v>207</v>
      </c>
      <c r="E56">
        <v>3</v>
      </c>
      <c r="F56">
        <v>-7.2729999999999997</v>
      </c>
      <c r="G56">
        <v>-27.852</v>
      </c>
      <c r="H56">
        <v>19732</v>
      </c>
      <c r="I56">
        <v>-1</v>
      </c>
      <c r="J56">
        <v>1</v>
      </c>
      <c r="K56" t="s">
        <v>197</v>
      </c>
      <c r="L56" t="s">
        <v>197</v>
      </c>
      <c r="M56" t="s">
        <v>198</v>
      </c>
      <c r="N56">
        <v>156.67359999999999</v>
      </c>
      <c r="O56">
        <v>0.13600000000000001</v>
      </c>
      <c r="P56">
        <v>0.41899999999999998</v>
      </c>
      <c r="Q56">
        <v>93</v>
      </c>
      <c r="R56">
        <v>-1.7999999999999999E-2</v>
      </c>
      <c r="S56">
        <v>0.06</v>
      </c>
      <c r="T56">
        <v>28</v>
      </c>
      <c r="U56">
        <v>844</v>
      </c>
      <c r="V56">
        <v>0</v>
      </c>
      <c r="W56">
        <v>31.375</v>
      </c>
      <c r="X56" t="s">
        <v>199</v>
      </c>
      <c r="Y56">
        <v>8</v>
      </c>
      <c r="Z56">
        <v>67</v>
      </c>
      <c r="AA56" t="s">
        <v>200</v>
      </c>
    </row>
    <row r="57" spans="1:27">
      <c r="A57">
        <v>56</v>
      </c>
      <c r="B57" t="s">
        <v>308</v>
      </c>
      <c r="C57" t="s">
        <v>312</v>
      </c>
      <c r="D57" t="s">
        <v>207</v>
      </c>
      <c r="E57">
        <v>4</v>
      </c>
      <c r="F57">
        <v>-7.2880000000000003</v>
      </c>
      <c r="G57">
        <v>-27.942</v>
      </c>
      <c r="H57">
        <v>20190</v>
      </c>
      <c r="I57">
        <v>0</v>
      </c>
      <c r="J57">
        <v>1</v>
      </c>
      <c r="K57" t="s">
        <v>197</v>
      </c>
      <c r="L57" t="s">
        <v>197</v>
      </c>
      <c r="M57" t="s">
        <v>198</v>
      </c>
      <c r="N57">
        <v>156.67974000000001</v>
      </c>
      <c r="O57">
        <v>0.14099999999999999</v>
      </c>
      <c r="P57">
        <v>0.42399999999999999</v>
      </c>
      <c r="Q57">
        <v>101</v>
      </c>
      <c r="R57">
        <v>-2.1999999999999999E-2</v>
      </c>
      <c r="S57">
        <v>0.09</v>
      </c>
      <c r="T57">
        <v>28.04</v>
      </c>
      <c r="U57">
        <v>844</v>
      </c>
      <c r="V57">
        <v>0</v>
      </c>
      <c r="W57">
        <v>31.375</v>
      </c>
      <c r="X57" t="s">
        <v>199</v>
      </c>
      <c r="Y57">
        <v>8</v>
      </c>
      <c r="Z57">
        <v>67</v>
      </c>
      <c r="AA57" t="s">
        <v>200</v>
      </c>
    </row>
    <row r="58" spans="1:27">
      <c r="A58">
        <v>57</v>
      </c>
      <c r="B58" t="s">
        <v>313</v>
      </c>
      <c r="C58" t="s">
        <v>314</v>
      </c>
      <c r="D58" t="s">
        <v>208</v>
      </c>
      <c r="E58">
        <v>1</v>
      </c>
      <c r="F58">
        <v>-8.9009999999999998</v>
      </c>
      <c r="G58">
        <v>-41.392000000000003</v>
      </c>
      <c r="H58">
        <v>19746</v>
      </c>
      <c r="I58">
        <v>-1</v>
      </c>
      <c r="J58">
        <v>1</v>
      </c>
      <c r="K58" t="s">
        <v>197</v>
      </c>
      <c r="L58" t="s">
        <v>197</v>
      </c>
      <c r="M58" t="s">
        <v>198</v>
      </c>
      <c r="N58">
        <v>156.68588</v>
      </c>
      <c r="O58">
        <v>0.18</v>
      </c>
      <c r="P58">
        <v>0.307</v>
      </c>
      <c r="Q58">
        <v>91</v>
      </c>
      <c r="R58">
        <v>-1.9E-2</v>
      </c>
      <c r="S58">
        <v>-1.0999999999999999E-2</v>
      </c>
      <c r="T58">
        <v>27.35</v>
      </c>
      <c r="U58">
        <v>844</v>
      </c>
      <c r="V58">
        <v>0</v>
      </c>
      <c r="W58">
        <v>31.187999999999999</v>
      </c>
      <c r="X58" t="s">
        <v>199</v>
      </c>
      <c r="Y58">
        <v>9</v>
      </c>
      <c r="Z58">
        <v>67</v>
      </c>
      <c r="AA58" t="s">
        <v>200</v>
      </c>
    </row>
    <row r="59" spans="1:27">
      <c r="A59">
        <v>58</v>
      </c>
      <c r="B59" t="s">
        <v>313</v>
      </c>
      <c r="C59" t="s">
        <v>315</v>
      </c>
      <c r="D59" t="s">
        <v>208</v>
      </c>
      <c r="E59">
        <v>2</v>
      </c>
      <c r="F59">
        <v>-9.0830000000000002</v>
      </c>
      <c r="G59">
        <v>-42.262999999999998</v>
      </c>
      <c r="H59">
        <v>19868</v>
      </c>
      <c r="I59">
        <v>-1</v>
      </c>
      <c r="J59">
        <v>1</v>
      </c>
      <c r="K59" t="s">
        <v>197</v>
      </c>
      <c r="L59" t="s">
        <v>197</v>
      </c>
      <c r="M59" t="s">
        <v>198</v>
      </c>
      <c r="N59">
        <v>156.69194999999999</v>
      </c>
      <c r="O59">
        <v>0.114</v>
      </c>
      <c r="P59">
        <v>0.43</v>
      </c>
      <c r="Q59">
        <v>90</v>
      </c>
      <c r="R59">
        <v>-4.0000000000000001E-3</v>
      </c>
      <c r="S59">
        <v>-3.0000000000000001E-3</v>
      </c>
      <c r="T59">
        <v>27.25</v>
      </c>
      <c r="U59">
        <v>844</v>
      </c>
      <c r="V59">
        <v>0</v>
      </c>
      <c r="W59">
        <v>31.125</v>
      </c>
      <c r="X59" t="s">
        <v>199</v>
      </c>
      <c r="Y59">
        <v>9</v>
      </c>
      <c r="Z59">
        <v>67</v>
      </c>
      <c r="AA59" t="s">
        <v>200</v>
      </c>
    </row>
    <row r="60" spans="1:27">
      <c r="A60">
        <v>59</v>
      </c>
      <c r="B60" t="s">
        <v>313</v>
      </c>
      <c r="C60" t="s">
        <v>316</v>
      </c>
      <c r="D60" t="s">
        <v>208</v>
      </c>
      <c r="E60">
        <v>3</v>
      </c>
      <c r="F60">
        <v>-8.9939999999999998</v>
      </c>
      <c r="G60">
        <v>-43.137</v>
      </c>
      <c r="H60">
        <v>20005</v>
      </c>
      <c r="I60">
        <v>-1</v>
      </c>
      <c r="J60">
        <v>1</v>
      </c>
      <c r="K60" t="s">
        <v>197</v>
      </c>
      <c r="L60" t="s">
        <v>197</v>
      </c>
      <c r="M60" t="s">
        <v>198</v>
      </c>
      <c r="N60">
        <v>156.69809000000001</v>
      </c>
      <c r="O60">
        <v>0.112</v>
      </c>
      <c r="P60">
        <v>0.25</v>
      </c>
      <c r="Q60">
        <v>100</v>
      </c>
      <c r="R60">
        <v>-1.2999999999999999E-2</v>
      </c>
      <c r="S60">
        <v>4.3999999999999997E-2</v>
      </c>
      <c r="T60">
        <v>27.72</v>
      </c>
      <c r="U60">
        <v>844</v>
      </c>
      <c r="V60">
        <v>0</v>
      </c>
      <c r="W60">
        <v>31.25</v>
      </c>
      <c r="X60" t="s">
        <v>199</v>
      </c>
      <c r="Y60">
        <v>9</v>
      </c>
      <c r="Z60">
        <v>67</v>
      </c>
      <c r="AA60" t="s">
        <v>200</v>
      </c>
    </row>
    <row r="61" spans="1:27">
      <c r="A61">
        <v>60</v>
      </c>
      <c r="B61" t="s">
        <v>313</v>
      </c>
      <c r="C61" t="s">
        <v>317</v>
      </c>
      <c r="D61" t="s">
        <v>208</v>
      </c>
      <c r="E61">
        <v>4</v>
      </c>
      <c r="F61">
        <v>-9.1050000000000004</v>
      </c>
      <c r="G61">
        <v>-42.966000000000001</v>
      </c>
      <c r="H61">
        <v>19751</v>
      </c>
      <c r="I61">
        <v>0</v>
      </c>
      <c r="J61">
        <v>1</v>
      </c>
      <c r="K61" t="s">
        <v>197</v>
      </c>
      <c r="L61" t="s">
        <v>197</v>
      </c>
      <c r="M61" t="s">
        <v>198</v>
      </c>
      <c r="N61">
        <v>156.70423</v>
      </c>
      <c r="O61">
        <v>0.16500000000000001</v>
      </c>
      <c r="P61">
        <v>0.41399999999999998</v>
      </c>
      <c r="Q61">
        <v>91</v>
      </c>
      <c r="R61">
        <v>-8.9999999999999993E-3</v>
      </c>
      <c r="S61">
        <v>6.6000000000000003E-2</v>
      </c>
      <c r="T61">
        <v>27.54</v>
      </c>
      <c r="U61">
        <v>844</v>
      </c>
      <c r="V61">
        <v>0</v>
      </c>
      <c r="W61">
        <v>31.187999999999999</v>
      </c>
      <c r="X61" t="s">
        <v>199</v>
      </c>
      <c r="Y61">
        <v>9</v>
      </c>
      <c r="Z61">
        <v>67</v>
      </c>
      <c r="AA61" t="s">
        <v>200</v>
      </c>
    </row>
    <row r="62" spans="1:27">
      <c r="A62">
        <v>61</v>
      </c>
      <c r="B62" t="s">
        <v>318</v>
      </c>
      <c r="C62" t="s">
        <v>319</v>
      </c>
      <c r="D62" t="s">
        <v>209</v>
      </c>
      <c r="E62">
        <v>1</v>
      </c>
      <c r="F62">
        <v>-5.7290000000000001</v>
      </c>
      <c r="G62">
        <v>-23.574999999999999</v>
      </c>
      <c r="H62">
        <v>19973</v>
      </c>
      <c r="I62">
        <v>-1</v>
      </c>
      <c r="J62">
        <v>1</v>
      </c>
      <c r="K62" t="s">
        <v>197</v>
      </c>
      <c r="L62" t="s">
        <v>197</v>
      </c>
      <c r="M62" t="s">
        <v>198</v>
      </c>
      <c r="N62">
        <v>156.71030999999999</v>
      </c>
      <c r="O62">
        <v>0.105</v>
      </c>
      <c r="P62">
        <v>0.26400000000000001</v>
      </c>
      <c r="Q62">
        <v>92</v>
      </c>
      <c r="R62">
        <v>-4.0000000000000001E-3</v>
      </c>
      <c r="S62">
        <v>1.6E-2</v>
      </c>
      <c r="T62">
        <v>27.85</v>
      </c>
      <c r="U62">
        <v>844</v>
      </c>
      <c r="V62">
        <v>0</v>
      </c>
      <c r="W62">
        <v>30.937999999999999</v>
      </c>
      <c r="X62" t="s">
        <v>199</v>
      </c>
      <c r="Y62">
        <v>10</v>
      </c>
      <c r="Z62">
        <v>67</v>
      </c>
      <c r="AA62" t="s">
        <v>200</v>
      </c>
    </row>
    <row r="63" spans="1:27">
      <c r="A63">
        <v>62</v>
      </c>
      <c r="B63" t="s">
        <v>318</v>
      </c>
      <c r="C63" t="s">
        <v>320</v>
      </c>
      <c r="D63" t="s">
        <v>209</v>
      </c>
      <c r="E63">
        <v>2</v>
      </c>
      <c r="F63">
        <v>-5.5170000000000003</v>
      </c>
      <c r="G63">
        <v>-21.341000000000001</v>
      </c>
      <c r="H63">
        <v>20032</v>
      </c>
      <c r="I63">
        <v>-1</v>
      </c>
      <c r="J63">
        <v>1</v>
      </c>
      <c r="K63" t="s">
        <v>197</v>
      </c>
      <c r="L63" t="s">
        <v>197</v>
      </c>
      <c r="M63" t="s">
        <v>198</v>
      </c>
      <c r="N63">
        <v>156.71645000000001</v>
      </c>
      <c r="O63">
        <v>0.158</v>
      </c>
      <c r="P63">
        <v>0.251</v>
      </c>
      <c r="Q63">
        <v>101</v>
      </c>
      <c r="R63">
        <v>-8.9999999999999993E-3</v>
      </c>
      <c r="S63">
        <v>-4.0000000000000001E-3</v>
      </c>
      <c r="T63">
        <v>27.96</v>
      </c>
      <c r="U63">
        <v>844</v>
      </c>
      <c r="V63">
        <v>0</v>
      </c>
      <c r="W63">
        <v>31.312999999999999</v>
      </c>
      <c r="X63" t="s">
        <v>199</v>
      </c>
      <c r="Y63">
        <v>10</v>
      </c>
      <c r="Z63">
        <v>67</v>
      </c>
      <c r="AA63" t="s">
        <v>200</v>
      </c>
    </row>
    <row r="64" spans="1:27">
      <c r="A64">
        <v>63</v>
      </c>
      <c r="B64" t="s">
        <v>318</v>
      </c>
      <c r="C64" t="s">
        <v>321</v>
      </c>
      <c r="D64" t="s">
        <v>209</v>
      </c>
      <c r="E64">
        <v>3</v>
      </c>
      <c r="F64">
        <v>-5.5449999999999999</v>
      </c>
      <c r="G64">
        <v>-20.962</v>
      </c>
      <c r="H64">
        <v>19930</v>
      </c>
      <c r="I64">
        <v>-1</v>
      </c>
      <c r="J64">
        <v>1</v>
      </c>
      <c r="K64" t="s">
        <v>197</v>
      </c>
      <c r="L64" t="s">
        <v>197</v>
      </c>
      <c r="M64" t="s">
        <v>198</v>
      </c>
      <c r="N64">
        <v>156.72259</v>
      </c>
      <c r="O64">
        <v>0.115</v>
      </c>
      <c r="P64">
        <v>0.28100000000000003</v>
      </c>
      <c r="Q64">
        <v>92</v>
      </c>
      <c r="R64">
        <v>-1.4999999999999999E-2</v>
      </c>
      <c r="S64">
        <v>-7.0000000000000001E-3</v>
      </c>
      <c r="T64">
        <v>27.66</v>
      </c>
      <c r="U64">
        <v>844</v>
      </c>
      <c r="V64">
        <v>0</v>
      </c>
      <c r="W64">
        <v>31.375</v>
      </c>
      <c r="X64" t="s">
        <v>199</v>
      </c>
      <c r="Y64">
        <v>10</v>
      </c>
      <c r="Z64">
        <v>67</v>
      </c>
      <c r="AA64" t="s">
        <v>200</v>
      </c>
    </row>
    <row r="65" spans="1:27">
      <c r="A65">
        <v>64</v>
      </c>
      <c r="B65" t="s">
        <v>318</v>
      </c>
      <c r="C65" t="s">
        <v>322</v>
      </c>
      <c r="D65" t="s">
        <v>209</v>
      </c>
      <c r="E65">
        <v>4</v>
      </c>
      <c r="F65">
        <v>-5.5039999999999996</v>
      </c>
      <c r="G65">
        <v>-20.64</v>
      </c>
      <c r="H65">
        <v>20054</v>
      </c>
      <c r="I65">
        <v>0</v>
      </c>
      <c r="J65">
        <v>1</v>
      </c>
      <c r="K65" t="s">
        <v>197</v>
      </c>
      <c r="L65" t="s">
        <v>197</v>
      </c>
      <c r="M65" t="s">
        <v>198</v>
      </c>
      <c r="N65">
        <v>156.72865999999999</v>
      </c>
      <c r="O65">
        <v>0.16600000000000001</v>
      </c>
      <c r="P65">
        <v>0.309</v>
      </c>
      <c r="Q65">
        <v>91</v>
      </c>
      <c r="R65">
        <v>-2.4E-2</v>
      </c>
      <c r="S65">
        <v>-1.6E-2</v>
      </c>
      <c r="T65">
        <v>27.48</v>
      </c>
      <c r="U65">
        <v>844</v>
      </c>
      <c r="V65">
        <v>0</v>
      </c>
      <c r="W65">
        <v>31.375</v>
      </c>
      <c r="X65" t="s">
        <v>199</v>
      </c>
      <c r="Y65">
        <v>10</v>
      </c>
      <c r="Z65">
        <v>67</v>
      </c>
      <c r="AA65" t="s">
        <v>200</v>
      </c>
    </row>
    <row r="66" spans="1:27">
      <c r="A66">
        <v>65</v>
      </c>
      <c r="B66" t="s">
        <v>323</v>
      </c>
      <c r="C66" t="s">
        <v>324</v>
      </c>
      <c r="D66" t="s">
        <v>210</v>
      </c>
      <c r="E66">
        <v>1</v>
      </c>
      <c r="F66">
        <v>-5.3209999999999997</v>
      </c>
      <c r="G66">
        <v>-20.975999999999999</v>
      </c>
      <c r="H66">
        <v>19841</v>
      </c>
      <c r="I66">
        <v>-1</v>
      </c>
      <c r="J66">
        <v>1</v>
      </c>
      <c r="K66" t="s">
        <v>197</v>
      </c>
      <c r="L66" t="s">
        <v>197</v>
      </c>
      <c r="M66" t="s">
        <v>198</v>
      </c>
      <c r="N66">
        <v>156.73481000000001</v>
      </c>
      <c r="O66">
        <v>0.114</v>
      </c>
      <c r="P66">
        <v>0.26300000000000001</v>
      </c>
      <c r="Q66">
        <v>99</v>
      </c>
      <c r="R66">
        <v>-1.7999999999999999E-2</v>
      </c>
      <c r="S66">
        <v>-4.1000000000000002E-2</v>
      </c>
      <c r="T66">
        <v>27.31</v>
      </c>
      <c r="U66">
        <v>844</v>
      </c>
      <c r="V66">
        <v>0</v>
      </c>
      <c r="W66">
        <v>31.25</v>
      </c>
      <c r="X66" t="s">
        <v>199</v>
      </c>
      <c r="Y66">
        <v>11</v>
      </c>
      <c r="Z66">
        <v>67</v>
      </c>
      <c r="AA66" t="s">
        <v>200</v>
      </c>
    </row>
    <row r="67" spans="1:27">
      <c r="A67">
        <v>66</v>
      </c>
      <c r="B67" t="s">
        <v>323</v>
      </c>
      <c r="C67" t="s">
        <v>325</v>
      </c>
      <c r="D67" t="s">
        <v>210</v>
      </c>
      <c r="E67">
        <v>2</v>
      </c>
      <c r="F67">
        <v>-5.2320000000000002</v>
      </c>
      <c r="G67">
        <v>-20.399000000000001</v>
      </c>
      <c r="H67">
        <v>19789</v>
      </c>
      <c r="I67">
        <v>-1</v>
      </c>
      <c r="J67">
        <v>1</v>
      </c>
      <c r="K67" t="s">
        <v>197</v>
      </c>
      <c r="L67" t="s">
        <v>197</v>
      </c>
      <c r="M67" t="s">
        <v>198</v>
      </c>
      <c r="N67">
        <v>156.74095</v>
      </c>
      <c r="O67">
        <v>8.1000000000000003E-2</v>
      </c>
      <c r="P67">
        <v>0.50600000000000001</v>
      </c>
      <c r="Q67">
        <v>90</v>
      </c>
      <c r="R67">
        <v>-0.02</v>
      </c>
      <c r="S67">
        <v>-3.2000000000000001E-2</v>
      </c>
      <c r="T67">
        <v>27.12</v>
      </c>
      <c r="U67">
        <v>844</v>
      </c>
      <c r="V67">
        <v>0</v>
      </c>
      <c r="W67">
        <v>31.187999999999999</v>
      </c>
      <c r="X67" t="s">
        <v>199</v>
      </c>
      <c r="Y67">
        <v>11</v>
      </c>
      <c r="Z67">
        <v>67</v>
      </c>
      <c r="AA67" t="s">
        <v>200</v>
      </c>
    </row>
    <row r="68" spans="1:27">
      <c r="A68">
        <v>67</v>
      </c>
      <c r="B68" t="s">
        <v>323</v>
      </c>
      <c r="C68" t="s">
        <v>326</v>
      </c>
      <c r="D68" t="s">
        <v>210</v>
      </c>
      <c r="E68">
        <v>3</v>
      </c>
      <c r="F68">
        <v>-5.2539999999999996</v>
      </c>
      <c r="G68">
        <v>-20.797000000000001</v>
      </c>
      <c r="H68">
        <v>19733</v>
      </c>
      <c r="I68">
        <v>-1</v>
      </c>
      <c r="J68">
        <v>1</v>
      </c>
      <c r="K68" t="s">
        <v>197</v>
      </c>
      <c r="L68" t="s">
        <v>197</v>
      </c>
      <c r="M68" t="s">
        <v>198</v>
      </c>
      <c r="N68">
        <v>156.74701999999999</v>
      </c>
      <c r="O68">
        <v>0.114</v>
      </c>
      <c r="P68">
        <v>0.38</v>
      </c>
      <c r="Q68">
        <v>90</v>
      </c>
      <c r="R68">
        <v>-8.0000000000000002E-3</v>
      </c>
      <c r="S68">
        <v>2.4E-2</v>
      </c>
      <c r="T68">
        <v>27.11</v>
      </c>
      <c r="U68">
        <v>844</v>
      </c>
      <c r="V68">
        <v>0</v>
      </c>
      <c r="W68">
        <v>30.75</v>
      </c>
      <c r="X68" t="s">
        <v>199</v>
      </c>
      <c r="Y68">
        <v>11</v>
      </c>
      <c r="Z68">
        <v>67</v>
      </c>
      <c r="AA68" t="s">
        <v>200</v>
      </c>
    </row>
    <row r="69" spans="1:27">
      <c r="A69">
        <v>68</v>
      </c>
      <c r="B69" t="s">
        <v>323</v>
      </c>
      <c r="C69" t="s">
        <v>327</v>
      </c>
      <c r="D69" t="s">
        <v>210</v>
      </c>
      <c r="E69">
        <v>4</v>
      </c>
      <c r="F69">
        <v>-5.2619999999999996</v>
      </c>
      <c r="G69">
        <v>-20.280999999999999</v>
      </c>
      <c r="H69">
        <v>19880</v>
      </c>
      <c r="I69">
        <v>0</v>
      </c>
      <c r="J69">
        <v>1</v>
      </c>
      <c r="K69" t="s">
        <v>197</v>
      </c>
      <c r="L69" t="s">
        <v>197</v>
      </c>
      <c r="M69" t="s">
        <v>198</v>
      </c>
      <c r="N69">
        <v>156.75323</v>
      </c>
      <c r="O69">
        <v>0.113</v>
      </c>
      <c r="P69">
        <v>0.34899999999999998</v>
      </c>
      <c r="Q69">
        <v>92</v>
      </c>
      <c r="R69">
        <v>-2.4E-2</v>
      </c>
      <c r="S69">
        <v>1.7000000000000001E-2</v>
      </c>
      <c r="T69">
        <v>27.59</v>
      </c>
      <c r="U69">
        <v>844</v>
      </c>
      <c r="V69">
        <v>0</v>
      </c>
      <c r="W69">
        <v>30.812999999999999</v>
      </c>
      <c r="X69" t="s">
        <v>199</v>
      </c>
      <c r="Y69">
        <v>11</v>
      </c>
      <c r="Z69">
        <v>67</v>
      </c>
      <c r="AA69" t="s">
        <v>200</v>
      </c>
    </row>
    <row r="70" spans="1:27">
      <c r="A70">
        <v>69</v>
      </c>
      <c r="B70" t="s">
        <v>328</v>
      </c>
      <c r="C70" t="s">
        <v>329</v>
      </c>
      <c r="D70" t="s">
        <v>211</v>
      </c>
      <c r="E70">
        <v>1</v>
      </c>
      <c r="F70">
        <v>-5.6289999999999996</v>
      </c>
      <c r="G70">
        <v>-22.399000000000001</v>
      </c>
      <c r="H70">
        <v>19639</v>
      </c>
      <c r="I70">
        <v>-1</v>
      </c>
      <c r="J70">
        <v>1</v>
      </c>
      <c r="K70" t="s">
        <v>197</v>
      </c>
      <c r="L70" t="s">
        <v>197</v>
      </c>
      <c r="M70" t="s">
        <v>198</v>
      </c>
      <c r="N70">
        <v>156.7593</v>
      </c>
      <c r="O70">
        <v>0.121</v>
      </c>
      <c r="P70">
        <v>0.22</v>
      </c>
      <c r="Q70">
        <v>90</v>
      </c>
      <c r="R70">
        <v>-7.0000000000000001E-3</v>
      </c>
      <c r="S70">
        <v>2.7E-2</v>
      </c>
      <c r="T70">
        <v>27.04</v>
      </c>
      <c r="U70">
        <v>844</v>
      </c>
      <c r="V70">
        <v>0</v>
      </c>
      <c r="W70">
        <v>31.062999999999999</v>
      </c>
      <c r="X70" t="s">
        <v>199</v>
      </c>
      <c r="Y70">
        <v>12</v>
      </c>
      <c r="Z70">
        <v>67</v>
      </c>
      <c r="AA70" t="s">
        <v>200</v>
      </c>
    </row>
    <row r="71" spans="1:27">
      <c r="A71">
        <v>70</v>
      </c>
      <c r="B71" t="s">
        <v>328</v>
      </c>
      <c r="C71" t="s">
        <v>330</v>
      </c>
      <c r="D71" t="s">
        <v>211</v>
      </c>
      <c r="E71">
        <v>2</v>
      </c>
      <c r="F71">
        <v>-5.657</v>
      </c>
      <c r="G71">
        <v>-22.791</v>
      </c>
      <c r="H71">
        <v>19907</v>
      </c>
      <c r="I71">
        <v>-1</v>
      </c>
      <c r="J71">
        <v>1</v>
      </c>
      <c r="K71" t="s">
        <v>197</v>
      </c>
      <c r="L71" t="s">
        <v>197</v>
      </c>
      <c r="M71" t="s">
        <v>198</v>
      </c>
      <c r="N71">
        <v>156.76544000000001</v>
      </c>
      <c r="O71">
        <v>0.13300000000000001</v>
      </c>
      <c r="P71">
        <v>0.50900000000000001</v>
      </c>
      <c r="Q71">
        <v>100</v>
      </c>
      <c r="R71">
        <v>-1.7999999999999999E-2</v>
      </c>
      <c r="S71">
        <v>1.6E-2</v>
      </c>
      <c r="T71">
        <v>27.61</v>
      </c>
      <c r="U71">
        <v>844</v>
      </c>
      <c r="V71">
        <v>0</v>
      </c>
      <c r="W71">
        <v>31.062999999999999</v>
      </c>
      <c r="X71" t="s">
        <v>199</v>
      </c>
      <c r="Y71">
        <v>12</v>
      </c>
      <c r="Z71">
        <v>67</v>
      </c>
      <c r="AA71" t="s">
        <v>200</v>
      </c>
    </row>
    <row r="72" spans="1:27">
      <c r="A72">
        <v>71</v>
      </c>
      <c r="B72" t="s">
        <v>328</v>
      </c>
      <c r="C72" t="s">
        <v>331</v>
      </c>
      <c r="D72" t="s">
        <v>211</v>
      </c>
      <c r="E72">
        <v>3</v>
      </c>
      <c r="F72">
        <v>-5.6989999999999998</v>
      </c>
      <c r="G72">
        <v>-22.515999999999998</v>
      </c>
      <c r="H72">
        <v>20067</v>
      </c>
      <c r="I72">
        <v>-1</v>
      </c>
      <c r="J72">
        <v>1</v>
      </c>
      <c r="K72" t="s">
        <v>197</v>
      </c>
      <c r="L72" t="s">
        <v>197</v>
      </c>
      <c r="M72" t="s">
        <v>198</v>
      </c>
      <c r="N72">
        <v>156.77159</v>
      </c>
      <c r="O72">
        <v>0.13500000000000001</v>
      </c>
      <c r="P72">
        <v>0.20300000000000001</v>
      </c>
      <c r="Q72">
        <v>90</v>
      </c>
      <c r="R72">
        <v>-0.02</v>
      </c>
      <c r="S72">
        <v>-4.1000000000000002E-2</v>
      </c>
      <c r="T72">
        <v>27.1</v>
      </c>
      <c r="U72">
        <v>844</v>
      </c>
      <c r="V72">
        <v>0</v>
      </c>
      <c r="W72">
        <v>31</v>
      </c>
      <c r="X72" t="s">
        <v>199</v>
      </c>
      <c r="Y72">
        <v>12</v>
      </c>
      <c r="Z72">
        <v>67</v>
      </c>
      <c r="AA72" t="s">
        <v>200</v>
      </c>
    </row>
    <row r="73" spans="1:27">
      <c r="A73">
        <v>72</v>
      </c>
      <c r="B73" t="s">
        <v>328</v>
      </c>
      <c r="C73" t="s">
        <v>332</v>
      </c>
      <c r="D73" t="s">
        <v>211</v>
      </c>
      <c r="E73">
        <v>4</v>
      </c>
      <c r="F73">
        <v>-5.6959999999999997</v>
      </c>
      <c r="G73">
        <v>-22.084</v>
      </c>
      <c r="H73">
        <v>19922</v>
      </c>
      <c r="I73">
        <v>0</v>
      </c>
      <c r="J73">
        <v>1</v>
      </c>
      <c r="K73" t="s">
        <v>197</v>
      </c>
      <c r="L73" t="s">
        <v>197</v>
      </c>
      <c r="M73" t="s">
        <v>198</v>
      </c>
      <c r="N73">
        <v>156.77772999999999</v>
      </c>
      <c r="O73">
        <v>8.5999999999999993E-2</v>
      </c>
      <c r="P73">
        <v>0.35</v>
      </c>
      <c r="Q73">
        <v>99</v>
      </c>
      <c r="R73">
        <v>-1.4999999999999999E-2</v>
      </c>
      <c r="S73">
        <v>1.4E-2</v>
      </c>
      <c r="T73">
        <v>27.52</v>
      </c>
      <c r="U73">
        <v>844</v>
      </c>
      <c r="V73">
        <v>0</v>
      </c>
      <c r="W73">
        <v>31.062999999999999</v>
      </c>
      <c r="X73" t="s">
        <v>199</v>
      </c>
      <c r="Y73">
        <v>12</v>
      </c>
      <c r="Z73">
        <v>67</v>
      </c>
      <c r="AA73" t="s">
        <v>200</v>
      </c>
    </row>
    <row r="74" spans="1:27">
      <c r="A74">
        <v>73</v>
      </c>
      <c r="B74" t="s">
        <v>333</v>
      </c>
      <c r="C74" t="s">
        <v>334</v>
      </c>
      <c r="D74" t="s">
        <v>212</v>
      </c>
      <c r="E74">
        <v>1</v>
      </c>
      <c r="F74">
        <v>-5.5019999999999998</v>
      </c>
      <c r="G74">
        <v>-20.899000000000001</v>
      </c>
      <c r="H74">
        <v>19933</v>
      </c>
      <c r="I74">
        <v>-1</v>
      </c>
      <c r="J74">
        <v>1</v>
      </c>
      <c r="K74" t="s">
        <v>197</v>
      </c>
      <c r="L74" t="s">
        <v>197</v>
      </c>
      <c r="M74" t="s">
        <v>198</v>
      </c>
      <c r="N74">
        <v>156.78387000000001</v>
      </c>
      <c r="O74">
        <v>0.154</v>
      </c>
      <c r="P74">
        <v>0.33400000000000002</v>
      </c>
      <c r="Q74">
        <v>91</v>
      </c>
      <c r="R74">
        <v>-3.1E-2</v>
      </c>
      <c r="S74">
        <v>1.2E-2</v>
      </c>
      <c r="T74">
        <v>27.57</v>
      </c>
      <c r="U74">
        <v>844</v>
      </c>
      <c r="V74">
        <v>0</v>
      </c>
      <c r="W74">
        <v>31.437999999999999</v>
      </c>
      <c r="X74" t="s">
        <v>199</v>
      </c>
      <c r="Y74">
        <v>13</v>
      </c>
      <c r="Z74">
        <v>67</v>
      </c>
      <c r="AA74" t="s">
        <v>200</v>
      </c>
    </row>
    <row r="75" spans="1:27">
      <c r="A75">
        <v>74</v>
      </c>
      <c r="B75" t="s">
        <v>333</v>
      </c>
      <c r="C75" t="s">
        <v>335</v>
      </c>
      <c r="D75" t="s">
        <v>212</v>
      </c>
      <c r="E75">
        <v>2</v>
      </c>
      <c r="F75">
        <v>-5.5060000000000002</v>
      </c>
      <c r="G75">
        <v>-20.591000000000001</v>
      </c>
      <c r="H75">
        <v>19950</v>
      </c>
      <c r="I75">
        <v>-1</v>
      </c>
      <c r="J75">
        <v>1</v>
      </c>
      <c r="K75" t="s">
        <v>197</v>
      </c>
      <c r="L75" t="s">
        <v>197</v>
      </c>
      <c r="M75" t="s">
        <v>198</v>
      </c>
      <c r="N75">
        <v>156.78994</v>
      </c>
      <c r="O75">
        <v>0.161</v>
      </c>
      <c r="P75">
        <v>0.24199999999999999</v>
      </c>
      <c r="Q75">
        <v>92</v>
      </c>
      <c r="R75">
        <v>-3.5000000000000003E-2</v>
      </c>
      <c r="S75">
        <v>-1.7999999999999999E-2</v>
      </c>
      <c r="T75">
        <v>27.71</v>
      </c>
      <c r="U75">
        <v>844</v>
      </c>
      <c r="V75">
        <v>0</v>
      </c>
      <c r="W75">
        <v>31</v>
      </c>
      <c r="X75" t="s">
        <v>199</v>
      </c>
      <c r="Y75">
        <v>13</v>
      </c>
      <c r="Z75">
        <v>67</v>
      </c>
      <c r="AA75" t="s">
        <v>200</v>
      </c>
    </row>
    <row r="76" spans="1:27">
      <c r="A76">
        <v>75</v>
      </c>
      <c r="B76" t="s">
        <v>333</v>
      </c>
      <c r="C76" t="s">
        <v>336</v>
      </c>
      <c r="D76" t="s">
        <v>212</v>
      </c>
      <c r="E76">
        <v>3</v>
      </c>
      <c r="F76">
        <v>-5.4089999999999998</v>
      </c>
      <c r="G76">
        <v>-20.742999999999999</v>
      </c>
      <c r="H76">
        <v>19688</v>
      </c>
      <c r="I76">
        <v>-1</v>
      </c>
      <c r="J76">
        <v>1</v>
      </c>
      <c r="K76" t="s">
        <v>197</v>
      </c>
      <c r="L76" t="s">
        <v>197</v>
      </c>
      <c r="M76" t="s">
        <v>198</v>
      </c>
      <c r="N76">
        <v>156.79615000000001</v>
      </c>
      <c r="O76">
        <v>0.19600000000000001</v>
      </c>
      <c r="P76">
        <v>0.34200000000000003</v>
      </c>
      <c r="Q76">
        <v>94</v>
      </c>
      <c r="R76">
        <v>-3.5000000000000003E-2</v>
      </c>
      <c r="S76">
        <v>7.1999999999999995E-2</v>
      </c>
      <c r="T76">
        <v>28.37</v>
      </c>
      <c r="U76">
        <v>844</v>
      </c>
      <c r="V76">
        <v>0</v>
      </c>
      <c r="W76">
        <v>31.125</v>
      </c>
      <c r="X76" t="s">
        <v>199</v>
      </c>
      <c r="Y76">
        <v>13</v>
      </c>
      <c r="Z76">
        <v>67</v>
      </c>
      <c r="AA76" t="s">
        <v>200</v>
      </c>
    </row>
    <row r="77" spans="1:27">
      <c r="A77">
        <v>76</v>
      </c>
      <c r="B77" t="s">
        <v>333</v>
      </c>
      <c r="C77" t="s">
        <v>337</v>
      </c>
      <c r="D77" t="s">
        <v>212</v>
      </c>
      <c r="E77">
        <v>4</v>
      </c>
      <c r="F77">
        <v>-5.4809999999999999</v>
      </c>
      <c r="G77">
        <v>-20.419</v>
      </c>
      <c r="H77">
        <v>19918</v>
      </c>
      <c r="I77">
        <v>0</v>
      </c>
      <c r="J77">
        <v>1</v>
      </c>
      <c r="K77" t="s">
        <v>197</v>
      </c>
      <c r="L77" t="s">
        <v>197</v>
      </c>
      <c r="M77" t="s">
        <v>198</v>
      </c>
      <c r="N77">
        <v>156.80222000000001</v>
      </c>
      <c r="O77">
        <v>0.124</v>
      </c>
      <c r="P77">
        <v>0.28399999999999997</v>
      </c>
      <c r="Q77">
        <v>92</v>
      </c>
      <c r="R77">
        <v>1E-3</v>
      </c>
      <c r="S77">
        <v>2.5999999999999999E-2</v>
      </c>
      <c r="T77">
        <v>27.8</v>
      </c>
      <c r="U77">
        <v>844</v>
      </c>
      <c r="V77">
        <v>0</v>
      </c>
      <c r="W77">
        <v>31.062999999999999</v>
      </c>
      <c r="X77" t="s">
        <v>199</v>
      </c>
      <c r="Y77">
        <v>13</v>
      </c>
      <c r="Z77">
        <v>67</v>
      </c>
      <c r="AA77" t="s">
        <v>200</v>
      </c>
    </row>
    <row r="78" spans="1:27">
      <c r="A78">
        <v>77</v>
      </c>
      <c r="B78" t="s">
        <v>338</v>
      </c>
      <c r="C78" t="s">
        <v>339</v>
      </c>
      <c r="D78" t="s">
        <v>213</v>
      </c>
      <c r="E78">
        <v>1</v>
      </c>
      <c r="F78">
        <v>-6.2489999999999997</v>
      </c>
      <c r="G78">
        <v>-25.248999999999999</v>
      </c>
      <c r="H78">
        <v>19956</v>
      </c>
      <c r="I78">
        <v>-1</v>
      </c>
      <c r="J78">
        <v>1</v>
      </c>
      <c r="K78" t="s">
        <v>197</v>
      </c>
      <c r="L78" t="s">
        <v>197</v>
      </c>
      <c r="M78" t="s">
        <v>198</v>
      </c>
      <c r="N78">
        <v>156.80835999999999</v>
      </c>
      <c r="O78">
        <v>0.14299999999999999</v>
      </c>
      <c r="P78">
        <v>0.26600000000000001</v>
      </c>
      <c r="Q78">
        <v>99</v>
      </c>
      <c r="R78">
        <v>0</v>
      </c>
      <c r="S78">
        <v>1.7999999999999999E-2</v>
      </c>
      <c r="T78">
        <v>27.4</v>
      </c>
      <c r="U78">
        <v>844</v>
      </c>
      <c r="V78">
        <v>0</v>
      </c>
      <c r="W78">
        <v>31.062999999999999</v>
      </c>
      <c r="X78" t="s">
        <v>199</v>
      </c>
      <c r="Y78">
        <v>14</v>
      </c>
      <c r="Z78">
        <v>67</v>
      </c>
      <c r="AA78" t="s">
        <v>200</v>
      </c>
    </row>
    <row r="79" spans="1:27">
      <c r="A79">
        <v>78</v>
      </c>
      <c r="B79" t="s">
        <v>338</v>
      </c>
      <c r="C79" t="s">
        <v>340</v>
      </c>
      <c r="D79" t="s">
        <v>213</v>
      </c>
      <c r="E79">
        <v>2</v>
      </c>
      <c r="F79">
        <v>-6.3579999999999997</v>
      </c>
      <c r="G79">
        <v>-25.385999999999999</v>
      </c>
      <c r="H79">
        <v>20035</v>
      </c>
      <c r="I79">
        <v>-1</v>
      </c>
      <c r="J79">
        <v>1</v>
      </c>
      <c r="K79" t="s">
        <v>197</v>
      </c>
      <c r="L79" t="s">
        <v>197</v>
      </c>
      <c r="M79" t="s">
        <v>198</v>
      </c>
      <c r="N79">
        <v>156.81451000000001</v>
      </c>
      <c r="O79">
        <v>0.13400000000000001</v>
      </c>
      <c r="P79">
        <v>0.32</v>
      </c>
      <c r="Q79">
        <v>93</v>
      </c>
      <c r="R79">
        <v>-1.7000000000000001E-2</v>
      </c>
      <c r="S79">
        <v>0.04</v>
      </c>
      <c r="T79">
        <v>27.96</v>
      </c>
      <c r="U79">
        <v>844</v>
      </c>
      <c r="V79">
        <v>0</v>
      </c>
      <c r="W79">
        <v>31.125</v>
      </c>
      <c r="X79" t="s">
        <v>199</v>
      </c>
      <c r="Y79">
        <v>14</v>
      </c>
      <c r="Z79">
        <v>67</v>
      </c>
      <c r="AA79" t="s">
        <v>200</v>
      </c>
    </row>
    <row r="80" spans="1:27">
      <c r="A80">
        <v>79</v>
      </c>
      <c r="B80" t="s">
        <v>338</v>
      </c>
      <c r="C80" t="s">
        <v>341</v>
      </c>
      <c r="D80" t="s">
        <v>213</v>
      </c>
      <c r="E80">
        <v>3</v>
      </c>
      <c r="F80">
        <v>-6.2960000000000003</v>
      </c>
      <c r="G80">
        <v>-25.786999999999999</v>
      </c>
      <c r="H80">
        <v>20014</v>
      </c>
      <c r="I80">
        <v>-1</v>
      </c>
      <c r="J80">
        <v>1</v>
      </c>
      <c r="K80" t="s">
        <v>197</v>
      </c>
      <c r="L80" t="s">
        <v>197</v>
      </c>
      <c r="M80" t="s">
        <v>198</v>
      </c>
      <c r="N80">
        <v>156.82058000000001</v>
      </c>
      <c r="O80">
        <v>0.17199999999999999</v>
      </c>
      <c r="P80">
        <v>0.34399999999999997</v>
      </c>
      <c r="Q80">
        <v>91</v>
      </c>
      <c r="R80">
        <v>-3.5999999999999997E-2</v>
      </c>
      <c r="S80">
        <v>-0.05</v>
      </c>
      <c r="T80">
        <v>27.38</v>
      </c>
      <c r="U80">
        <v>844</v>
      </c>
      <c r="V80">
        <v>0</v>
      </c>
      <c r="W80">
        <v>31</v>
      </c>
      <c r="X80" t="s">
        <v>199</v>
      </c>
      <c r="Y80">
        <v>14</v>
      </c>
      <c r="Z80">
        <v>67</v>
      </c>
      <c r="AA80" t="s">
        <v>200</v>
      </c>
    </row>
    <row r="81" spans="1:27">
      <c r="A81">
        <v>80</v>
      </c>
      <c r="B81" t="s">
        <v>338</v>
      </c>
      <c r="C81" t="s">
        <v>342</v>
      </c>
      <c r="D81" t="s">
        <v>213</v>
      </c>
      <c r="E81">
        <v>4</v>
      </c>
      <c r="F81">
        <v>-6.3529999999999998</v>
      </c>
      <c r="G81">
        <v>-25.379000000000001</v>
      </c>
      <c r="H81">
        <v>19965</v>
      </c>
      <c r="I81">
        <v>0</v>
      </c>
      <c r="J81">
        <v>1</v>
      </c>
      <c r="K81" t="s">
        <v>197</v>
      </c>
      <c r="L81" t="s">
        <v>197</v>
      </c>
      <c r="M81" t="s">
        <v>198</v>
      </c>
      <c r="N81">
        <v>156.82679999999999</v>
      </c>
      <c r="O81">
        <v>0.16</v>
      </c>
      <c r="P81">
        <v>0.31</v>
      </c>
      <c r="Q81">
        <v>92</v>
      </c>
      <c r="R81">
        <v>-0.01</v>
      </c>
      <c r="S81">
        <v>1.2999999999999999E-2</v>
      </c>
      <c r="T81">
        <v>27.59</v>
      </c>
      <c r="U81">
        <v>844</v>
      </c>
      <c r="V81">
        <v>0</v>
      </c>
      <c r="W81">
        <v>30.875</v>
      </c>
      <c r="X81" t="s">
        <v>199</v>
      </c>
      <c r="Y81">
        <v>14</v>
      </c>
      <c r="Z81">
        <v>67</v>
      </c>
      <c r="AA81" t="s">
        <v>200</v>
      </c>
    </row>
    <row r="82" spans="1:27">
      <c r="A82">
        <v>81</v>
      </c>
      <c r="B82" t="s">
        <v>343</v>
      </c>
      <c r="C82" t="s">
        <v>344</v>
      </c>
      <c r="D82" t="s">
        <v>214</v>
      </c>
      <c r="E82">
        <v>1</v>
      </c>
      <c r="F82">
        <v>-5.173</v>
      </c>
      <c r="G82">
        <v>-19.812999999999999</v>
      </c>
      <c r="H82">
        <v>19920</v>
      </c>
      <c r="I82">
        <v>-1</v>
      </c>
      <c r="J82">
        <v>1</v>
      </c>
      <c r="K82" t="s">
        <v>197</v>
      </c>
      <c r="L82" t="s">
        <v>197</v>
      </c>
      <c r="M82" t="s">
        <v>198</v>
      </c>
      <c r="N82">
        <v>156.83287000000001</v>
      </c>
      <c r="O82">
        <v>0.13400000000000001</v>
      </c>
      <c r="P82">
        <v>0.17299999999999999</v>
      </c>
      <c r="Q82">
        <v>90</v>
      </c>
      <c r="R82">
        <v>-1.4E-2</v>
      </c>
      <c r="S82">
        <v>-8.0000000000000002E-3</v>
      </c>
      <c r="T82">
        <v>27.06</v>
      </c>
      <c r="U82">
        <v>844</v>
      </c>
      <c r="V82">
        <v>0</v>
      </c>
      <c r="W82">
        <v>30.75</v>
      </c>
      <c r="X82" t="s">
        <v>199</v>
      </c>
      <c r="Y82">
        <v>15</v>
      </c>
      <c r="Z82">
        <v>67</v>
      </c>
      <c r="AA82" t="s">
        <v>200</v>
      </c>
    </row>
    <row r="83" spans="1:27">
      <c r="A83">
        <v>82</v>
      </c>
      <c r="B83" t="s">
        <v>343</v>
      </c>
      <c r="C83" t="s">
        <v>345</v>
      </c>
      <c r="D83" t="s">
        <v>214</v>
      </c>
      <c r="E83">
        <v>2</v>
      </c>
      <c r="F83">
        <v>-5.1890000000000001</v>
      </c>
      <c r="G83">
        <v>-19.309999999999999</v>
      </c>
      <c r="H83">
        <v>19948</v>
      </c>
      <c r="I83">
        <v>-1</v>
      </c>
      <c r="J83">
        <v>1</v>
      </c>
      <c r="K83" t="s">
        <v>197</v>
      </c>
      <c r="L83" t="s">
        <v>197</v>
      </c>
      <c r="M83" t="s">
        <v>198</v>
      </c>
      <c r="N83">
        <v>156.83901</v>
      </c>
      <c r="O83">
        <v>0.13800000000000001</v>
      </c>
      <c r="P83">
        <v>0.27400000000000002</v>
      </c>
      <c r="Q83">
        <v>95</v>
      </c>
      <c r="R83">
        <v>-1.9E-2</v>
      </c>
      <c r="S83">
        <v>-8.0000000000000002E-3</v>
      </c>
      <c r="T83">
        <v>26.42</v>
      </c>
      <c r="U83">
        <v>844</v>
      </c>
      <c r="V83">
        <v>0</v>
      </c>
      <c r="W83">
        <v>31.125</v>
      </c>
      <c r="X83" t="s">
        <v>199</v>
      </c>
      <c r="Y83">
        <v>15</v>
      </c>
      <c r="Z83">
        <v>67</v>
      </c>
      <c r="AA83" t="s">
        <v>200</v>
      </c>
    </row>
    <row r="84" spans="1:27">
      <c r="A84">
        <v>83</v>
      </c>
      <c r="B84" t="s">
        <v>343</v>
      </c>
      <c r="C84" t="s">
        <v>346</v>
      </c>
      <c r="D84" t="s">
        <v>214</v>
      </c>
      <c r="E84">
        <v>3</v>
      </c>
      <c r="F84">
        <v>-5.0979999999999999</v>
      </c>
      <c r="G84">
        <v>-19.620999999999999</v>
      </c>
      <c r="H84">
        <v>20034</v>
      </c>
      <c r="I84">
        <v>-1</v>
      </c>
      <c r="J84">
        <v>1</v>
      </c>
      <c r="K84" t="s">
        <v>197</v>
      </c>
      <c r="L84" t="s">
        <v>197</v>
      </c>
      <c r="M84" t="s">
        <v>198</v>
      </c>
      <c r="N84">
        <v>156.84515999999999</v>
      </c>
      <c r="O84">
        <v>7.0999999999999994E-2</v>
      </c>
      <c r="P84">
        <v>0.36599999999999999</v>
      </c>
      <c r="Q84">
        <v>92</v>
      </c>
      <c r="R84">
        <v>1.0999999999999999E-2</v>
      </c>
      <c r="S84">
        <v>3.0000000000000001E-3</v>
      </c>
      <c r="T84">
        <v>27.7</v>
      </c>
      <c r="U84">
        <v>844</v>
      </c>
      <c r="V84">
        <v>0</v>
      </c>
      <c r="W84">
        <v>31.125</v>
      </c>
      <c r="X84" t="s">
        <v>199</v>
      </c>
      <c r="Y84">
        <v>15</v>
      </c>
      <c r="Z84">
        <v>67</v>
      </c>
      <c r="AA84" t="s">
        <v>200</v>
      </c>
    </row>
    <row r="85" spans="1:27">
      <c r="A85">
        <v>84</v>
      </c>
      <c r="B85" t="s">
        <v>343</v>
      </c>
      <c r="C85" t="s">
        <v>347</v>
      </c>
      <c r="D85" t="s">
        <v>214</v>
      </c>
      <c r="E85">
        <v>4</v>
      </c>
      <c r="F85">
        <v>-5.109</v>
      </c>
      <c r="G85">
        <v>-19.271999999999998</v>
      </c>
      <c r="H85">
        <v>19929</v>
      </c>
      <c r="I85">
        <v>0</v>
      </c>
      <c r="J85">
        <v>1</v>
      </c>
      <c r="K85" t="s">
        <v>197</v>
      </c>
      <c r="L85" t="s">
        <v>197</v>
      </c>
      <c r="M85" t="s">
        <v>198</v>
      </c>
      <c r="N85">
        <v>156.85130000000001</v>
      </c>
      <c r="O85">
        <v>0.124</v>
      </c>
      <c r="P85">
        <v>0.31</v>
      </c>
      <c r="Q85">
        <v>101</v>
      </c>
      <c r="R85">
        <v>-1.6E-2</v>
      </c>
      <c r="S85">
        <v>3.5999999999999997E-2</v>
      </c>
      <c r="T85">
        <v>27.87</v>
      </c>
      <c r="U85">
        <v>844</v>
      </c>
      <c r="V85">
        <v>0</v>
      </c>
      <c r="W85">
        <v>31.062999999999999</v>
      </c>
      <c r="X85" t="s">
        <v>199</v>
      </c>
      <c r="Y85">
        <v>15</v>
      </c>
      <c r="Z85">
        <v>67</v>
      </c>
      <c r="AA85" t="s">
        <v>200</v>
      </c>
    </row>
    <row r="86" spans="1:27">
      <c r="A86">
        <v>85</v>
      </c>
      <c r="B86" t="s">
        <v>348</v>
      </c>
      <c r="C86" t="s">
        <v>349</v>
      </c>
      <c r="D86" t="s">
        <v>215</v>
      </c>
      <c r="E86">
        <v>1</v>
      </c>
      <c r="F86">
        <v>-5.2629999999999999</v>
      </c>
      <c r="G86">
        <v>-19.577999999999999</v>
      </c>
      <c r="H86">
        <v>19947</v>
      </c>
      <c r="I86">
        <v>-1</v>
      </c>
      <c r="J86">
        <v>1</v>
      </c>
      <c r="K86" t="s">
        <v>197</v>
      </c>
      <c r="L86" t="s">
        <v>197</v>
      </c>
      <c r="M86" t="s">
        <v>198</v>
      </c>
      <c r="N86">
        <v>156.85744</v>
      </c>
      <c r="O86">
        <v>0.14599999999999999</v>
      </c>
      <c r="P86">
        <v>0.34200000000000003</v>
      </c>
      <c r="Q86">
        <v>90</v>
      </c>
      <c r="R86">
        <v>-1.4E-2</v>
      </c>
      <c r="S86">
        <v>-5.0999999999999997E-2</v>
      </c>
      <c r="T86">
        <v>27.12</v>
      </c>
      <c r="U86">
        <v>844</v>
      </c>
      <c r="V86">
        <v>0</v>
      </c>
      <c r="W86">
        <v>30.75</v>
      </c>
      <c r="X86" t="s">
        <v>199</v>
      </c>
      <c r="Y86">
        <v>16</v>
      </c>
      <c r="Z86">
        <v>67</v>
      </c>
      <c r="AA86" t="s">
        <v>200</v>
      </c>
    </row>
    <row r="87" spans="1:27">
      <c r="A87">
        <v>86</v>
      </c>
      <c r="B87" t="s">
        <v>348</v>
      </c>
      <c r="C87" t="s">
        <v>350</v>
      </c>
      <c r="D87" t="s">
        <v>215</v>
      </c>
      <c r="E87">
        <v>2</v>
      </c>
      <c r="F87">
        <v>-5.2469999999999999</v>
      </c>
      <c r="G87">
        <v>-19.7</v>
      </c>
      <c r="H87">
        <v>19793</v>
      </c>
      <c r="I87">
        <v>-1</v>
      </c>
      <c r="J87">
        <v>1</v>
      </c>
      <c r="K87" t="s">
        <v>197</v>
      </c>
      <c r="L87" t="s">
        <v>197</v>
      </c>
      <c r="M87" t="s">
        <v>198</v>
      </c>
      <c r="N87">
        <v>156.86349999999999</v>
      </c>
      <c r="O87">
        <v>0.13900000000000001</v>
      </c>
      <c r="P87">
        <v>0.29899999999999999</v>
      </c>
      <c r="Q87">
        <v>90</v>
      </c>
      <c r="R87">
        <v>-2.1000000000000001E-2</v>
      </c>
      <c r="S87">
        <v>-6.0000000000000001E-3</v>
      </c>
      <c r="T87">
        <v>27.16</v>
      </c>
      <c r="U87">
        <v>844</v>
      </c>
      <c r="V87">
        <v>0</v>
      </c>
      <c r="W87">
        <v>30.937999999999999</v>
      </c>
      <c r="X87" t="s">
        <v>199</v>
      </c>
      <c r="Y87">
        <v>16</v>
      </c>
      <c r="Z87">
        <v>67</v>
      </c>
      <c r="AA87" t="s">
        <v>200</v>
      </c>
    </row>
    <row r="88" spans="1:27">
      <c r="A88">
        <v>87</v>
      </c>
      <c r="B88" t="s">
        <v>348</v>
      </c>
      <c r="C88" t="s">
        <v>351</v>
      </c>
      <c r="D88" t="s">
        <v>215</v>
      </c>
      <c r="E88">
        <v>3</v>
      </c>
      <c r="F88">
        <v>-5.327</v>
      </c>
      <c r="G88">
        <v>-19.751999999999999</v>
      </c>
      <c r="H88">
        <v>20106</v>
      </c>
      <c r="I88">
        <v>-1</v>
      </c>
      <c r="J88">
        <v>1</v>
      </c>
      <c r="K88" t="s">
        <v>197</v>
      </c>
      <c r="L88" t="s">
        <v>197</v>
      </c>
      <c r="M88" t="s">
        <v>198</v>
      </c>
      <c r="N88">
        <v>156.86972</v>
      </c>
      <c r="O88">
        <v>9.2999999999999999E-2</v>
      </c>
      <c r="P88">
        <v>0.27200000000000002</v>
      </c>
      <c r="Q88">
        <v>91</v>
      </c>
      <c r="R88">
        <v>-0.01</v>
      </c>
      <c r="S88">
        <v>-3.5999999999999997E-2</v>
      </c>
      <c r="T88">
        <v>27.36</v>
      </c>
      <c r="U88">
        <v>844</v>
      </c>
      <c r="V88">
        <v>0</v>
      </c>
      <c r="W88">
        <v>30.812999999999999</v>
      </c>
      <c r="X88" t="s">
        <v>199</v>
      </c>
      <c r="Y88">
        <v>16</v>
      </c>
      <c r="Z88">
        <v>67</v>
      </c>
      <c r="AA88" t="s">
        <v>200</v>
      </c>
    </row>
    <row r="89" spans="1:27">
      <c r="A89">
        <v>88</v>
      </c>
      <c r="B89" t="s">
        <v>348</v>
      </c>
      <c r="C89" t="s">
        <v>352</v>
      </c>
      <c r="D89" t="s">
        <v>215</v>
      </c>
      <c r="E89">
        <v>4</v>
      </c>
      <c r="F89">
        <v>-5.1609999999999996</v>
      </c>
      <c r="G89">
        <v>-19.533999999999999</v>
      </c>
      <c r="H89">
        <v>19949</v>
      </c>
      <c r="I89">
        <v>0</v>
      </c>
      <c r="J89">
        <v>1</v>
      </c>
      <c r="K89" t="s">
        <v>197</v>
      </c>
      <c r="L89" t="s">
        <v>197</v>
      </c>
      <c r="M89" t="s">
        <v>198</v>
      </c>
      <c r="N89">
        <v>156.87578999999999</v>
      </c>
      <c r="O89">
        <v>0.106</v>
      </c>
      <c r="P89">
        <v>0.23499999999999999</v>
      </c>
      <c r="Q89">
        <v>90</v>
      </c>
      <c r="R89">
        <v>-0.02</v>
      </c>
      <c r="S89">
        <v>-0.03</v>
      </c>
      <c r="T89">
        <v>27.15</v>
      </c>
      <c r="U89">
        <v>844</v>
      </c>
      <c r="V89">
        <v>0</v>
      </c>
      <c r="W89">
        <v>31.125</v>
      </c>
      <c r="X89" t="s">
        <v>199</v>
      </c>
      <c r="Y89">
        <v>16</v>
      </c>
      <c r="Z89">
        <v>67</v>
      </c>
      <c r="AA89" t="s">
        <v>200</v>
      </c>
    </row>
    <row r="90" spans="1:27">
      <c r="A90">
        <v>89</v>
      </c>
      <c r="B90" t="s">
        <v>353</v>
      </c>
      <c r="C90" t="s">
        <v>354</v>
      </c>
      <c r="D90" t="s">
        <v>216</v>
      </c>
      <c r="E90">
        <v>1</v>
      </c>
      <c r="F90">
        <v>-5.3159999999999998</v>
      </c>
      <c r="G90">
        <v>-20.262</v>
      </c>
      <c r="H90">
        <v>19926</v>
      </c>
      <c r="I90">
        <v>-1</v>
      </c>
      <c r="J90">
        <v>1</v>
      </c>
      <c r="K90" t="s">
        <v>197</v>
      </c>
      <c r="L90" t="s">
        <v>197</v>
      </c>
      <c r="M90" t="s">
        <v>198</v>
      </c>
      <c r="N90">
        <v>156.88200000000001</v>
      </c>
      <c r="O90">
        <v>0.112</v>
      </c>
      <c r="P90">
        <v>0.28999999999999998</v>
      </c>
      <c r="Q90">
        <v>92</v>
      </c>
      <c r="R90">
        <v>-1E-3</v>
      </c>
      <c r="S90">
        <v>-5.1999999999999998E-2</v>
      </c>
      <c r="T90">
        <v>27.82</v>
      </c>
      <c r="U90">
        <v>844</v>
      </c>
      <c r="V90">
        <v>0</v>
      </c>
      <c r="W90">
        <v>30.75</v>
      </c>
      <c r="X90" t="s">
        <v>199</v>
      </c>
      <c r="Y90">
        <v>17</v>
      </c>
      <c r="Z90">
        <v>67</v>
      </c>
      <c r="AA90" t="s">
        <v>200</v>
      </c>
    </row>
    <row r="91" spans="1:27">
      <c r="A91">
        <v>90</v>
      </c>
      <c r="B91" t="s">
        <v>353</v>
      </c>
      <c r="C91" t="s">
        <v>355</v>
      </c>
      <c r="D91" t="s">
        <v>216</v>
      </c>
      <c r="E91">
        <v>2</v>
      </c>
      <c r="F91">
        <v>-5.1890000000000001</v>
      </c>
      <c r="G91">
        <v>-20.597999999999999</v>
      </c>
      <c r="H91">
        <v>19999</v>
      </c>
      <c r="I91">
        <v>-1</v>
      </c>
      <c r="J91">
        <v>1</v>
      </c>
      <c r="K91" t="s">
        <v>197</v>
      </c>
      <c r="L91" t="s">
        <v>197</v>
      </c>
      <c r="M91" t="s">
        <v>198</v>
      </c>
      <c r="N91">
        <v>156.88807</v>
      </c>
      <c r="O91">
        <v>0.11600000000000001</v>
      </c>
      <c r="P91">
        <v>0.45700000000000002</v>
      </c>
      <c r="Q91">
        <v>91</v>
      </c>
      <c r="R91">
        <v>-2.5999999999999999E-2</v>
      </c>
      <c r="S91">
        <v>-5.3999999999999999E-2</v>
      </c>
      <c r="T91">
        <v>27.5</v>
      </c>
      <c r="U91">
        <v>844</v>
      </c>
      <c r="V91">
        <v>0</v>
      </c>
      <c r="W91">
        <v>31.062999999999999</v>
      </c>
      <c r="X91" t="s">
        <v>199</v>
      </c>
      <c r="Y91">
        <v>17</v>
      </c>
      <c r="Z91">
        <v>67</v>
      </c>
      <c r="AA91" t="s">
        <v>200</v>
      </c>
    </row>
    <row r="92" spans="1:27">
      <c r="A92">
        <v>91</v>
      </c>
      <c r="B92" t="s">
        <v>353</v>
      </c>
      <c r="C92" t="s">
        <v>356</v>
      </c>
      <c r="D92" t="s">
        <v>216</v>
      </c>
      <c r="E92">
        <v>3</v>
      </c>
      <c r="F92">
        <v>-5.2770000000000001</v>
      </c>
      <c r="G92">
        <v>-20.638999999999999</v>
      </c>
      <c r="H92">
        <v>19916</v>
      </c>
      <c r="I92">
        <v>-1</v>
      </c>
      <c r="J92">
        <v>1</v>
      </c>
      <c r="K92" t="s">
        <v>197</v>
      </c>
      <c r="L92" t="s">
        <v>197</v>
      </c>
      <c r="M92" t="s">
        <v>198</v>
      </c>
      <c r="N92">
        <v>156.89420999999999</v>
      </c>
      <c r="O92">
        <v>0.125</v>
      </c>
      <c r="P92">
        <v>0.34699999999999998</v>
      </c>
      <c r="Q92">
        <v>96</v>
      </c>
      <c r="R92">
        <v>-1.4E-2</v>
      </c>
      <c r="S92">
        <v>-2.3E-2</v>
      </c>
      <c r="T92">
        <v>26.65</v>
      </c>
      <c r="U92">
        <v>844</v>
      </c>
      <c r="V92">
        <v>0</v>
      </c>
      <c r="W92">
        <v>30.875</v>
      </c>
      <c r="X92" t="s">
        <v>199</v>
      </c>
      <c r="Y92">
        <v>17</v>
      </c>
      <c r="Z92">
        <v>67</v>
      </c>
      <c r="AA92" t="s">
        <v>200</v>
      </c>
    </row>
    <row r="93" spans="1:27">
      <c r="A93">
        <v>92</v>
      </c>
      <c r="B93" t="s">
        <v>353</v>
      </c>
      <c r="C93" t="s">
        <v>357</v>
      </c>
      <c r="D93" t="s">
        <v>216</v>
      </c>
      <c r="E93">
        <v>4</v>
      </c>
      <c r="F93">
        <v>-5.3140000000000001</v>
      </c>
      <c r="G93">
        <v>-20.748000000000001</v>
      </c>
      <c r="H93">
        <v>19710</v>
      </c>
      <c r="I93">
        <v>0</v>
      </c>
      <c r="J93">
        <v>1</v>
      </c>
      <c r="K93" t="s">
        <v>197</v>
      </c>
      <c r="L93" t="s">
        <v>197</v>
      </c>
      <c r="M93" t="s">
        <v>198</v>
      </c>
      <c r="N93">
        <v>156.90035</v>
      </c>
      <c r="O93">
        <v>8.6999999999999994E-2</v>
      </c>
      <c r="P93">
        <v>0.33300000000000002</v>
      </c>
      <c r="Q93">
        <v>91</v>
      </c>
      <c r="R93">
        <v>-1.4E-2</v>
      </c>
      <c r="S93">
        <v>1.6E-2</v>
      </c>
      <c r="T93">
        <v>27.46</v>
      </c>
      <c r="U93">
        <v>844</v>
      </c>
      <c r="V93">
        <v>0</v>
      </c>
      <c r="W93">
        <v>31.125</v>
      </c>
      <c r="X93" t="s">
        <v>199</v>
      </c>
      <c r="Y93">
        <v>17</v>
      </c>
      <c r="Z93">
        <v>67</v>
      </c>
      <c r="AA93" t="s">
        <v>200</v>
      </c>
    </row>
    <row r="94" spans="1:27">
      <c r="A94">
        <v>93</v>
      </c>
      <c r="B94" t="s">
        <v>358</v>
      </c>
      <c r="C94" t="s">
        <v>359</v>
      </c>
      <c r="D94" t="s">
        <v>217</v>
      </c>
      <c r="E94">
        <v>1</v>
      </c>
      <c r="F94">
        <v>-8.7170000000000005</v>
      </c>
      <c r="G94">
        <v>-40.326000000000001</v>
      </c>
      <c r="H94">
        <v>19841</v>
      </c>
      <c r="I94">
        <v>-1</v>
      </c>
      <c r="J94">
        <v>1</v>
      </c>
      <c r="K94" t="s">
        <v>197</v>
      </c>
      <c r="L94" t="s">
        <v>197</v>
      </c>
      <c r="M94" t="s">
        <v>198</v>
      </c>
      <c r="N94">
        <v>156.90649999999999</v>
      </c>
      <c r="O94">
        <v>9.6000000000000002E-2</v>
      </c>
      <c r="P94">
        <v>0.35899999999999999</v>
      </c>
      <c r="Q94">
        <v>97</v>
      </c>
      <c r="R94">
        <v>1E-3</v>
      </c>
      <c r="S94">
        <v>-7.0000000000000001E-3</v>
      </c>
      <c r="T94">
        <v>26.96</v>
      </c>
      <c r="U94">
        <v>844</v>
      </c>
      <c r="V94">
        <v>0</v>
      </c>
      <c r="W94">
        <v>30.812999999999999</v>
      </c>
      <c r="X94" t="s">
        <v>199</v>
      </c>
      <c r="Y94">
        <v>18</v>
      </c>
      <c r="Z94">
        <v>67</v>
      </c>
      <c r="AA94" t="s">
        <v>200</v>
      </c>
    </row>
    <row r="95" spans="1:27">
      <c r="A95">
        <v>94</v>
      </c>
      <c r="B95" t="s">
        <v>358</v>
      </c>
      <c r="C95" t="s">
        <v>360</v>
      </c>
      <c r="D95" t="s">
        <v>217</v>
      </c>
      <c r="E95">
        <v>2</v>
      </c>
      <c r="F95">
        <v>-8.9290000000000003</v>
      </c>
      <c r="G95">
        <v>-42.021999999999998</v>
      </c>
      <c r="H95">
        <v>19905</v>
      </c>
      <c r="I95">
        <v>-1</v>
      </c>
      <c r="J95">
        <v>1</v>
      </c>
      <c r="K95" t="s">
        <v>197</v>
      </c>
      <c r="L95" t="s">
        <v>197</v>
      </c>
      <c r="M95" t="s">
        <v>198</v>
      </c>
      <c r="N95">
        <v>156.91264000000001</v>
      </c>
      <c r="O95">
        <v>0.18</v>
      </c>
      <c r="P95">
        <v>0.438</v>
      </c>
      <c r="Q95">
        <v>89</v>
      </c>
      <c r="R95">
        <v>-1.7000000000000001E-2</v>
      </c>
      <c r="S95">
        <v>6.2E-2</v>
      </c>
      <c r="T95">
        <v>26.89</v>
      </c>
      <c r="U95">
        <v>844</v>
      </c>
      <c r="V95">
        <v>0</v>
      </c>
      <c r="W95">
        <v>31.125</v>
      </c>
      <c r="X95" t="s">
        <v>199</v>
      </c>
      <c r="Y95">
        <v>18</v>
      </c>
      <c r="Z95">
        <v>67</v>
      </c>
      <c r="AA95" t="s">
        <v>200</v>
      </c>
    </row>
    <row r="96" spans="1:27">
      <c r="A96">
        <v>95</v>
      </c>
      <c r="B96" t="s">
        <v>358</v>
      </c>
      <c r="C96" t="s">
        <v>361</v>
      </c>
      <c r="D96" t="s">
        <v>217</v>
      </c>
      <c r="E96">
        <v>3</v>
      </c>
      <c r="F96">
        <v>-8.9169999999999998</v>
      </c>
      <c r="G96">
        <v>-43.152000000000001</v>
      </c>
      <c r="H96">
        <v>19851</v>
      </c>
      <c r="I96">
        <v>-1</v>
      </c>
      <c r="J96">
        <v>1</v>
      </c>
      <c r="K96" t="s">
        <v>197</v>
      </c>
      <c r="L96" t="s">
        <v>197</v>
      </c>
      <c r="M96" t="s">
        <v>198</v>
      </c>
      <c r="N96">
        <v>156.91878</v>
      </c>
      <c r="O96">
        <v>0.128</v>
      </c>
      <c r="P96">
        <v>0.247</v>
      </c>
      <c r="Q96">
        <v>98</v>
      </c>
      <c r="R96">
        <v>-1.9E-2</v>
      </c>
      <c r="S96">
        <v>-2.5000000000000001E-2</v>
      </c>
      <c r="T96">
        <v>27.18</v>
      </c>
      <c r="U96">
        <v>844</v>
      </c>
      <c r="V96">
        <v>0</v>
      </c>
      <c r="W96">
        <v>30.937999999999999</v>
      </c>
      <c r="X96" t="s">
        <v>199</v>
      </c>
      <c r="Y96">
        <v>18</v>
      </c>
      <c r="Z96">
        <v>67</v>
      </c>
      <c r="AA96" t="s">
        <v>200</v>
      </c>
    </row>
    <row r="97" spans="1:27">
      <c r="A97">
        <v>96</v>
      </c>
      <c r="B97" t="s">
        <v>358</v>
      </c>
      <c r="C97" t="s">
        <v>362</v>
      </c>
      <c r="D97" t="s">
        <v>217</v>
      </c>
      <c r="E97">
        <v>4</v>
      </c>
      <c r="F97">
        <v>-8.92</v>
      </c>
      <c r="G97">
        <v>-43.125999999999998</v>
      </c>
      <c r="H97">
        <v>19783</v>
      </c>
      <c r="I97">
        <v>0</v>
      </c>
      <c r="J97">
        <v>1</v>
      </c>
      <c r="K97" t="s">
        <v>197</v>
      </c>
      <c r="L97" t="s">
        <v>197</v>
      </c>
      <c r="M97" t="s">
        <v>198</v>
      </c>
      <c r="N97">
        <v>156.92492999999999</v>
      </c>
      <c r="O97">
        <v>8.8999999999999996E-2</v>
      </c>
      <c r="P97">
        <v>0.31</v>
      </c>
      <c r="Q97">
        <v>89</v>
      </c>
      <c r="R97">
        <v>-0.01</v>
      </c>
      <c r="S97">
        <v>-3.2000000000000001E-2</v>
      </c>
      <c r="T97">
        <v>26.73</v>
      </c>
      <c r="U97">
        <v>844</v>
      </c>
      <c r="V97">
        <v>0</v>
      </c>
      <c r="W97">
        <v>31.187999999999999</v>
      </c>
      <c r="X97" t="s">
        <v>199</v>
      </c>
      <c r="Y97">
        <v>18</v>
      </c>
      <c r="Z97">
        <v>67</v>
      </c>
      <c r="AA97" t="s">
        <v>200</v>
      </c>
    </row>
    <row r="98" spans="1:27">
      <c r="A98">
        <v>97</v>
      </c>
      <c r="B98" t="s">
        <v>363</v>
      </c>
      <c r="C98" t="s">
        <v>364</v>
      </c>
      <c r="D98" t="s">
        <v>218</v>
      </c>
      <c r="E98">
        <v>1</v>
      </c>
      <c r="F98">
        <v>-6.6050000000000004</v>
      </c>
      <c r="G98">
        <v>-28.189</v>
      </c>
      <c r="H98">
        <v>19979</v>
      </c>
      <c r="I98">
        <v>-1</v>
      </c>
      <c r="J98">
        <v>1</v>
      </c>
      <c r="K98" t="s">
        <v>197</v>
      </c>
      <c r="L98" t="s">
        <v>197</v>
      </c>
      <c r="M98" t="s">
        <v>198</v>
      </c>
      <c r="N98">
        <v>156.93107000000001</v>
      </c>
      <c r="O98">
        <v>0.14399999999999999</v>
      </c>
      <c r="P98">
        <v>0.378</v>
      </c>
      <c r="Q98">
        <v>100</v>
      </c>
      <c r="R98">
        <v>-2.4E-2</v>
      </c>
      <c r="S98">
        <v>-2.9000000000000001E-2</v>
      </c>
      <c r="T98">
        <v>27.58</v>
      </c>
      <c r="U98">
        <v>844</v>
      </c>
      <c r="V98">
        <v>0</v>
      </c>
      <c r="W98">
        <v>31.062999999999999</v>
      </c>
      <c r="X98" t="s">
        <v>199</v>
      </c>
      <c r="Y98">
        <v>19</v>
      </c>
      <c r="Z98">
        <v>67</v>
      </c>
      <c r="AA98" t="s">
        <v>200</v>
      </c>
    </row>
    <row r="99" spans="1:27">
      <c r="A99">
        <v>98</v>
      </c>
      <c r="B99" t="s">
        <v>363</v>
      </c>
      <c r="C99" t="s">
        <v>365</v>
      </c>
      <c r="D99" t="s">
        <v>218</v>
      </c>
      <c r="E99">
        <v>2</v>
      </c>
      <c r="F99">
        <v>-6.5049999999999999</v>
      </c>
      <c r="G99">
        <v>-26.792999999999999</v>
      </c>
      <c r="H99">
        <v>19986</v>
      </c>
      <c r="I99">
        <v>-1</v>
      </c>
      <c r="J99">
        <v>1</v>
      </c>
      <c r="K99" t="s">
        <v>197</v>
      </c>
      <c r="L99" t="s">
        <v>197</v>
      </c>
      <c r="M99" t="s">
        <v>198</v>
      </c>
      <c r="N99">
        <v>156.93720999999999</v>
      </c>
      <c r="O99">
        <v>0.14399999999999999</v>
      </c>
      <c r="P99">
        <v>0.26300000000000001</v>
      </c>
      <c r="Q99">
        <v>92</v>
      </c>
      <c r="R99">
        <v>-1.6E-2</v>
      </c>
      <c r="S99">
        <v>-3.9E-2</v>
      </c>
      <c r="T99">
        <v>27.74</v>
      </c>
      <c r="U99">
        <v>844</v>
      </c>
      <c r="V99">
        <v>0</v>
      </c>
      <c r="W99">
        <v>31</v>
      </c>
      <c r="X99" t="s">
        <v>199</v>
      </c>
      <c r="Y99">
        <v>19</v>
      </c>
      <c r="Z99">
        <v>67</v>
      </c>
      <c r="AA99" t="s">
        <v>200</v>
      </c>
    </row>
    <row r="100" spans="1:27">
      <c r="A100">
        <v>99</v>
      </c>
      <c r="B100" t="s">
        <v>363</v>
      </c>
      <c r="C100" t="s">
        <v>366</v>
      </c>
      <c r="D100" t="s">
        <v>218</v>
      </c>
      <c r="E100">
        <v>3</v>
      </c>
      <c r="F100">
        <v>-6.5119999999999996</v>
      </c>
      <c r="G100">
        <v>-26.353000000000002</v>
      </c>
      <c r="H100">
        <v>19872</v>
      </c>
      <c r="I100">
        <v>-1</v>
      </c>
      <c r="J100">
        <v>1</v>
      </c>
      <c r="K100" t="s">
        <v>197</v>
      </c>
      <c r="L100" t="s">
        <v>197</v>
      </c>
      <c r="M100" t="s">
        <v>198</v>
      </c>
      <c r="N100">
        <v>156.94335000000001</v>
      </c>
      <c r="O100">
        <v>0.13100000000000001</v>
      </c>
      <c r="P100">
        <v>0.20200000000000001</v>
      </c>
      <c r="Q100">
        <v>102</v>
      </c>
      <c r="R100">
        <v>-2E-3</v>
      </c>
      <c r="S100">
        <v>6.0000000000000001E-3</v>
      </c>
      <c r="T100">
        <v>28.32</v>
      </c>
      <c r="U100">
        <v>844</v>
      </c>
      <c r="V100">
        <v>0</v>
      </c>
      <c r="W100">
        <v>30.75</v>
      </c>
      <c r="X100" t="s">
        <v>199</v>
      </c>
      <c r="Y100">
        <v>19</v>
      </c>
      <c r="Z100">
        <v>67</v>
      </c>
      <c r="AA100" t="s">
        <v>200</v>
      </c>
    </row>
    <row r="101" spans="1:27">
      <c r="A101">
        <v>100</v>
      </c>
      <c r="B101" t="s">
        <v>363</v>
      </c>
      <c r="C101" t="s">
        <v>367</v>
      </c>
      <c r="D101" t="s">
        <v>218</v>
      </c>
      <c r="E101">
        <v>4</v>
      </c>
      <c r="F101">
        <v>-6.4829999999999997</v>
      </c>
      <c r="G101">
        <v>-26.228999999999999</v>
      </c>
      <c r="H101">
        <v>20047</v>
      </c>
      <c r="I101">
        <v>0</v>
      </c>
      <c r="J101">
        <v>1</v>
      </c>
      <c r="K101" t="s">
        <v>197</v>
      </c>
      <c r="L101" t="s">
        <v>197</v>
      </c>
      <c r="M101" t="s">
        <v>198</v>
      </c>
      <c r="N101">
        <v>156.94949</v>
      </c>
      <c r="O101">
        <v>9.6000000000000002E-2</v>
      </c>
      <c r="P101">
        <v>0.33600000000000002</v>
      </c>
      <c r="Q101">
        <v>93</v>
      </c>
      <c r="R101">
        <v>-1.2E-2</v>
      </c>
      <c r="S101">
        <v>-8.9999999999999993E-3</v>
      </c>
      <c r="T101">
        <v>27.93</v>
      </c>
      <c r="U101">
        <v>844</v>
      </c>
      <c r="V101">
        <v>0</v>
      </c>
      <c r="W101">
        <v>31</v>
      </c>
      <c r="X101" t="s">
        <v>199</v>
      </c>
      <c r="Y101">
        <v>19</v>
      </c>
      <c r="Z101">
        <v>67</v>
      </c>
      <c r="AA101" t="s">
        <v>200</v>
      </c>
    </row>
    <row r="102" spans="1:27">
      <c r="A102">
        <v>101</v>
      </c>
      <c r="B102" t="s">
        <v>368</v>
      </c>
      <c r="C102" t="s">
        <v>369</v>
      </c>
      <c r="D102" t="s">
        <v>219</v>
      </c>
      <c r="E102">
        <v>1</v>
      </c>
      <c r="F102">
        <v>-5.7789999999999999</v>
      </c>
      <c r="G102">
        <v>-23.456</v>
      </c>
      <c r="H102">
        <v>19996</v>
      </c>
      <c r="I102">
        <v>-1</v>
      </c>
      <c r="J102">
        <v>1</v>
      </c>
      <c r="K102" t="s">
        <v>197</v>
      </c>
      <c r="L102" t="s">
        <v>197</v>
      </c>
      <c r="M102" t="s">
        <v>198</v>
      </c>
      <c r="N102">
        <v>156.95563000000001</v>
      </c>
      <c r="O102">
        <v>0.156</v>
      </c>
      <c r="P102">
        <v>0.374</v>
      </c>
      <c r="Q102">
        <v>100</v>
      </c>
      <c r="R102">
        <v>-3.5999999999999997E-2</v>
      </c>
      <c r="S102">
        <v>-7.9000000000000001E-2</v>
      </c>
      <c r="T102">
        <v>27.8</v>
      </c>
      <c r="U102">
        <v>844</v>
      </c>
      <c r="V102">
        <v>0</v>
      </c>
      <c r="W102">
        <v>30.812999999999999</v>
      </c>
      <c r="X102" t="s">
        <v>199</v>
      </c>
      <c r="Y102">
        <v>20</v>
      </c>
      <c r="Z102">
        <v>67</v>
      </c>
      <c r="AA102" t="s">
        <v>200</v>
      </c>
    </row>
    <row r="103" spans="1:27">
      <c r="A103">
        <v>102</v>
      </c>
      <c r="B103" t="s">
        <v>368</v>
      </c>
      <c r="C103" t="s">
        <v>370</v>
      </c>
      <c r="D103" t="s">
        <v>219</v>
      </c>
      <c r="E103">
        <v>2</v>
      </c>
      <c r="F103">
        <v>-5.806</v>
      </c>
      <c r="G103">
        <v>-23.308</v>
      </c>
      <c r="H103">
        <v>19877</v>
      </c>
      <c r="I103">
        <v>-1</v>
      </c>
      <c r="J103">
        <v>1</v>
      </c>
      <c r="K103" t="s">
        <v>197</v>
      </c>
      <c r="L103" t="s">
        <v>197</v>
      </c>
      <c r="M103" t="s">
        <v>198</v>
      </c>
      <c r="N103">
        <v>156.96177</v>
      </c>
      <c r="O103">
        <v>0.14000000000000001</v>
      </c>
      <c r="P103">
        <v>0.39900000000000002</v>
      </c>
      <c r="Q103">
        <v>91</v>
      </c>
      <c r="R103">
        <v>-0.02</v>
      </c>
      <c r="S103">
        <v>0</v>
      </c>
      <c r="T103">
        <v>27.28</v>
      </c>
      <c r="U103">
        <v>844</v>
      </c>
      <c r="V103">
        <v>0</v>
      </c>
      <c r="W103">
        <v>30.75</v>
      </c>
      <c r="X103" t="s">
        <v>199</v>
      </c>
      <c r="Y103">
        <v>20</v>
      </c>
      <c r="Z103">
        <v>67</v>
      </c>
      <c r="AA103" t="s">
        <v>200</v>
      </c>
    </row>
    <row r="104" spans="1:27">
      <c r="A104">
        <v>103</v>
      </c>
      <c r="B104" t="s">
        <v>368</v>
      </c>
      <c r="C104" t="s">
        <v>371</v>
      </c>
      <c r="D104" t="s">
        <v>219</v>
      </c>
      <c r="E104">
        <v>3</v>
      </c>
      <c r="F104">
        <v>-5.8070000000000004</v>
      </c>
      <c r="G104">
        <v>-23.27</v>
      </c>
      <c r="H104">
        <v>19918</v>
      </c>
      <c r="I104">
        <v>-1</v>
      </c>
      <c r="J104">
        <v>1</v>
      </c>
      <c r="K104" t="s">
        <v>197</v>
      </c>
      <c r="L104" t="s">
        <v>197</v>
      </c>
      <c r="M104" t="s">
        <v>198</v>
      </c>
      <c r="N104">
        <v>156.96798999999999</v>
      </c>
      <c r="O104">
        <v>0.13700000000000001</v>
      </c>
      <c r="P104">
        <v>0.35799999999999998</v>
      </c>
      <c r="Q104">
        <v>91</v>
      </c>
      <c r="R104">
        <v>-3.3000000000000002E-2</v>
      </c>
      <c r="S104">
        <v>4.0000000000000001E-3</v>
      </c>
      <c r="T104">
        <v>27.49</v>
      </c>
      <c r="U104">
        <v>844</v>
      </c>
      <c r="V104">
        <v>0</v>
      </c>
      <c r="W104">
        <v>30.812999999999999</v>
      </c>
      <c r="X104" t="s">
        <v>199</v>
      </c>
      <c r="Y104">
        <v>20</v>
      </c>
      <c r="Z104">
        <v>67</v>
      </c>
      <c r="AA104" t="s">
        <v>200</v>
      </c>
    </row>
    <row r="105" spans="1:27">
      <c r="A105">
        <v>104</v>
      </c>
      <c r="B105" t="s">
        <v>368</v>
      </c>
      <c r="C105" t="s">
        <v>372</v>
      </c>
      <c r="D105" t="s">
        <v>219</v>
      </c>
      <c r="E105">
        <v>4</v>
      </c>
      <c r="F105">
        <v>-5.7030000000000003</v>
      </c>
      <c r="G105">
        <v>-23.640999999999998</v>
      </c>
      <c r="H105">
        <v>19763</v>
      </c>
      <c r="I105">
        <v>0</v>
      </c>
      <c r="J105">
        <v>1</v>
      </c>
      <c r="K105" t="s">
        <v>197</v>
      </c>
      <c r="L105" t="s">
        <v>197</v>
      </c>
      <c r="M105" t="s">
        <v>198</v>
      </c>
      <c r="N105">
        <v>156.97406000000001</v>
      </c>
      <c r="O105">
        <v>0.13400000000000001</v>
      </c>
      <c r="P105">
        <v>0.27400000000000002</v>
      </c>
      <c r="Q105">
        <v>90</v>
      </c>
      <c r="R105">
        <v>-1.4E-2</v>
      </c>
      <c r="S105">
        <v>-2.1999999999999999E-2</v>
      </c>
      <c r="T105">
        <v>27.16</v>
      </c>
      <c r="U105">
        <v>844</v>
      </c>
      <c r="V105">
        <v>0</v>
      </c>
      <c r="W105">
        <v>31</v>
      </c>
      <c r="X105" t="s">
        <v>199</v>
      </c>
      <c r="Y105">
        <v>20</v>
      </c>
      <c r="Z105">
        <v>67</v>
      </c>
      <c r="AA105" t="s">
        <v>200</v>
      </c>
    </row>
    <row r="106" spans="1:27">
      <c r="A106">
        <v>105</v>
      </c>
      <c r="B106" t="s">
        <v>373</v>
      </c>
      <c r="C106" t="s">
        <v>374</v>
      </c>
      <c r="D106" t="s">
        <v>220</v>
      </c>
      <c r="E106">
        <v>1</v>
      </c>
      <c r="F106">
        <v>-5.3470000000000004</v>
      </c>
      <c r="G106">
        <v>-20.873999999999999</v>
      </c>
      <c r="H106">
        <v>19819</v>
      </c>
      <c r="I106">
        <v>-1</v>
      </c>
      <c r="J106">
        <v>1</v>
      </c>
      <c r="K106" t="s">
        <v>197</v>
      </c>
      <c r="L106" t="s">
        <v>197</v>
      </c>
      <c r="M106" t="s">
        <v>198</v>
      </c>
      <c r="N106">
        <v>156.98021</v>
      </c>
      <c r="O106">
        <v>0.152</v>
      </c>
      <c r="P106">
        <v>0.38200000000000001</v>
      </c>
      <c r="Q106">
        <v>100</v>
      </c>
      <c r="R106">
        <v>-3.2000000000000001E-2</v>
      </c>
      <c r="S106">
        <v>0</v>
      </c>
      <c r="T106">
        <v>27.71</v>
      </c>
      <c r="U106">
        <v>844</v>
      </c>
      <c r="V106">
        <v>0</v>
      </c>
      <c r="W106">
        <v>30.812999999999999</v>
      </c>
      <c r="X106" t="s">
        <v>199</v>
      </c>
      <c r="Y106">
        <v>21</v>
      </c>
      <c r="Z106">
        <v>67</v>
      </c>
      <c r="AA106" t="s">
        <v>200</v>
      </c>
    </row>
    <row r="107" spans="1:27">
      <c r="A107">
        <v>106</v>
      </c>
      <c r="B107" t="s">
        <v>373</v>
      </c>
      <c r="C107" t="s">
        <v>375</v>
      </c>
      <c r="D107" t="s">
        <v>220</v>
      </c>
      <c r="E107">
        <v>2</v>
      </c>
      <c r="F107">
        <v>-5.2249999999999996</v>
      </c>
      <c r="G107">
        <v>-20.931000000000001</v>
      </c>
      <c r="H107">
        <v>19977</v>
      </c>
      <c r="I107">
        <v>-1</v>
      </c>
      <c r="J107">
        <v>1</v>
      </c>
      <c r="K107" t="s">
        <v>197</v>
      </c>
      <c r="L107" t="s">
        <v>197</v>
      </c>
      <c r="M107" t="s">
        <v>198</v>
      </c>
      <c r="N107">
        <v>156.98634999999999</v>
      </c>
      <c r="O107">
        <v>0.16</v>
      </c>
      <c r="P107">
        <v>0.33300000000000002</v>
      </c>
      <c r="Q107">
        <v>92</v>
      </c>
      <c r="R107">
        <v>-1.6E-2</v>
      </c>
      <c r="S107">
        <v>1.2999999999999999E-2</v>
      </c>
      <c r="T107">
        <v>27.87</v>
      </c>
      <c r="U107">
        <v>844</v>
      </c>
      <c r="V107">
        <v>0</v>
      </c>
      <c r="W107">
        <v>30.937999999999999</v>
      </c>
      <c r="X107" t="s">
        <v>199</v>
      </c>
      <c r="Y107">
        <v>21</v>
      </c>
      <c r="Z107">
        <v>67</v>
      </c>
      <c r="AA107" t="s">
        <v>200</v>
      </c>
    </row>
    <row r="108" spans="1:27">
      <c r="A108">
        <v>107</v>
      </c>
      <c r="B108" t="s">
        <v>373</v>
      </c>
      <c r="C108" t="s">
        <v>376</v>
      </c>
      <c r="D108" t="s">
        <v>220</v>
      </c>
      <c r="E108">
        <v>3</v>
      </c>
      <c r="F108">
        <v>-5.2430000000000003</v>
      </c>
      <c r="G108">
        <v>-20.806000000000001</v>
      </c>
      <c r="H108">
        <v>19905</v>
      </c>
      <c r="I108">
        <v>-1</v>
      </c>
      <c r="J108">
        <v>1</v>
      </c>
      <c r="K108" t="s">
        <v>197</v>
      </c>
      <c r="L108" t="s">
        <v>197</v>
      </c>
      <c r="M108" t="s">
        <v>198</v>
      </c>
      <c r="N108">
        <v>156.99250000000001</v>
      </c>
      <c r="O108">
        <v>0.14299999999999999</v>
      </c>
      <c r="P108">
        <v>0.32</v>
      </c>
      <c r="Q108">
        <v>98</v>
      </c>
      <c r="R108">
        <v>-0.01</v>
      </c>
      <c r="S108">
        <v>-2.1000000000000001E-2</v>
      </c>
      <c r="T108">
        <v>27.22</v>
      </c>
      <c r="U108">
        <v>844</v>
      </c>
      <c r="V108">
        <v>0</v>
      </c>
      <c r="W108">
        <v>30.937999999999999</v>
      </c>
      <c r="X108" t="s">
        <v>199</v>
      </c>
      <c r="Y108">
        <v>21</v>
      </c>
      <c r="Z108">
        <v>67</v>
      </c>
      <c r="AA108" t="s">
        <v>200</v>
      </c>
    </row>
    <row r="109" spans="1:27">
      <c r="A109">
        <v>108</v>
      </c>
      <c r="B109" t="s">
        <v>373</v>
      </c>
      <c r="C109" t="s">
        <v>377</v>
      </c>
      <c r="D109" t="s">
        <v>220</v>
      </c>
      <c r="E109">
        <v>4</v>
      </c>
      <c r="F109">
        <v>-5.2009999999999996</v>
      </c>
      <c r="G109">
        <v>-20.597999999999999</v>
      </c>
      <c r="H109">
        <v>19832</v>
      </c>
      <c r="I109">
        <v>0</v>
      </c>
      <c r="J109">
        <v>1</v>
      </c>
      <c r="K109" t="s">
        <v>197</v>
      </c>
      <c r="L109" t="s">
        <v>197</v>
      </c>
      <c r="M109" t="s">
        <v>198</v>
      </c>
      <c r="N109">
        <v>156.99865</v>
      </c>
      <c r="O109">
        <v>0.153</v>
      </c>
      <c r="P109">
        <v>0.52800000000000002</v>
      </c>
      <c r="Q109">
        <v>90</v>
      </c>
      <c r="R109">
        <v>-1.7000000000000001E-2</v>
      </c>
      <c r="S109">
        <v>1.7000000000000001E-2</v>
      </c>
      <c r="T109">
        <v>27.18</v>
      </c>
      <c r="U109">
        <v>844</v>
      </c>
      <c r="V109">
        <v>0</v>
      </c>
      <c r="W109">
        <v>31.062999999999999</v>
      </c>
      <c r="X109" t="s">
        <v>199</v>
      </c>
      <c r="Y109">
        <v>21</v>
      </c>
      <c r="Z109">
        <v>67</v>
      </c>
      <c r="AA109" t="s">
        <v>200</v>
      </c>
    </row>
    <row r="110" spans="1:27">
      <c r="A110">
        <v>109</v>
      </c>
      <c r="B110" t="s">
        <v>378</v>
      </c>
      <c r="C110" t="s">
        <v>379</v>
      </c>
      <c r="D110" t="s">
        <v>221</v>
      </c>
      <c r="E110">
        <v>1</v>
      </c>
      <c r="F110">
        <v>-5.42</v>
      </c>
      <c r="G110">
        <v>-21.396999999999998</v>
      </c>
      <c r="H110">
        <v>19839</v>
      </c>
      <c r="I110">
        <v>-1</v>
      </c>
      <c r="J110">
        <v>1</v>
      </c>
      <c r="K110" t="s">
        <v>197</v>
      </c>
      <c r="L110" t="s">
        <v>197</v>
      </c>
      <c r="M110" t="s">
        <v>198</v>
      </c>
      <c r="N110">
        <v>157.00479000000001</v>
      </c>
      <c r="O110">
        <v>0.113</v>
      </c>
      <c r="P110">
        <v>0.27700000000000002</v>
      </c>
      <c r="Q110">
        <v>100</v>
      </c>
      <c r="R110">
        <v>-7.0000000000000001E-3</v>
      </c>
      <c r="S110">
        <v>-2.5999999999999999E-2</v>
      </c>
      <c r="T110">
        <v>27.78</v>
      </c>
      <c r="U110">
        <v>844</v>
      </c>
      <c r="V110">
        <v>0</v>
      </c>
      <c r="W110">
        <v>30.75</v>
      </c>
      <c r="X110" t="s">
        <v>199</v>
      </c>
      <c r="Y110">
        <v>22</v>
      </c>
      <c r="Z110">
        <v>67</v>
      </c>
      <c r="AA110" t="s">
        <v>200</v>
      </c>
    </row>
    <row r="111" spans="1:27">
      <c r="A111">
        <v>110</v>
      </c>
      <c r="B111" t="s">
        <v>378</v>
      </c>
      <c r="C111" t="s">
        <v>380</v>
      </c>
      <c r="D111" t="s">
        <v>221</v>
      </c>
      <c r="E111">
        <v>2</v>
      </c>
      <c r="F111">
        <v>-5.4260000000000002</v>
      </c>
      <c r="G111">
        <v>-21.684000000000001</v>
      </c>
      <c r="H111">
        <v>19925</v>
      </c>
      <c r="I111">
        <v>-1</v>
      </c>
      <c r="J111">
        <v>1</v>
      </c>
      <c r="K111" t="s">
        <v>197</v>
      </c>
      <c r="L111" t="s">
        <v>197</v>
      </c>
      <c r="M111" t="s">
        <v>198</v>
      </c>
      <c r="N111">
        <v>157.01093</v>
      </c>
      <c r="O111">
        <v>0.14099999999999999</v>
      </c>
      <c r="P111">
        <v>0.373</v>
      </c>
      <c r="Q111">
        <v>90</v>
      </c>
      <c r="R111">
        <v>-7.0000000000000001E-3</v>
      </c>
      <c r="S111">
        <v>-5.8000000000000003E-2</v>
      </c>
      <c r="T111">
        <v>27.02</v>
      </c>
      <c r="U111">
        <v>844</v>
      </c>
      <c r="V111">
        <v>0</v>
      </c>
      <c r="W111">
        <v>30.687999999999999</v>
      </c>
      <c r="X111" t="s">
        <v>199</v>
      </c>
      <c r="Y111">
        <v>22</v>
      </c>
      <c r="Z111">
        <v>67</v>
      </c>
      <c r="AA111" t="s">
        <v>200</v>
      </c>
    </row>
    <row r="112" spans="1:27">
      <c r="A112">
        <v>111</v>
      </c>
      <c r="B112" t="s">
        <v>378</v>
      </c>
      <c r="C112" t="s">
        <v>381</v>
      </c>
      <c r="D112" t="s">
        <v>221</v>
      </c>
      <c r="E112">
        <v>3</v>
      </c>
      <c r="F112">
        <v>-5.4180000000000001</v>
      </c>
      <c r="G112">
        <v>-21.405000000000001</v>
      </c>
      <c r="H112">
        <v>19945</v>
      </c>
      <c r="I112">
        <v>-1</v>
      </c>
      <c r="J112">
        <v>1</v>
      </c>
      <c r="K112" t="s">
        <v>197</v>
      </c>
      <c r="L112" t="s">
        <v>197</v>
      </c>
      <c r="M112" t="s">
        <v>198</v>
      </c>
      <c r="N112">
        <v>157.01706999999999</v>
      </c>
      <c r="O112">
        <v>9.7000000000000003E-2</v>
      </c>
      <c r="P112">
        <v>0.376</v>
      </c>
      <c r="Q112">
        <v>101</v>
      </c>
      <c r="R112">
        <v>-1.7999999999999999E-2</v>
      </c>
      <c r="S112">
        <v>8.9999999999999993E-3</v>
      </c>
      <c r="T112">
        <v>27.91</v>
      </c>
      <c r="U112">
        <v>844</v>
      </c>
      <c r="V112">
        <v>0</v>
      </c>
      <c r="W112">
        <v>30.625</v>
      </c>
      <c r="X112" t="s">
        <v>199</v>
      </c>
      <c r="Y112">
        <v>22</v>
      </c>
      <c r="Z112">
        <v>67</v>
      </c>
      <c r="AA112" t="s">
        <v>200</v>
      </c>
    </row>
    <row r="113" spans="1:27">
      <c r="A113">
        <v>112</v>
      </c>
      <c r="B113" t="s">
        <v>378</v>
      </c>
      <c r="C113" t="s">
        <v>382</v>
      </c>
      <c r="D113" t="s">
        <v>221</v>
      </c>
      <c r="E113">
        <v>4</v>
      </c>
      <c r="F113">
        <v>-5.3289999999999997</v>
      </c>
      <c r="G113">
        <v>-21.79</v>
      </c>
      <c r="H113">
        <v>19899</v>
      </c>
      <c r="I113">
        <v>0</v>
      </c>
      <c r="J113">
        <v>1</v>
      </c>
      <c r="K113" t="s">
        <v>197</v>
      </c>
      <c r="L113" t="s">
        <v>197</v>
      </c>
      <c r="M113" t="s">
        <v>198</v>
      </c>
      <c r="N113">
        <v>157.02321000000001</v>
      </c>
      <c r="O113">
        <v>0.17699999999999999</v>
      </c>
      <c r="P113">
        <v>0.30199999999999999</v>
      </c>
      <c r="Q113">
        <v>92</v>
      </c>
      <c r="R113">
        <v>-2.5999999999999999E-2</v>
      </c>
      <c r="S113">
        <v>2E-3</v>
      </c>
      <c r="T113">
        <v>27.81</v>
      </c>
      <c r="U113">
        <v>844</v>
      </c>
      <c r="V113">
        <v>0</v>
      </c>
      <c r="W113">
        <v>31</v>
      </c>
      <c r="X113" t="s">
        <v>199</v>
      </c>
      <c r="Y113">
        <v>22</v>
      </c>
      <c r="Z113">
        <v>67</v>
      </c>
      <c r="AA113" t="s">
        <v>200</v>
      </c>
    </row>
    <row r="114" spans="1:27">
      <c r="A114">
        <v>113</v>
      </c>
      <c r="B114" t="s">
        <v>383</v>
      </c>
      <c r="C114" t="s">
        <v>384</v>
      </c>
      <c r="D114" t="s">
        <v>222</v>
      </c>
      <c r="E114">
        <v>1</v>
      </c>
      <c r="F114">
        <v>-5.4560000000000004</v>
      </c>
      <c r="G114">
        <v>-20.867999999999999</v>
      </c>
      <c r="H114">
        <v>19899</v>
      </c>
      <c r="I114">
        <v>-1</v>
      </c>
      <c r="J114">
        <v>1</v>
      </c>
      <c r="K114" t="s">
        <v>197</v>
      </c>
      <c r="L114" t="s">
        <v>197</v>
      </c>
      <c r="M114" t="s">
        <v>198</v>
      </c>
      <c r="N114">
        <v>157.02941999999999</v>
      </c>
      <c r="O114">
        <v>0.13300000000000001</v>
      </c>
      <c r="P114">
        <v>0.27700000000000002</v>
      </c>
      <c r="Q114">
        <v>92</v>
      </c>
      <c r="R114">
        <v>-1.7999999999999999E-2</v>
      </c>
      <c r="S114">
        <v>-1.4999999999999999E-2</v>
      </c>
      <c r="T114">
        <v>27.85</v>
      </c>
      <c r="U114">
        <v>844</v>
      </c>
      <c r="V114">
        <v>0</v>
      </c>
      <c r="W114">
        <v>30.75</v>
      </c>
      <c r="X114" t="s">
        <v>199</v>
      </c>
      <c r="Y114">
        <v>23</v>
      </c>
      <c r="Z114">
        <v>67</v>
      </c>
      <c r="AA114" t="s">
        <v>200</v>
      </c>
    </row>
    <row r="115" spans="1:27">
      <c r="A115">
        <v>114</v>
      </c>
      <c r="B115" t="s">
        <v>383</v>
      </c>
      <c r="C115" t="s">
        <v>385</v>
      </c>
      <c r="D115" t="s">
        <v>222</v>
      </c>
      <c r="E115">
        <v>2</v>
      </c>
      <c r="F115">
        <v>-5.49</v>
      </c>
      <c r="G115">
        <v>-20.878</v>
      </c>
      <c r="H115">
        <v>19949</v>
      </c>
      <c r="I115">
        <v>-1</v>
      </c>
      <c r="J115">
        <v>1</v>
      </c>
      <c r="K115" t="s">
        <v>197</v>
      </c>
      <c r="L115" t="s">
        <v>197</v>
      </c>
      <c r="M115" t="s">
        <v>198</v>
      </c>
      <c r="N115">
        <v>157.03549000000001</v>
      </c>
      <c r="O115">
        <v>0.08</v>
      </c>
      <c r="P115">
        <v>0.44500000000000001</v>
      </c>
      <c r="Q115">
        <v>92</v>
      </c>
      <c r="R115">
        <v>8.0000000000000002E-3</v>
      </c>
      <c r="S115">
        <v>9.5000000000000001E-2</v>
      </c>
      <c r="T115">
        <v>27.64</v>
      </c>
      <c r="U115">
        <v>844</v>
      </c>
      <c r="V115">
        <v>0</v>
      </c>
      <c r="W115">
        <v>30.812999999999999</v>
      </c>
      <c r="X115" t="s">
        <v>199</v>
      </c>
      <c r="Y115">
        <v>23</v>
      </c>
      <c r="Z115">
        <v>67</v>
      </c>
      <c r="AA115" t="s">
        <v>200</v>
      </c>
    </row>
    <row r="116" spans="1:27">
      <c r="A116">
        <v>115</v>
      </c>
      <c r="B116" t="s">
        <v>383</v>
      </c>
      <c r="C116" t="s">
        <v>386</v>
      </c>
      <c r="D116" t="s">
        <v>222</v>
      </c>
      <c r="E116">
        <v>3</v>
      </c>
      <c r="F116">
        <v>-5.47</v>
      </c>
      <c r="G116">
        <v>-20.823</v>
      </c>
      <c r="H116">
        <v>20042</v>
      </c>
      <c r="I116">
        <v>-1</v>
      </c>
      <c r="J116">
        <v>1</v>
      </c>
      <c r="K116" t="s">
        <v>197</v>
      </c>
      <c r="L116" t="s">
        <v>197</v>
      </c>
      <c r="M116" t="s">
        <v>198</v>
      </c>
      <c r="N116">
        <v>157.04170999999999</v>
      </c>
      <c r="O116">
        <v>7.8E-2</v>
      </c>
      <c r="P116">
        <v>0.42</v>
      </c>
      <c r="Q116">
        <v>95</v>
      </c>
      <c r="R116">
        <v>-0.01</v>
      </c>
      <c r="S116">
        <v>-3.3000000000000002E-2</v>
      </c>
      <c r="T116">
        <v>28.62</v>
      </c>
      <c r="U116">
        <v>844</v>
      </c>
      <c r="V116">
        <v>0</v>
      </c>
      <c r="W116">
        <v>30.75</v>
      </c>
      <c r="X116" t="s">
        <v>199</v>
      </c>
      <c r="Y116">
        <v>23</v>
      </c>
      <c r="Z116">
        <v>67</v>
      </c>
      <c r="AA116" t="s">
        <v>200</v>
      </c>
    </row>
    <row r="117" spans="1:27">
      <c r="A117">
        <v>116</v>
      </c>
      <c r="B117" t="s">
        <v>383</v>
      </c>
      <c r="C117" t="s">
        <v>387</v>
      </c>
      <c r="D117" t="s">
        <v>222</v>
      </c>
      <c r="E117">
        <v>4</v>
      </c>
      <c r="F117">
        <v>-5.3680000000000003</v>
      </c>
      <c r="G117">
        <v>-21.045999999999999</v>
      </c>
      <c r="H117">
        <v>20008</v>
      </c>
      <c r="I117">
        <v>0</v>
      </c>
      <c r="J117">
        <v>1</v>
      </c>
      <c r="K117" t="s">
        <v>197</v>
      </c>
      <c r="L117" t="s">
        <v>197</v>
      </c>
      <c r="M117" t="s">
        <v>198</v>
      </c>
      <c r="N117">
        <v>157.04785000000001</v>
      </c>
      <c r="O117">
        <v>0.122</v>
      </c>
      <c r="P117">
        <v>0.33800000000000002</v>
      </c>
      <c r="Q117">
        <v>98</v>
      </c>
      <c r="R117">
        <v>-1.9E-2</v>
      </c>
      <c r="S117">
        <v>3.2000000000000001E-2</v>
      </c>
      <c r="T117">
        <v>27.02</v>
      </c>
      <c r="U117">
        <v>844</v>
      </c>
      <c r="V117">
        <v>0</v>
      </c>
      <c r="W117">
        <v>30.812999999999999</v>
      </c>
      <c r="X117" t="s">
        <v>199</v>
      </c>
      <c r="Y117">
        <v>23</v>
      </c>
      <c r="Z117">
        <v>67</v>
      </c>
      <c r="AA117" t="s">
        <v>200</v>
      </c>
    </row>
    <row r="118" spans="1:27">
      <c r="A118">
        <v>117</v>
      </c>
      <c r="B118" t="s">
        <v>388</v>
      </c>
      <c r="C118" t="s">
        <v>389</v>
      </c>
      <c r="D118" t="s">
        <v>223</v>
      </c>
      <c r="E118">
        <v>1</v>
      </c>
      <c r="F118">
        <v>-5.2990000000000004</v>
      </c>
      <c r="G118">
        <v>-20.794</v>
      </c>
      <c r="H118">
        <v>19785</v>
      </c>
      <c r="I118">
        <v>-1</v>
      </c>
      <c r="J118">
        <v>1</v>
      </c>
      <c r="K118" t="s">
        <v>197</v>
      </c>
      <c r="L118" t="s">
        <v>197</v>
      </c>
      <c r="M118" t="s">
        <v>198</v>
      </c>
      <c r="N118">
        <v>157.054</v>
      </c>
      <c r="O118">
        <v>0.108</v>
      </c>
      <c r="P118">
        <v>0.40100000000000002</v>
      </c>
      <c r="Q118">
        <v>91</v>
      </c>
      <c r="R118">
        <v>-1.0999999999999999E-2</v>
      </c>
      <c r="S118">
        <v>-2.3E-2</v>
      </c>
      <c r="T118">
        <v>27.39</v>
      </c>
      <c r="U118">
        <v>844</v>
      </c>
      <c r="V118">
        <v>0</v>
      </c>
      <c r="W118">
        <v>30.687999999999999</v>
      </c>
      <c r="X118" t="s">
        <v>199</v>
      </c>
      <c r="Y118">
        <v>24</v>
      </c>
      <c r="Z118">
        <v>67</v>
      </c>
      <c r="AA118" t="s">
        <v>200</v>
      </c>
    </row>
    <row r="119" spans="1:27">
      <c r="A119">
        <v>118</v>
      </c>
      <c r="B119" t="s">
        <v>388</v>
      </c>
      <c r="C119" t="s">
        <v>390</v>
      </c>
      <c r="D119" t="s">
        <v>223</v>
      </c>
      <c r="E119">
        <v>2</v>
      </c>
      <c r="F119">
        <v>-5.2610000000000001</v>
      </c>
      <c r="G119">
        <v>-20.440000000000001</v>
      </c>
      <c r="H119">
        <v>19910</v>
      </c>
      <c r="I119">
        <v>-1</v>
      </c>
      <c r="J119">
        <v>1</v>
      </c>
      <c r="K119" t="s">
        <v>197</v>
      </c>
      <c r="L119" t="s">
        <v>197</v>
      </c>
      <c r="M119" t="s">
        <v>198</v>
      </c>
      <c r="N119">
        <v>157.06013999999999</v>
      </c>
      <c r="O119">
        <v>9.2999999999999999E-2</v>
      </c>
      <c r="P119">
        <v>0.38900000000000001</v>
      </c>
      <c r="Q119">
        <v>101</v>
      </c>
      <c r="R119">
        <v>6.0000000000000001E-3</v>
      </c>
      <c r="S119">
        <v>-2.4E-2</v>
      </c>
      <c r="T119">
        <v>27.92</v>
      </c>
      <c r="U119">
        <v>844</v>
      </c>
      <c r="V119">
        <v>0</v>
      </c>
      <c r="W119">
        <v>30.5</v>
      </c>
      <c r="X119" t="s">
        <v>199</v>
      </c>
      <c r="Y119">
        <v>24</v>
      </c>
      <c r="Z119">
        <v>67</v>
      </c>
      <c r="AA119" t="s">
        <v>200</v>
      </c>
    </row>
    <row r="120" spans="1:27">
      <c r="A120">
        <v>119</v>
      </c>
      <c r="B120" t="s">
        <v>388</v>
      </c>
      <c r="C120" t="s">
        <v>391</v>
      </c>
      <c r="D120" t="s">
        <v>223</v>
      </c>
      <c r="E120">
        <v>3</v>
      </c>
      <c r="F120">
        <v>-5.3369999999999997</v>
      </c>
      <c r="G120">
        <v>-20.352</v>
      </c>
      <c r="H120">
        <v>19931</v>
      </c>
      <c r="I120">
        <v>-1</v>
      </c>
      <c r="J120">
        <v>1</v>
      </c>
      <c r="K120" t="s">
        <v>197</v>
      </c>
      <c r="L120" t="s">
        <v>197</v>
      </c>
      <c r="M120" t="s">
        <v>198</v>
      </c>
      <c r="N120">
        <v>157.06629000000001</v>
      </c>
      <c r="O120">
        <v>0.14799999999999999</v>
      </c>
      <c r="P120">
        <v>0.20100000000000001</v>
      </c>
      <c r="Q120">
        <v>92</v>
      </c>
      <c r="R120">
        <v>-3.1E-2</v>
      </c>
      <c r="S120">
        <v>2E-3</v>
      </c>
      <c r="T120">
        <v>27.71</v>
      </c>
      <c r="U120">
        <v>844</v>
      </c>
      <c r="V120">
        <v>0</v>
      </c>
      <c r="W120">
        <v>30.75</v>
      </c>
      <c r="X120" t="s">
        <v>199</v>
      </c>
      <c r="Y120">
        <v>24</v>
      </c>
      <c r="Z120">
        <v>67</v>
      </c>
      <c r="AA120" t="s">
        <v>200</v>
      </c>
    </row>
    <row r="121" spans="1:27">
      <c r="A121">
        <v>120</v>
      </c>
      <c r="B121" t="s">
        <v>388</v>
      </c>
      <c r="C121" t="s">
        <v>392</v>
      </c>
      <c r="D121" t="s">
        <v>223</v>
      </c>
      <c r="E121">
        <v>4</v>
      </c>
      <c r="F121">
        <v>-5.2460000000000004</v>
      </c>
      <c r="G121">
        <v>-20.638000000000002</v>
      </c>
      <c r="H121">
        <v>19827</v>
      </c>
      <c r="I121">
        <v>0</v>
      </c>
      <c r="J121">
        <v>1</v>
      </c>
      <c r="K121" t="s">
        <v>197</v>
      </c>
      <c r="L121" t="s">
        <v>197</v>
      </c>
      <c r="M121" t="s">
        <v>198</v>
      </c>
      <c r="N121">
        <v>157.07249999999999</v>
      </c>
      <c r="O121">
        <v>0.13400000000000001</v>
      </c>
      <c r="P121">
        <v>0.39500000000000002</v>
      </c>
      <c r="Q121">
        <v>92</v>
      </c>
      <c r="R121">
        <v>-1.7000000000000001E-2</v>
      </c>
      <c r="S121">
        <v>-6.3E-2</v>
      </c>
      <c r="T121">
        <v>27.58</v>
      </c>
      <c r="U121">
        <v>844</v>
      </c>
      <c r="V121">
        <v>0</v>
      </c>
      <c r="W121">
        <v>30.75</v>
      </c>
      <c r="X121" t="s">
        <v>199</v>
      </c>
      <c r="Y121">
        <v>24</v>
      </c>
      <c r="Z121">
        <v>67</v>
      </c>
      <c r="AA121" t="s">
        <v>200</v>
      </c>
    </row>
    <row r="122" spans="1:27">
      <c r="A122">
        <v>121</v>
      </c>
      <c r="B122" t="s">
        <v>393</v>
      </c>
      <c r="C122" t="s">
        <v>394</v>
      </c>
      <c r="D122" t="s">
        <v>224</v>
      </c>
      <c r="E122">
        <v>1</v>
      </c>
      <c r="F122">
        <v>-5.1609999999999996</v>
      </c>
      <c r="G122">
        <v>-19.795000000000002</v>
      </c>
      <c r="H122">
        <v>19926</v>
      </c>
      <c r="I122">
        <v>-1</v>
      </c>
      <c r="J122">
        <v>1</v>
      </c>
      <c r="K122" t="s">
        <v>197</v>
      </c>
      <c r="L122" t="s">
        <v>197</v>
      </c>
      <c r="M122" t="s">
        <v>198</v>
      </c>
      <c r="N122">
        <v>157.07857999999999</v>
      </c>
      <c r="O122">
        <v>0.10199999999999999</v>
      </c>
      <c r="P122">
        <v>0.441</v>
      </c>
      <c r="Q122">
        <v>94</v>
      </c>
      <c r="R122">
        <v>-1.4E-2</v>
      </c>
      <c r="S122">
        <v>7.9000000000000001E-2</v>
      </c>
      <c r="T122">
        <v>28.4</v>
      </c>
      <c r="U122">
        <v>844</v>
      </c>
      <c r="V122">
        <v>0</v>
      </c>
      <c r="W122">
        <v>30.562999999999999</v>
      </c>
      <c r="X122" t="s">
        <v>199</v>
      </c>
      <c r="Y122">
        <v>25</v>
      </c>
      <c r="Z122">
        <v>67</v>
      </c>
      <c r="AA122" t="s">
        <v>200</v>
      </c>
    </row>
    <row r="123" spans="1:27">
      <c r="A123">
        <v>122</v>
      </c>
      <c r="B123" t="s">
        <v>393</v>
      </c>
      <c r="C123" t="s">
        <v>395</v>
      </c>
      <c r="D123" t="s">
        <v>224</v>
      </c>
      <c r="E123">
        <v>2</v>
      </c>
      <c r="F123">
        <v>-5.19</v>
      </c>
      <c r="G123">
        <v>-19.821999999999999</v>
      </c>
      <c r="H123">
        <v>19890</v>
      </c>
      <c r="I123">
        <v>-1</v>
      </c>
      <c r="J123">
        <v>1</v>
      </c>
      <c r="K123" t="s">
        <v>197</v>
      </c>
      <c r="L123" t="s">
        <v>197</v>
      </c>
      <c r="M123" t="s">
        <v>198</v>
      </c>
      <c r="N123">
        <v>157.08479</v>
      </c>
      <c r="O123">
        <v>0.126</v>
      </c>
      <c r="P123">
        <v>0.56599999999999995</v>
      </c>
      <c r="Q123">
        <v>91</v>
      </c>
      <c r="R123">
        <v>-1.2E-2</v>
      </c>
      <c r="S123">
        <v>-7.0000000000000007E-2</v>
      </c>
      <c r="T123">
        <v>27.55</v>
      </c>
      <c r="U123">
        <v>844</v>
      </c>
      <c r="V123">
        <v>0</v>
      </c>
      <c r="W123">
        <v>30.75</v>
      </c>
      <c r="X123" t="s">
        <v>199</v>
      </c>
      <c r="Y123">
        <v>25</v>
      </c>
      <c r="Z123">
        <v>67</v>
      </c>
      <c r="AA123" t="s">
        <v>200</v>
      </c>
    </row>
    <row r="124" spans="1:27">
      <c r="A124">
        <v>123</v>
      </c>
      <c r="B124" t="s">
        <v>393</v>
      </c>
      <c r="C124" t="s">
        <v>396</v>
      </c>
      <c r="D124" t="s">
        <v>224</v>
      </c>
      <c r="E124">
        <v>3</v>
      </c>
      <c r="F124">
        <v>-5.2469999999999999</v>
      </c>
      <c r="G124">
        <v>-19.818999999999999</v>
      </c>
      <c r="H124">
        <v>19925</v>
      </c>
      <c r="I124">
        <v>-1</v>
      </c>
      <c r="J124">
        <v>1</v>
      </c>
      <c r="K124" t="s">
        <v>197</v>
      </c>
      <c r="L124" t="s">
        <v>197</v>
      </c>
      <c r="M124" t="s">
        <v>198</v>
      </c>
      <c r="N124">
        <v>157.09085999999999</v>
      </c>
      <c r="O124">
        <v>9.2999999999999999E-2</v>
      </c>
      <c r="P124">
        <v>0.39700000000000002</v>
      </c>
      <c r="Q124">
        <v>90</v>
      </c>
      <c r="R124">
        <v>-1.2999999999999999E-2</v>
      </c>
      <c r="S124">
        <v>6.5000000000000002E-2</v>
      </c>
      <c r="T124">
        <v>27.19</v>
      </c>
      <c r="U124">
        <v>844</v>
      </c>
      <c r="V124">
        <v>0</v>
      </c>
      <c r="W124">
        <v>30.687999999999999</v>
      </c>
      <c r="X124" t="s">
        <v>199</v>
      </c>
      <c r="Y124">
        <v>25</v>
      </c>
      <c r="Z124">
        <v>67</v>
      </c>
      <c r="AA124" t="s">
        <v>200</v>
      </c>
    </row>
    <row r="125" spans="1:27">
      <c r="A125">
        <v>124</v>
      </c>
      <c r="B125" t="s">
        <v>393</v>
      </c>
      <c r="C125" t="s">
        <v>397</v>
      </c>
      <c r="D125" t="s">
        <v>224</v>
      </c>
      <c r="E125">
        <v>4</v>
      </c>
      <c r="F125">
        <v>-5.1840000000000002</v>
      </c>
      <c r="G125">
        <v>-19.888000000000002</v>
      </c>
      <c r="H125">
        <v>19877</v>
      </c>
      <c r="I125">
        <v>0</v>
      </c>
      <c r="J125">
        <v>1</v>
      </c>
      <c r="K125" t="s">
        <v>197</v>
      </c>
      <c r="L125" t="s">
        <v>197</v>
      </c>
      <c r="M125" t="s">
        <v>198</v>
      </c>
      <c r="N125">
        <v>157.09707</v>
      </c>
      <c r="O125">
        <v>0.13200000000000001</v>
      </c>
      <c r="P125">
        <v>0.22500000000000001</v>
      </c>
      <c r="Q125">
        <v>89</v>
      </c>
      <c r="R125">
        <v>-8.9999999999999993E-3</v>
      </c>
      <c r="S125">
        <v>-2.4E-2</v>
      </c>
      <c r="T125">
        <v>26.88</v>
      </c>
      <c r="U125">
        <v>844</v>
      </c>
      <c r="V125">
        <v>0</v>
      </c>
      <c r="W125">
        <v>30.812999999999999</v>
      </c>
      <c r="X125" t="s">
        <v>199</v>
      </c>
      <c r="Y125">
        <v>25</v>
      </c>
      <c r="Z125">
        <v>67</v>
      </c>
      <c r="AA125" t="s">
        <v>200</v>
      </c>
    </row>
    <row r="126" spans="1:27">
      <c r="A126">
        <v>125</v>
      </c>
      <c r="B126" t="s">
        <v>398</v>
      </c>
      <c r="C126" t="s">
        <v>399</v>
      </c>
      <c r="D126" t="s">
        <v>225</v>
      </c>
      <c r="E126">
        <v>1</v>
      </c>
      <c r="F126">
        <v>-4.8600000000000003</v>
      </c>
      <c r="G126">
        <v>-8.64</v>
      </c>
      <c r="H126">
        <v>19861</v>
      </c>
      <c r="I126">
        <v>-1</v>
      </c>
      <c r="J126">
        <v>1</v>
      </c>
      <c r="K126" t="s">
        <v>197</v>
      </c>
      <c r="L126" t="s">
        <v>197</v>
      </c>
      <c r="M126" t="s">
        <v>198</v>
      </c>
      <c r="N126">
        <v>157.10320999999999</v>
      </c>
      <c r="O126">
        <v>0.156</v>
      </c>
      <c r="P126">
        <v>0.28000000000000003</v>
      </c>
      <c r="Q126">
        <v>100</v>
      </c>
      <c r="R126">
        <v>-2.9000000000000001E-2</v>
      </c>
      <c r="S126">
        <v>-3.6999999999999998E-2</v>
      </c>
      <c r="T126">
        <v>27.68</v>
      </c>
      <c r="U126">
        <v>844</v>
      </c>
      <c r="V126">
        <v>0</v>
      </c>
      <c r="W126">
        <v>30.875</v>
      </c>
      <c r="X126" t="s">
        <v>199</v>
      </c>
      <c r="Y126">
        <v>26</v>
      </c>
      <c r="Z126">
        <v>67</v>
      </c>
      <c r="AA126" t="s">
        <v>200</v>
      </c>
    </row>
    <row r="127" spans="1:27">
      <c r="A127">
        <v>126</v>
      </c>
      <c r="B127" t="s">
        <v>398</v>
      </c>
      <c r="C127" t="s">
        <v>400</v>
      </c>
      <c r="D127" t="s">
        <v>225</v>
      </c>
      <c r="E127">
        <v>2</v>
      </c>
      <c r="F127">
        <v>-4.8230000000000004</v>
      </c>
      <c r="G127">
        <v>-7.42</v>
      </c>
      <c r="H127">
        <v>19887</v>
      </c>
      <c r="I127">
        <v>-1</v>
      </c>
      <c r="J127">
        <v>1</v>
      </c>
      <c r="K127" t="s">
        <v>197</v>
      </c>
      <c r="L127" t="s">
        <v>197</v>
      </c>
      <c r="M127" t="s">
        <v>198</v>
      </c>
      <c r="N127">
        <v>157.10935000000001</v>
      </c>
      <c r="O127">
        <v>0.106</v>
      </c>
      <c r="P127">
        <v>0.29099999999999998</v>
      </c>
      <c r="Q127">
        <v>91</v>
      </c>
      <c r="R127">
        <v>-1.7999999999999999E-2</v>
      </c>
      <c r="S127">
        <v>-6.2E-2</v>
      </c>
      <c r="T127">
        <v>27.53</v>
      </c>
      <c r="U127">
        <v>844</v>
      </c>
      <c r="V127">
        <v>0</v>
      </c>
      <c r="W127">
        <v>30.812999999999999</v>
      </c>
      <c r="X127" t="s">
        <v>199</v>
      </c>
      <c r="Y127">
        <v>26</v>
      </c>
      <c r="Z127">
        <v>67</v>
      </c>
      <c r="AA127" t="s">
        <v>200</v>
      </c>
    </row>
    <row r="128" spans="1:27">
      <c r="A128">
        <v>127</v>
      </c>
      <c r="B128" t="s">
        <v>398</v>
      </c>
      <c r="C128" t="s">
        <v>401</v>
      </c>
      <c r="D128" t="s">
        <v>225</v>
      </c>
      <c r="E128">
        <v>3</v>
      </c>
      <c r="F128">
        <v>-4.8470000000000004</v>
      </c>
      <c r="G128">
        <v>-7.0540000000000003</v>
      </c>
      <c r="H128">
        <v>19919</v>
      </c>
      <c r="I128">
        <v>-1</v>
      </c>
      <c r="J128">
        <v>1</v>
      </c>
      <c r="K128" t="s">
        <v>197</v>
      </c>
      <c r="L128" t="s">
        <v>197</v>
      </c>
      <c r="M128" t="s">
        <v>198</v>
      </c>
      <c r="N128">
        <v>157.11556999999999</v>
      </c>
      <c r="O128">
        <v>9.4E-2</v>
      </c>
      <c r="P128">
        <v>0.38900000000000001</v>
      </c>
      <c r="Q128">
        <v>94</v>
      </c>
      <c r="R128">
        <v>-1.4999999999999999E-2</v>
      </c>
      <c r="S128">
        <v>2.4E-2</v>
      </c>
      <c r="T128">
        <v>28.3</v>
      </c>
      <c r="U128">
        <v>844</v>
      </c>
      <c r="V128">
        <v>0</v>
      </c>
      <c r="W128">
        <v>30.375</v>
      </c>
      <c r="X128" t="s">
        <v>199</v>
      </c>
      <c r="Y128">
        <v>26</v>
      </c>
      <c r="Z128">
        <v>67</v>
      </c>
      <c r="AA128" t="s">
        <v>200</v>
      </c>
    </row>
    <row r="129" spans="1:27">
      <c r="A129">
        <v>128</v>
      </c>
      <c r="B129" t="s">
        <v>398</v>
      </c>
      <c r="C129" t="s">
        <v>402</v>
      </c>
      <c r="D129" t="s">
        <v>225</v>
      </c>
      <c r="E129">
        <v>4</v>
      </c>
      <c r="F129">
        <v>-4.8380000000000001</v>
      </c>
      <c r="G129">
        <v>-7.1479999999999997</v>
      </c>
      <c r="H129">
        <v>19843</v>
      </c>
      <c r="I129">
        <v>0</v>
      </c>
      <c r="J129">
        <v>1</v>
      </c>
      <c r="K129" t="s">
        <v>197</v>
      </c>
      <c r="L129" t="s">
        <v>197</v>
      </c>
      <c r="M129" t="s">
        <v>198</v>
      </c>
      <c r="N129">
        <v>157.12171000000001</v>
      </c>
      <c r="O129">
        <v>0.16600000000000001</v>
      </c>
      <c r="P129">
        <v>0.16800000000000001</v>
      </c>
      <c r="Q129">
        <v>102</v>
      </c>
      <c r="R129">
        <v>-2.7E-2</v>
      </c>
      <c r="S129">
        <v>7.0000000000000001E-3</v>
      </c>
      <c r="T129">
        <v>28.3</v>
      </c>
      <c r="U129">
        <v>844</v>
      </c>
      <c r="V129">
        <v>0</v>
      </c>
      <c r="W129">
        <v>30.75</v>
      </c>
      <c r="X129" t="s">
        <v>199</v>
      </c>
      <c r="Y129">
        <v>26</v>
      </c>
      <c r="Z129">
        <v>67</v>
      </c>
      <c r="AA129" t="s">
        <v>200</v>
      </c>
    </row>
    <row r="130" spans="1:27">
      <c r="A130">
        <v>129</v>
      </c>
      <c r="B130" t="s">
        <v>403</v>
      </c>
      <c r="C130" t="s">
        <v>404</v>
      </c>
      <c r="D130" t="s">
        <v>226</v>
      </c>
      <c r="E130">
        <v>1</v>
      </c>
      <c r="F130">
        <v>-8.6470000000000002</v>
      </c>
      <c r="G130">
        <v>-38.539000000000001</v>
      </c>
      <c r="H130">
        <v>19908</v>
      </c>
      <c r="I130">
        <v>-1</v>
      </c>
      <c r="J130">
        <v>1</v>
      </c>
      <c r="K130" t="s">
        <v>197</v>
      </c>
      <c r="L130" t="s">
        <v>197</v>
      </c>
      <c r="M130" t="s">
        <v>198</v>
      </c>
      <c r="N130">
        <v>157.12785</v>
      </c>
      <c r="O130">
        <v>0.16300000000000001</v>
      </c>
      <c r="P130">
        <v>0.28100000000000003</v>
      </c>
      <c r="Q130">
        <v>89</v>
      </c>
      <c r="R130">
        <v>-1.7000000000000001E-2</v>
      </c>
      <c r="S130">
        <v>-2.1000000000000001E-2</v>
      </c>
      <c r="T130">
        <v>26.96</v>
      </c>
      <c r="U130">
        <v>844</v>
      </c>
      <c r="V130">
        <v>0</v>
      </c>
      <c r="W130">
        <v>30.937999999999999</v>
      </c>
      <c r="X130" t="s">
        <v>199</v>
      </c>
      <c r="Y130">
        <v>27</v>
      </c>
      <c r="Z130">
        <v>67</v>
      </c>
      <c r="AA130" t="s">
        <v>200</v>
      </c>
    </row>
    <row r="131" spans="1:27">
      <c r="A131">
        <v>130</v>
      </c>
      <c r="B131" t="s">
        <v>403</v>
      </c>
      <c r="C131" t="s">
        <v>405</v>
      </c>
      <c r="D131" t="s">
        <v>226</v>
      </c>
      <c r="E131">
        <v>2</v>
      </c>
      <c r="F131">
        <v>-8.8889999999999993</v>
      </c>
      <c r="G131">
        <v>-41.930999999999997</v>
      </c>
      <c r="H131">
        <v>19949</v>
      </c>
      <c r="I131">
        <v>-1</v>
      </c>
      <c r="J131">
        <v>1</v>
      </c>
      <c r="K131" t="s">
        <v>197</v>
      </c>
      <c r="L131" t="s">
        <v>197</v>
      </c>
      <c r="M131" t="s">
        <v>198</v>
      </c>
      <c r="N131">
        <v>157.13399000000001</v>
      </c>
      <c r="O131">
        <v>0.13300000000000001</v>
      </c>
      <c r="P131">
        <v>0.433</v>
      </c>
      <c r="Q131">
        <v>100</v>
      </c>
      <c r="R131">
        <v>-1.4E-2</v>
      </c>
      <c r="S131">
        <v>6.4000000000000001E-2</v>
      </c>
      <c r="T131">
        <v>27.83</v>
      </c>
      <c r="U131">
        <v>844</v>
      </c>
      <c r="V131">
        <v>0</v>
      </c>
      <c r="W131">
        <v>30.437999999999999</v>
      </c>
      <c r="X131" t="s">
        <v>199</v>
      </c>
      <c r="Y131">
        <v>27</v>
      </c>
      <c r="Z131">
        <v>67</v>
      </c>
      <c r="AA131" t="s">
        <v>200</v>
      </c>
    </row>
    <row r="132" spans="1:27">
      <c r="A132">
        <v>131</v>
      </c>
      <c r="B132" t="s">
        <v>403</v>
      </c>
      <c r="C132" t="s">
        <v>406</v>
      </c>
      <c r="D132" t="s">
        <v>226</v>
      </c>
      <c r="E132">
        <v>3</v>
      </c>
      <c r="F132">
        <v>-8.91</v>
      </c>
      <c r="G132">
        <v>-42.521000000000001</v>
      </c>
      <c r="H132">
        <v>19869</v>
      </c>
      <c r="I132">
        <v>-1</v>
      </c>
      <c r="J132">
        <v>1</v>
      </c>
      <c r="K132" t="s">
        <v>197</v>
      </c>
      <c r="L132" t="s">
        <v>197</v>
      </c>
      <c r="M132" t="s">
        <v>198</v>
      </c>
      <c r="N132">
        <v>157.14013</v>
      </c>
      <c r="O132">
        <v>0.159</v>
      </c>
      <c r="P132">
        <v>0.51100000000000001</v>
      </c>
      <c r="Q132">
        <v>92</v>
      </c>
      <c r="R132">
        <v>-8.9999999999999993E-3</v>
      </c>
      <c r="S132">
        <v>0.109</v>
      </c>
      <c r="T132">
        <v>27.7</v>
      </c>
      <c r="U132">
        <v>844</v>
      </c>
      <c r="V132">
        <v>0</v>
      </c>
      <c r="W132">
        <v>30.812999999999999</v>
      </c>
      <c r="X132" t="s">
        <v>199</v>
      </c>
      <c r="Y132">
        <v>27</v>
      </c>
      <c r="Z132">
        <v>67</v>
      </c>
      <c r="AA132" t="s">
        <v>200</v>
      </c>
    </row>
    <row r="133" spans="1:27">
      <c r="A133">
        <v>132</v>
      </c>
      <c r="B133" t="s">
        <v>403</v>
      </c>
      <c r="C133" t="s">
        <v>407</v>
      </c>
      <c r="D133" t="s">
        <v>226</v>
      </c>
      <c r="E133">
        <v>4</v>
      </c>
      <c r="F133">
        <v>-8.8480000000000008</v>
      </c>
      <c r="G133">
        <v>-42.954000000000001</v>
      </c>
      <c r="H133">
        <v>19882</v>
      </c>
      <c r="I133">
        <v>0</v>
      </c>
      <c r="J133">
        <v>1</v>
      </c>
      <c r="K133" t="s">
        <v>197</v>
      </c>
      <c r="L133" t="s">
        <v>197</v>
      </c>
      <c r="M133" t="s">
        <v>198</v>
      </c>
      <c r="N133">
        <v>157.14635000000001</v>
      </c>
      <c r="O133">
        <v>0.11</v>
      </c>
      <c r="P133">
        <v>0.33700000000000002</v>
      </c>
      <c r="Q133">
        <v>92</v>
      </c>
      <c r="R133">
        <v>-1.0999999999999999E-2</v>
      </c>
      <c r="S133">
        <v>-5.7000000000000002E-2</v>
      </c>
      <c r="T133">
        <v>27.62</v>
      </c>
      <c r="U133">
        <v>844</v>
      </c>
      <c r="V133">
        <v>0</v>
      </c>
      <c r="W133">
        <v>30.562999999999999</v>
      </c>
      <c r="X133" t="s">
        <v>199</v>
      </c>
      <c r="Y133">
        <v>27</v>
      </c>
      <c r="Z133">
        <v>67</v>
      </c>
      <c r="AA133" t="s">
        <v>200</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workbookViewId="0">
      <pane ySplit="1" topLeftCell="A32" activePane="bottomLeft" state="frozen"/>
      <selection pane="bottomLeft" activeCell="D50" sqref="D50"/>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46</v>
      </c>
      <c r="B1" s="27" t="s">
        <v>56</v>
      </c>
      <c r="C1" s="27" t="s">
        <v>47</v>
      </c>
      <c r="D1" s="27" t="s">
        <v>58</v>
      </c>
      <c r="E1" s="27" t="s">
        <v>45</v>
      </c>
      <c r="F1" s="30" t="s">
        <v>51</v>
      </c>
      <c r="G1" s="30" t="s">
        <v>50</v>
      </c>
      <c r="H1" s="30" t="s">
        <v>143</v>
      </c>
      <c r="I1" s="31" t="s">
        <v>52</v>
      </c>
      <c r="J1" s="31" t="s">
        <v>53</v>
      </c>
    </row>
    <row r="2" spans="1:13">
      <c r="A2" s="32">
        <f>'Picarro Output'!A2</f>
        <v>1</v>
      </c>
      <c r="B2" s="1">
        <v>1</v>
      </c>
      <c r="C2" s="32">
        <f>'Picarro Output'!E2</f>
        <v>1</v>
      </c>
      <c r="D2" s="32" t="str">
        <f>INDEX(Timing!$B$3:$B$29,MATCH(B2,Timing!$A$3:$A$29,0),1)</f>
        <v>Blacksburg</v>
      </c>
      <c r="E2" s="32" t="str">
        <f>'Picarro Output'!H2</f>
        <v xml:space="preserve">              </v>
      </c>
      <c r="F2" s="32" t="str">
        <f>'Picarro Output'!J2</f>
        <v xml:space="preserve">     </v>
      </c>
      <c r="G2" s="32">
        <f>IF(F2="     ",-1,IF(F2=0,-1,0))</f>
        <v>-1</v>
      </c>
      <c r="H2" s="32" t="str">
        <f>'Picarro Output'!C2</f>
        <v xml:space="preserve">   2025/06/06 08:46:27</v>
      </c>
      <c r="I2" s="33" t="str">
        <f>'Picarro Output'!F2</f>
        <v xml:space="preserve">              </v>
      </c>
      <c r="J2" s="34" t="str">
        <f>'Picarro Output'!G2</f>
        <v xml:space="preserve">              </v>
      </c>
      <c r="L2" s="29" t="s">
        <v>54</v>
      </c>
      <c r="M2" s="29" t="s">
        <v>55</v>
      </c>
    </row>
    <row r="3" spans="1:13">
      <c r="A3" s="32">
        <f>'Picarro Output'!A3</f>
        <v>2</v>
      </c>
      <c r="B3" s="1">
        <f>IF(C3=1,B2+1,B2)</f>
        <v>1</v>
      </c>
      <c r="C3" s="32">
        <f>'Picarro Output'!E3</f>
        <v>2</v>
      </c>
      <c r="D3" s="32" t="str">
        <f>INDEX(Timing!$B$3:$B$29,MATCH(B3,Timing!$A$3:$A$29,0),1)</f>
        <v>Blacksburg</v>
      </c>
      <c r="E3" s="32">
        <f>'Picarro Output'!H3</f>
        <v>19981</v>
      </c>
      <c r="F3" s="32">
        <f>'Picarro Output'!J3</f>
        <v>1</v>
      </c>
      <c r="G3" s="32">
        <f t="shared" ref="G3:G66" si="0">IF(F3="     ",-1,IF(F3=0,-1,0))</f>
        <v>0</v>
      </c>
      <c r="H3" s="32" t="str">
        <f>'Picarro Output'!C3</f>
        <v xml:space="preserve">   2025/06/06 08:56:46</v>
      </c>
      <c r="I3" s="33">
        <f>'Picarro Output'!F3</f>
        <v>-9.1519999999999992</v>
      </c>
      <c r="J3" s="34">
        <f>'Picarro Output'!G3</f>
        <v>-44.878999999999998</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19855</v>
      </c>
      <c r="F4" s="32">
        <f>'Picarro Output'!J4</f>
        <v>1</v>
      </c>
      <c r="G4" s="32">
        <f t="shared" si="0"/>
        <v>0</v>
      </c>
      <c r="H4" s="32" t="str">
        <f>'Picarro Output'!C4</f>
        <v xml:space="preserve">   2025/06/06 09:05:31</v>
      </c>
      <c r="I4" s="33">
        <f>'Picarro Output'!F4</f>
        <v>-9.0990000000000002</v>
      </c>
      <c r="J4" s="34">
        <f>'Picarro Output'!G4</f>
        <v>-43.973999999999997</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19673</v>
      </c>
      <c r="F5" s="32">
        <f>'Picarro Output'!J5</f>
        <v>1</v>
      </c>
      <c r="G5" s="32">
        <f t="shared" si="0"/>
        <v>0</v>
      </c>
      <c r="H5" s="32" t="str">
        <f>'Picarro Output'!C5</f>
        <v xml:space="preserve">   2025/06/06 09:14:17</v>
      </c>
      <c r="I5" s="33">
        <f>'Picarro Output'!F5</f>
        <v>-9.0470000000000006</v>
      </c>
      <c r="J5" s="34">
        <f>'Picarro Output'!G5</f>
        <v>-43.91</v>
      </c>
    </row>
    <row r="6" spans="1:13">
      <c r="A6" s="32">
        <f>'Picarro Output'!A6</f>
        <v>5</v>
      </c>
      <c r="B6" s="1">
        <f t="shared" si="1"/>
        <v>1</v>
      </c>
      <c r="C6" s="32">
        <f>'Picarro Output'!E6</f>
        <v>5</v>
      </c>
      <c r="D6" s="32" t="str">
        <f>INDEX(Timing!$B$3:$B$29,MATCH(B6,Timing!$A$3:$A$29,0),1)</f>
        <v>Blacksburg</v>
      </c>
      <c r="E6" s="32">
        <f>'Picarro Output'!H6</f>
        <v>19895</v>
      </c>
      <c r="F6" s="32">
        <f>'Picarro Output'!J6</f>
        <v>1</v>
      </c>
      <c r="G6" s="32">
        <f t="shared" si="0"/>
        <v>0</v>
      </c>
      <c r="H6" s="32" t="str">
        <f>'Picarro Output'!C6</f>
        <v xml:space="preserve">   2025/06/06 09:23:03</v>
      </c>
      <c r="I6" s="33">
        <f>'Picarro Output'!F6</f>
        <v>-9.0449999999999999</v>
      </c>
      <c r="J6" s="34">
        <f>'Picarro Output'!G6</f>
        <v>-43.581000000000003</v>
      </c>
    </row>
    <row r="7" spans="1:13">
      <c r="A7" s="32">
        <f>'Picarro Output'!A7</f>
        <v>6</v>
      </c>
      <c r="B7" s="1">
        <f t="shared" si="1"/>
        <v>1</v>
      </c>
      <c r="C7" s="32">
        <f>'Picarro Output'!E7</f>
        <v>6</v>
      </c>
      <c r="D7" s="32" t="str">
        <f>INDEX(Timing!$B$3:$B$29,MATCH(B7,Timing!$A$3:$A$29,0),1)</f>
        <v>Blacksburg</v>
      </c>
      <c r="E7" s="32">
        <f>'Picarro Output'!H7</f>
        <v>19897</v>
      </c>
      <c r="F7" s="32">
        <f>'Picarro Output'!J7</f>
        <v>1</v>
      </c>
      <c r="G7" s="32">
        <f t="shared" si="0"/>
        <v>0</v>
      </c>
      <c r="H7" s="32" t="str">
        <f>'Picarro Output'!C7</f>
        <v xml:space="preserve">   2025/06/06 09:31:49</v>
      </c>
      <c r="I7" s="33">
        <f>'Picarro Output'!F7</f>
        <v>-9.016</v>
      </c>
      <c r="J7" s="34">
        <f>'Picarro Output'!G7</f>
        <v>-43.575000000000003</v>
      </c>
    </row>
    <row r="8" spans="1:13">
      <c r="A8" s="32">
        <f>'Picarro Output'!A8</f>
        <v>7</v>
      </c>
      <c r="B8" s="1">
        <f t="shared" si="1"/>
        <v>1</v>
      </c>
      <c r="C8" s="32">
        <f>'Picarro Output'!E8</f>
        <v>7</v>
      </c>
      <c r="D8" s="32" t="str">
        <f>INDEX(Timing!$B$3:$B$29,MATCH(B8,Timing!$A$3:$A$29,0),1)</f>
        <v>Blacksburg</v>
      </c>
      <c r="E8" s="32">
        <f>'Picarro Output'!H8</f>
        <v>19789</v>
      </c>
      <c r="F8" s="32">
        <f>'Picarro Output'!J8</f>
        <v>1</v>
      </c>
      <c r="G8" s="32">
        <f t="shared" si="0"/>
        <v>0</v>
      </c>
      <c r="H8" s="32" t="str">
        <f>'Picarro Output'!C8</f>
        <v xml:space="preserve">   2025/06/06 09:40:36</v>
      </c>
      <c r="I8" s="33">
        <f>'Picarro Output'!F8</f>
        <v>-9.0589999999999993</v>
      </c>
      <c r="J8" s="34">
        <f>'Picarro Output'!G8</f>
        <v>-43.448999999999998</v>
      </c>
    </row>
    <row r="9" spans="1:13">
      <c r="A9" s="32">
        <f>'Picarro Output'!A9</f>
        <v>8</v>
      </c>
      <c r="B9" s="1">
        <f t="shared" si="1"/>
        <v>1</v>
      </c>
      <c r="C9" s="32">
        <f>'Picarro Output'!E9</f>
        <v>8</v>
      </c>
      <c r="D9" s="32" t="str">
        <f>INDEX(Timing!$B$3:$B$29,MATCH(B9,Timing!$A$3:$A$29,0),1)</f>
        <v>Blacksburg</v>
      </c>
      <c r="E9" s="32">
        <f>'Picarro Output'!H9</f>
        <v>19885</v>
      </c>
      <c r="F9" s="32">
        <f>'Picarro Output'!J9</f>
        <v>1</v>
      </c>
      <c r="G9" s="32">
        <f t="shared" si="0"/>
        <v>0</v>
      </c>
      <c r="H9" s="32" t="str">
        <f>'Picarro Output'!C9</f>
        <v xml:space="preserve">   2025/06/06 09:49:22</v>
      </c>
      <c r="I9" s="33">
        <f>'Picarro Output'!F9</f>
        <v>-8.9469999999999992</v>
      </c>
      <c r="J9" s="34">
        <f>'Picarro Output'!G9</f>
        <v>-43.56</v>
      </c>
    </row>
    <row r="10" spans="1:13">
      <c r="A10" s="32">
        <f>'Picarro Output'!A10</f>
        <v>9</v>
      </c>
      <c r="B10" s="1">
        <f t="shared" si="1"/>
        <v>1</v>
      </c>
      <c r="C10" s="32">
        <f>'Picarro Output'!E10</f>
        <v>9</v>
      </c>
      <c r="D10" s="32" t="str">
        <f>INDEX(Timing!$B$3:$B$29,MATCH(B10,Timing!$A$3:$A$29,0),1)</f>
        <v>Blacksburg</v>
      </c>
      <c r="E10" s="32">
        <f>'Picarro Output'!H10</f>
        <v>19803</v>
      </c>
      <c r="F10" s="32">
        <f>'Picarro Output'!J10</f>
        <v>1</v>
      </c>
      <c r="G10" s="32">
        <f t="shared" si="0"/>
        <v>0</v>
      </c>
      <c r="H10" s="32" t="str">
        <f>'Picarro Output'!C10</f>
        <v xml:space="preserve">   2025/06/06 09:58:08</v>
      </c>
      <c r="I10" s="33">
        <f>'Picarro Output'!F10</f>
        <v>-9.0519999999999996</v>
      </c>
      <c r="J10" s="34">
        <f>'Picarro Output'!G10</f>
        <v>-43.420999999999999</v>
      </c>
    </row>
    <row r="11" spans="1:13">
      <c r="A11" s="32">
        <f>'Picarro Output'!A11</f>
        <v>10</v>
      </c>
      <c r="B11" s="1">
        <f t="shared" si="1"/>
        <v>1</v>
      </c>
      <c r="C11" s="32">
        <f>'Picarro Output'!E11</f>
        <v>10</v>
      </c>
      <c r="D11" s="32" t="str">
        <f>INDEX(Timing!$B$3:$B$29,MATCH(B11,Timing!$A$3:$A$29,0),1)</f>
        <v>Blacksburg</v>
      </c>
      <c r="E11" s="32">
        <f>'Picarro Output'!H11</f>
        <v>19807</v>
      </c>
      <c r="F11" s="32">
        <f>'Picarro Output'!J11</f>
        <v>1</v>
      </c>
      <c r="G11" s="32">
        <f t="shared" si="0"/>
        <v>0</v>
      </c>
      <c r="H11" s="32" t="str">
        <f>'Picarro Output'!C11</f>
        <v xml:space="preserve">   2025/06/06 10:06:54</v>
      </c>
      <c r="I11" s="33">
        <f>'Picarro Output'!F11</f>
        <v>-9.0749999999999993</v>
      </c>
      <c r="J11" s="34">
        <f>'Picarro Output'!G11</f>
        <v>-43.478000000000002</v>
      </c>
    </row>
    <row r="12" spans="1:13">
      <c r="A12" s="32">
        <f>'Picarro Output'!A12</f>
        <v>11</v>
      </c>
      <c r="B12" s="1">
        <f t="shared" si="1"/>
        <v>2</v>
      </c>
      <c r="C12" s="32">
        <f>'Picarro Output'!E12</f>
        <v>1</v>
      </c>
      <c r="D12" s="32" t="str">
        <f>INDEX(Timing!$B$3:$B$29,MATCH(B12,Timing!$A$3:$A$29,0),1)</f>
        <v>Myrtle</v>
      </c>
      <c r="E12" s="32">
        <f>'Picarro Output'!H12</f>
        <v>19846</v>
      </c>
      <c r="F12" s="32">
        <f>'Picarro Output'!J12</f>
        <v>1</v>
      </c>
      <c r="G12" s="32">
        <f t="shared" si="0"/>
        <v>0</v>
      </c>
      <c r="H12" s="32" t="str">
        <f>'Picarro Output'!C12</f>
        <v xml:space="preserve">   2025/06/06 10:15:41</v>
      </c>
      <c r="I12" s="33">
        <f>'Picarro Output'!F12</f>
        <v>-3.92</v>
      </c>
      <c r="J12" s="34">
        <f>'Picarro Output'!G12</f>
        <v>-9.0739999999999998</v>
      </c>
    </row>
    <row r="13" spans="1:13">
      <c r="A13" s="32">
        <f>'Picarro Output'!A13</f>
        <v>12</v>
      </c>
      <c r="B13" s="1">
        <f t="shared" si="1"/>
        <v>2</v>
      </c>
      <c r="C13" s="32">
        <f>'Picarro Output'!E13</f>
        <v>2</v>
      </c>
      <c r="D13" s="32" t="str">
        <f>INDEX(Timing!$B$3:$B$29,MATCH(B13,Timing!$A$3:$A$29,0),1)</f>
        <v>Myrtle</v>
      </c>
      <c r="E13" s="32">
        <f>'Picarro Output'!H13</f>
        <v>19863</v>
      </c>
      <c r="F13" s="32">
        <f>'Picarro Output'!J13</f>
        <v>1</v>
      </c>
      <c r="G13" s="32">
        <f t="shared" si="0"/>
        <v>0</v>
      </c>
      <c r="H13" s="32" t="str">
        <f>'Picarro Output'!C13</f>
        <v xml:space="preserve">   2025/06/06 10:24:26</v>
      </c>
      <c r="I13" s="33">
        <f>'Picarro Output'!F13</f>
        <v>-3.5609999999999999</v>
      </c>
      <c r="J13" s="34">
        <f>'Picarro Output'!G13</f>
        <v>-5.43</v>
      </c>
    </row>
    <row r="14" spans="1:13">
      <c r="A14" s="32">
        <f>'Picarro Output'!A14</f>
        <v>13</v>
      </c>
      <c r="B14" s="1">
        <f t="shared" si="1"/>
        <v>2</v>
      </c>
      <c r="C14" s="32">
        <f>'Picarro Output'!E14</f>
        <v>3</v>
      </c>
      <c r="D14" s="32" t="str">
        <f>INDEX(Timing!$B$3:$B$29,MATCH(B14,Timing!$A$3:$A$29,0),1)</f>
        <v>Myrtle</v>
      </c>
      <c r="E14" s="32">
        <f>'Picarro Output'!H14</f>
        <v>19944</v>
      </c>
      <c r="F14" s="32">
        <f>'Picarro Output'!J14</f>
        <v>1</v>
      </c>
      <c r="G14" s="32">
        <f t="shared" si="0"/>
        <v>0</v>
      </c>
      <c r="H14" s="32" t="str">
        <f>'Picarro Output'!C14</f>
        <v xml:space="preserve">   2025/06/06 10:33:13</v>
      </c>
      <c r="I14" s="33">
        <f>'Picarro Output'!F14</f>
        <v>-3.569</v>
      </c>
      <c r="J14" s="34">
        <f>'Picarro Output'!G14</f>
        <v>-4.5919999999999996</v>
      </c>
    </row>
    <row r="15" spans="1:13">
      <c r="A15" s="32">
        <f>'Picarro Output'!A15</f>
        <v>14</v>
      </c>
      <c r="B15" s="1">
        <f t="shared" si="1"/>
        <v>2</v>
      </c>
      <c r="C15" s="32">
        <f>'Picarro Output'!E15</f>
        <v>4</v>
      </c>
      <c r="D15" s="32" t="str">
        <f>INDEX(Timing!$B$3:$B$29,MATCH(B15,Timing!$A$3:$A$29,0),1)</f>
        <v>Myrtle</v>
      </c>
      <c r="E15" s="32">
        <f>'Picarro Output'!H15</f>
        <v>19872</v>
      </c>
      <c r="F15" s="32">
        <f>'Picarro Output'!J15</f>
        <v>1</v>
      </c>
      <c r="G15" s="32">
        <f t="shared" si="0"/>
        <v>0</v>
      </c>
      <c r="H15" s="32" t="str">
        <f>'Picarro Output'!C15</f>
        <v xml:space="preserve">   2025/06/06 10:42:00</v>
      </c>
      <c r="I15" s="33">
        <f>'Picarro Output'!F15</f>
        <v>-3.4980000000000002</v>
      </c>
      <c r="J15" s="34">
        <f>'Picarro Output'!G15</f>
        <v>-4.26</v>
      </c>
    </row>
    <row r="16" spans="1:13">
      <c r="A16" s="32">
        <f>'Picarro Output'!A16</f>
        <v>15</v>
      </c>
      <c r="B16" s="1">
        <f t="shared" si="1"/>
        <v>2</v>
      </c>
      <c r="C16" s="32">
        <f>'Picarro Output'!E16</f>
        <v>5</v>
      </c>
      <c r="D16" s="32" t="str">
        <f>INDEX(Timing!$B$3:$B$29,MATCH(B16,Timing!$A$3:$A$29,0),1)</f>
        <v>Myrtle</v>
      </c>
      <c r="E16" s="32">
        <f>'Picarro Output'!H16</f>
        <v>19856</v>
      </c>
      <c r="F16" s="32">
        <f>'Picarro Output'!J16</f>
        <v>1</v>
      </c>
      <c r="G16" s="32">
        <f t="shared" si="0"/>
        <v>0</v>
      </c>
      <c r="H16" s="32" t="str">
        <f>'Picarro Output'!C16</f>
        <v xml:space="preserve">   2025/06/06 10:50:45</v>
      </c>
      <c r="I16" s="33">
        <f>'Picarro Output'!F16</f>
        <v>-3.4620000000000002</v>
      </c>
      <c r="J16" s="34">
        <f>'Picarro Output'!G16</f>
        <v>-4.4279999999999999</v>
      </c>
    </row>
    <row r="17" spans="1:11">
      <c r="A17" s="32">
        <f>'Picarro Output'!A17</f>
        <v>16</v>
      </c>
      <c r="B17" s="1">
        <f t="shared" si="1"/>
        <v>2</v>
      </c>
      <c r="C17" s="32">
        <f>'Picarro Output'!E17</f>
        <v>6</v>
      </c>
      <c r="D17" s="32" t="str">
        <f>INDEX(Timing!$B$3:$B$29,MATCH(B17,Timing!$A$3:$A$29,0),1)</f>
        <v>Myrtle</v>
      </c>
      <c r="E17" s="32">
        <f>'Picarro Output'!H17</f>
        <v>19817</v>
      </c>
      <c r="F17" s="32">
        <f>'Picarro Output'!J17</f>
        <v>1</v>
      </c>
      <c r="G17" s="32">
        <f t="shared" si="0"/>
        <v>0</v>
      </c>
      <c r="H17" s="32" t="str">
        <f>'Picarro Output'!C17</f>
        <v xml:space="preserve">   2025/06/06 10:59:32</v>
      </c>
      <c r="I17" s="33">
        <f>'Picarro Output'!F17</f>
        <v>-3.51</v>
      </c>
      <c r="J17" s="34">
        <f>'Picarro Output'!G17</f>
        <v>-4.1100000000000003</v>
      </c>
    </row>
    <row r="18" spans="1:11">
      <c r="A18" s="32">
        <f>'Picarro Output'!A18</f>
        <v>17</v>
      </c>
      <c r="B18" s="1">
        <f t="shared" si="1"/>
        <v>2</v>
      </c>
      <c r="C18" s="32">
        <f>'Picarro Output'!E18</f>
        <v>7</v>
      </c>
      <c r="D18" s="32" t="str">
        <f>INDEX(Timing!$B$3:$B$29,MATCH(B18,Timing!$A$3:$A$29,0),1)</f>
        <v>Myrtle</v>
      </c>
      <c r="E18" s="32">
        <f>'Picarro Output'!H18</f>
        <v>19793</v>
      </c>
      <c r="F18" s="32">
        <f>'Picarro Output'!J18</f>
        <v>1</v>
      </c>
      <c r="G18" s="32">
        <f t="shared" si="0"/>
        <v>0</v>
      </c>
      <c r="H18" s="32" t="str">
        <f>'Picarro Output'!C18</f>
        <v xml:space="preserve">   2025/06/06 11:08:19</v>
      </c>
      <c r="I18" s="33">
        <f>'Picarro Output'!F18</f>
        <v>-3.4620000000000002</v>
      </c>
      <c r="J18" s="34">
        <f>'Picarro Output'!G18</f>
        <v>-4.1440000000000001</v>
      </c>
      <c r="K18" s="35" t="s">
        <v>49</v>
      </c>
    </row>
    <row r="19" spans="1:11">
      <c r="A19" s="32">
        <f>'Picarro Output'!A19</f>
        <v>18</v>
      </c>
      <c r="B19" s="1">
        <f t="shared" si="1"/>
        <v>2</v>
      </c>
      <c r="C19" s="32">
        <f>'Picarro Output'!E19</f>
        <v>8</v>
      </c>
      <c r="D19" s="32" t="str">
        <f>INDEX(Timing!$B$3:$B$29,MATCH(B19,Timing!$A$3:$A$29,0),1)</f>
        <v>Myrtle</v>
      </c>
      <c r="E19" s="32">
        <f>'Picarro Output'!H19</f>
        <v>19919</v>
      </c>
      <c r="F19" s="32">
        <f>'Picarro Output'!J19</f>
        <v>1</v>
      </c>
      <c r="G19" s="32">
        <f t="shared" si="0"/>
        <v>0</v>
      </c>
      <c r="H19" s="32" t="str">
        <f>'Picarro Output'!C19</f>
        <v xml:space="preserve">   2025/06/06 11:17:06</v>
      </c>
      <c r="I19" s="33">
        <f>'Picarro Output'!F19</f>
        <v>-3.4420000000000002</v>
      </c>
      <c r="J19" s="34">
        <f>'Picarro Output'!G19</f>
        <v>-3.7090000000000001</v>
      </c>
      <c r="K19" s="35" t="s">
        <v>48</v>
      </c>
    </row>
    <row r="20" spans="1:11">
      <c r="A20" s="32">
        <f>'Picarro Output'!A20</f>
        <v>19</v>
      </c>
      <c r="B20" s="1">
        <f t="shared" si="1"/>
        <v>2</v>
      </c>
      <c r="C20" s="32">
        <f>'Picarro Output'!E20</f>
        <v>9</v>
      </c>
      <c r="D20" s="32" t="str">
        <f>INDEX(Timing!$B$3:$B$29,MATCH(B20,Timing!$A$3:$A$29,0),1)</f>
        <v>Myrtle</v>
      </c>
      <c r="E20" s="32">
        <f>'Picarro Output'!H20</f>
        <v>19874</v>
      </c>
      <c r="F20" s="32">
        <f>'Picarro Output'!J20</f>
        <v>1</v>
      </c>
      <c r="G20" s="32">
        <f t="shared" si="0"/>
        <v>0</v>
      </c>
      <c r="H20" s="32" t="str">
        <f>'Picarro Output'!C20</f>
        <v xml:space="preserve">   2025/06/06 11:25:53</v>
      </c>
      <c r="I20" s="33">
        <f>'Picarro Output'!F20</f>
        <v>-3.3980000000000001</v>
      </c>
      <c r="J20" s="34">
        <f>'Picarro Output'!G20</f>
        <v>-3.9569999999999999</v>
      </c>
    </row>
    <row r="21" spans="1:11">
      <c r="A21" s="32">
        <f>'Picarro Output'!A21</f>
        <v>20</v>
      </c>
      <c r="B21" s="1">
        <f t="shared" si="1"/>
        <v>2</v>
      </c>
      <c r="C21" s="32">
        <f>'Picarro Output'!E21</f>
        <v>10</v>
      </c>
      <c r="D21" s="32" t="str">
        <f>INDEX(Timing!$B$3:$B$29,MATCH(B21,Timing!$A$3:$A$29,0),1)</f>
        <v>Myrtle</v>
      </c>
      <c r="E21" s="32">
        <f>'Picarro Output'!H21</f>
        <v>19529</v>
      </c>
      <c r="F21" s="32">
        <f>'Picarro Output'!J21</f>
        <v>1</v>
      </c>
      <c r="G21" s="32">
        <f t="shared" si="0"/>
        <v>0</v>
      </c>
      <c r="H21" s="32" t="str">
        <f>'Picarro Output'!C21</f>
        <v xml:space="preserve">   2025/06/06 11:34:40</v>
      </c>
      <c r="I21" s="33">
        <f>'Picarro Output'!F21</f>
        <v>-3.4860000000000002</v>
      </c>
      <c r="J21" s="34">
        <f>'Picarro Output'!G21</f>
        <v>-3.95</v>
      </c>
    </row>
    <row r="22" spans="1:11">
      <c r="A22" s="32">
        <f>'Picarro Output'!A22</f>
        <v>21</v>
      </c>
      <c r="B22" s="1">
        <f t="shared" si="1"/>
        <v>3</v>
      </c>
      <c r="C22" s="32">
        <f>'Picarro Output'!E22</f>
        <v>1</v>
      </c>
      <c r="D22" s="32" t="str">
        <f>INDEX(Timing!$B$3:$B$29,MATCH(B22,Timing!$A$3:$A$29,0),1)</f>
        <v>Homer</v>
      </c>
      <c r="E22" s="32">
        <f>'Picarro Output'!H22</f>
        <v>19823</v>
      </c>
      <c r="F22" s="32">
        <f>'Picarro Output'!J22</f>
        <v>1</v>
      </c>
      <c r="G22" s="32">
        <f t="shared" si="0"/>
        <v>0</v>
      </c>
      <c r="H22" s="32" t="str">
        <f>'Picarro Output'!C22</f>
        <v xml:space="preserve">   2025/06/06 11:43:27</v>
      </c>
      <c r="I22" s="33">
        <f>'Picarro Output'!F22</f>
        <v>-15.343</v>
      </c>
      <c r="J22" s="34">
        <f>'Picarro Output'!G22</f>
        <v>-95.474000000000004</v>
      </c>
    </row>
    <row r="23" spans="1:11">
      <c r="A23" s="32">
        <f>'Picarro Output'!A23</f>
        <v>22</v>
      </c>
      <c r="B23" s="1">
        <f t="shared" si="1"/>
        <v>3</v>
      </c>
      <c r="C23" s="32">
        <f>'Picarro Output'!E23</f>
        <v>2</v>
      </c>
      <c r="D23" s="32" t="str">
        <f>INDEX(Timing!$B$3:$B$29,MATCH(B23,Timing!$A$3:$A$29,0),1)</f>
        <v>Homer</v>
      </c>
      <c r="E23" s="32">
        <f>'Picarro Output'!H23</f>
        <v>19813</v>
      </c>
      <c r="F23" s="32">
        <f>'Picarro Output'!J23</f>
        <v>1</v>
      </c>
      <c r="G23" s="32">
        <f t="shared" si="0"/>
        <v>0</v>
      </c>
      <c r="H23" s="32" t="str">
        <f>'Picarro Output'!C23</f>
        <v xml:space="preserve">   2025/06/06 11:52:14</v>
      </c>
      <c r="I23" s="33">
        <f>'Picarro Output'!F23</f>
        <v>-16.015999999999998</v>
      </c>
      <c r="J23" s="34">
        <f>'Picarro Output'!G23</f>
        <v>-104.629</v>
      </c>
    </row>
    <row r="24" spans="1:11">
      <c r="A24" s="32">
        <f>'Picarro Output'!A24</f>
        <v>23</v>
      </c>
      <c r="B24" s="1">
        <f t="shared" si="1"/>
        <v>3</v>
      </c>
      <c r="C24" s="32">
        <f>'Picarro Output'!E24</f>
        <v>3</v>
      </c>
      <c r="D24" s="32" t="str">
        <f>INDEX(Timing!$B$3:$B$29,MATCH(B24,Timing!$A$3:$A$29,0),1)</f>
        <v>Homer</v>
      </c>
      <c r="E24" s="32">
        <f>'Picarro Output'!H24</f>
        <v>19910</v>
      </c>
      <c r="F24" s="32">
        <f>'Picarro Output'!J24</f>
        <v>1</v>
      </c>
      <c r="G24" s="32">
        <f t="shared" si="0"/>
        <v>0</v>
      </c>
      <c r="H24" s="32" t="str">
        <f>'Picarro Output'!C24</f>
        <v xml:space="preserve">   2025/06/06 12:01:02</v>
      </c>
      <c r="I24" s="33">
        <f>'Picarro Output'!F24</f>
        <v>-16.114999999999998</v>
      </c>
      <c r="J24" s="34">
        <f>'Picarro Output'!G24</f>
        <v>-106.843</v>
      </c>
    </row>
    <row r="25" spans="1:11">
      <c r="A25" s="32">
        <f>'Picarro Output'!A25</f>
        <v>24</v>
      </c>
      <c r="B25" s="1">
        <f t="shared" si="1"/>
        <v>3</v>
      </c>
      <c r="C25" s="32">
        <f>'Picarro Output'!E25</f>
        <v>4</v>
      </c>
      <c r="D25" s="32" t="str">
        <f>INDEX(Timing!$B$3:$B$29,MATCH(B25,Timing!$A$3:$A$29,0),1)</f>
        <v>Homer</v>
      </c>
      <c r="E25" s="32">
        <f>'Picarro Output'!H25</f>
        <v>19828</v>
      </c>
      <c r="F25" s="32">
        <f>'Picarro Output'!J25</f>
        <v>1</v>
      </c>
      <c r="G25" s="32">
        <f t="shared" si="0"/>
        <v>0</v>
      </c>
      <c r="H25" s="32" t="str">
        <f>'Picarro Output'!C25</f>
        <v xml:space="preserve">   2025/06/06 12:09:49</v>
      </c>
      <c r="I25" s="33">
        <f>'Picarro Output'!F25</f>
        <v>-16.286999999999999</v>
      </c>
      <c r="J25" s="34">
        <f>'Picarro Output'!G25</f>
        <v>-107.431</v>
      </c>
    </row>
    <row r="26" spans="1:11">
      <c r="A26" s="32">
        <f>'Picarro Output'!A26</f>
        <v>25</v>
      </c>
      <c r="B26" s="1">
        <f t="shared" si="1"/>
        <v>3</v>
      </c>
      <c r="C26" s="32">
        <f>'Picarro Output'!E26</f>
        <v>5</v>
      </c>
      <c r="D26" s="32" t="str">
        <f>INDEX(Timing!$B$3:$B$29,MATCH(B26,Timing!$A$3:$A$29,0),1)</f>
        <v>Homer</v>
      </c>
      <c r="E26" s="32">
        <f>'Picarro Output'!H26</f>
        <v>19944</v>
      </c>
      <c r="F26" s="32">
        <f>'Picarro Output'!J26</f>
        <v>1</v>
      </c>
      <c r="G26" s="32">
        <f t="shared" si="0"/>
        <v>0</v>
      </c>
      <c r="H26" s="32" t="str">
        <f>'Picarro Output'!C26</f>
        <v xml:space="preserve">   2025/06/06 12:18:35</v>
      </c>
      <c r="I26" s="33">
        <f>'Picarro Output'!F26</f>
        <v>-16.177</v>
      </c>
      <c r="J26" s="34">
        <f>'Picarro Output'!G26</f>
        <v>-108.224</v>
      </c>
    </row>
    <row r="27" spans="1:11">
      <c r="A27" s="32">
        <f>'Picarro Output'!A27</f>
        <v>26</v>
      </c>
      <c r="B27" s="1">
        <f t="shared" si="1"/>
        <v>3</v>
      </c>
      <c r="C27" s="32">
        <f>'Picarro Output'!E27</f>
        <v>6</v>
      </c>
      <c r="D27" s="32" t="str">
        <f>INDEX(Timing!$B$3:$B$29,MATCH(B27,Timing!$A$3:$A$29,0),1)</f>
        <v>Homer</v>
      </c>
      <c r="E27" s="32">
        <f>'Picarro Output'!H27</f>
        <v>19731</v>
      </c>
      <c r="F27" s="32">
        <f>'Picarro Output'!J27</f>
        <v>1</v>
      </c>
      <c r="G27" s="32">
        <f t="shared" si="0"/>
        <v>0</v>
      </c>
      <c r="H27" s="32" t="str">
        <f>'Picarro Output'!C27</f>
        <v xml:space="preserve">   2025/06/06 12:27:23</v>
      </c>
      <c r="I27" s="33">
        <f>'Picarro Output'!F27</f>
        <v>-16.268000000000001</v>
      </c>
      <c r="J27" s="34">
        <f>'Picarro Output'!G27</f>
        <v>-108.387</v>
      </c>
    </row>
    <row r="28" spans="1:11">
      <c r="A28" s="32">
        <f>'Picarro Output'!A28</f>
        <v>27</v>
      </c>
      <c r="B28" s="1">
        <f t="shared" si="1"/>
        <v>3</v>
      </c>
      <c r="C28" s="32">
        <f>'Picarro Output'!E28</f>
        <v>7</v>
      </c>
      <c r="D28" s="32" t="str">
        <f>INDEX(Timing!$B$3:$B$29,MATCH(B28,Timing!$A$3:$A$29,0),1)</f>
        <v>Homer</v>
      </c>
      <c r="E28" s="32">
        <f>'Picarro Output'!H28</f>
        <v>19776</v>
      </c>
      <c r="F28" s="32">
        <f>'Picarro Output'!J28</f>
        <v>1</v>
      </c>
      <c r="G28" s="32">
        <f t="shared" si="0"/>
        <v>0</v>
      </c>
      <c r="H28" s="32" t="str">
        <f>'Picarro Output'!C28</f>
        <v xml:space="preserve">   2025/06/06 12:36:10</v>
      </c>
      <c r="I28" s="33">
        <f>'Picarro Output'!F28</f>
        <v>-16.222000000000001</v>
      </c>
      <c r="J28" s="34">
        <f>'Picarro Output'!G28</f>
        <v>-108.786</v>
      </c>
    </row>
    <row r="29" spans="1:11">
      <c r="A29" s="32">
        <f>'Picarro Output'!A29</f>
        <v>28</v>
      </c>
      <c r="B29" s="1">
        <f t="shared" si="1"/>
        <v>3</v>
      </c>
      <c r="C29" s="32">
        <f>'Picarro Output'!E29</f>
        <v>8</v>
      </c>
      <c r="D29" s="32" t="str">
        <f>INDEX(Timing!$B$3:$B$29,MATCH(B29,Timing!$A$3:$A$29,0),1)</f>
        <v>Homer</v>
      </c>
      <c r="E29" s="32">
        <f>'Picarro Output'!H29</f>
        <v>19836</v>
      </c>
      <c r="F29" s="32">
        <f>'Picarro Output'!J29</f>
        <v>1</v>
      </c>
      <c r="G29" s="32">
        <f t="shared" si="0"/>
        <v>0</v>
      </c>
      <c r="H29" s="32" t="str">
        <f>'Picarro Output'!C29</f>
        <v xml:space="preserve">   2025/06/06 12:44:56</v>
      </c>
      <c r="I29" s="33">
        <f>'Picarro Output'!F29</f>
        <v>-16.251999999999999</v>
      </c>
      <c r="J29" s="34">
        <f>'Picarro Output'!G29</f>
        <v>-108.559</v>
      </c>
    </row>
    <row r="30" spans="1:11">
      <c r="A30" s="32">
        <f>'Picarro Output'!A30</f>
        <v>29</v>
      </c>
      <c r="B30" s="1">
        <f t="shared" si="1"/>
        <v>3</v>
      </c>
      <c r="C30" s="32">
        <f>'Picarro Output'!E30</f>
        <v>9</v>
      </c>
      <c r="D30" s="32" t="str">
        <f>INDEX(Timing!$B$3:$B$29,MATCH(B30,Timing!$A$3:$A$29,0),1)</f>
        <v>Homer</v>
      </c>
      <c r="E30" s="32">
        <f>'Picarro Output'!H30</f>
        <v>19913</v>
      </c>
      <c r="F30" s="32">
        <f>'Picarro Output'!J30</f>
        <v>1</v>
      </c>
      <c r="G30" s="32">
        <f t="shared" si="0"/>
        <v>0</v>
      </c>
      <c r="H30" s="32" t="str">
        <f>'Picarro Output'!C30</f>
        <v xml:space="preserve">   2025/06/06 12:53:43</v>
      </c>
      <c r="I30" s="33">
        <f>'Picarro Output'!F30</f>
        <v>-16.254000000000001</v>
      </c>
      <c r="J30" s="34">
        <f>'Picarro Output'!G30</f>
        <v>-108.95699999999999</v>
      </c>
    </row>
    <row r="31" spans="1:11">
      <c r="A31" s="32">
        <f>'Picarro Output'!A31</f>
        <v>30</v>
      </c>
      <c r="B31" s="1">
        <f t="shared" si="1"/>
        <v>3</v>
      </c>
      <c r="C31" s="32">
        <f>'Picarro Output'!E31</f>
        <v>10</v>
      </c>
      <c r="D31" s="32" t="str">
        <f>INDEX(Timing!$B$3:$B$29,MATCH(B31,Timing!$A$3:$A$29,0),1)</f>
        <v>Homer</v>
      </c>
      <c r="E31" s="32">
        <f>'Picarro Output'!H31</f>
        <v>19809</v>
      </c>
      <c r="F31" s="32">
        <f>'Picarro Output'!J31</f>
        <v>1</v>
      </c>
      <c r="G31" s="32">
        <f t="shared" si="0"/>
        <v>0</v>
      </c>
      <c r="H31" s="32" t="str">
        <f>'Picarro Output'!C31</f>
        <v xml:space="preserve">   2025/06/06 13:02:30</v>
      </c>
      <c r="I31" s="33">
        <f>'Picarro Output'!F31</f>
        <v>-16.305</v>
      </c>
      <c r="J31" s="34">
        <f>'Picarro Output'!G31</f>
        <v>-108.76</v>
      </c>
    </row>
    <row r="32" spans="1:11">
      <c r="A32" s="32">
        <f>'Picarro Output'!A32</f>
        <v>31</v>
      </c>
      <c r="B32" s="1">
        <f t="shared" si="1"/>
        <v>4</v>
      </c>
      <c r="C32" s="32">
        <f>'Picarro Output'!E32</f>
        <v>1</v>
      </c>
      <c r="D32" s="32" t="str">
        <f>INDEX(Timing!$B$3:$B$29,MATCH(B32,Timing!$A$3:$A$29,0),1)</f>
        <v>Blacksburg</v>
      </c>
      <c r="E32" s="32">
        <f>'Picarro Output'!H32</f>
        <v>19835</v>
      </c>
      <c r="F32" s="32">
        <f>'Picarro Output'!J32</f>
        <v>1</v>
      </c>
      <c r="G32" s="32">
        <f t="shared" si="0"/>
        <v>0</v>
      </c>
      <c r="H32" s="32" t="str">
        <f>'Picarro Output'!C32</f>
        <v xml:space="preserve">   2025/06/06 13:11:18</v>
      </c>
      <c r="I32" s="33">
        <f>'Picarro Output'!F32</f>
        <v>-9.5280000000000005</v>
      </c>
      <c r="J32" s="34">
        <f>'Picarro Output'!G32</f>
        <v>-52.012</v>
      </c>
    </row>
    <row r="33" spans="1:10">
      <c r="A33" s="32">
        <f>'Picarro Output'!A33</f>
        <v>32</v>
      </c>
      <c r="B33" s="1">
        <f t="shared" si="1"/>
        <v>4</v>
      </c>
      <c r="C33" s="32">
        <f>'Picarro Output'!E33</f>
        <v>2</v>
      </c>
      <c r="D33" s="32" t="str">
        <f>INDEX(Timing!$B$3:$B$29,MATCH(B33,Timing!$A$3:$A$29,0),1)</f>
        <v>Blacksburg</v>
      </c>
      <c r="E33" s="32">
        <f>'Picarro Output'!H33</f>
        <v>19920</v>
      </c>
      <c r="F33" s="32">
        <f>'Picarro Output'!J33</f>
        <v>1</v>
      </c>
      <c r="G33" s="32">
        <f t="shared" si="0"/>
        <v>0</v>
      </c>
      <c r="H33" s="32" t="str">
        <f>'Picarro Output'!C33</f>
        <v xml:space="preserve">   2025/06/06 13:20:05</v>
      </c>
      <c r="I33" s="33">
        <f>'Picarro Output'!F33</f>
        <v>-9.141</v>
      </c>
      <c r="J33" s="34">
        <f>'Picarro Output'!G33</f>
        <v>-46.11</v>
      </c>
    </row>
    <row r="34" spans="1:10">
      <c r="A34" s="32">
        <f>'Picarro Output'!A34</f>
        <v>33</v>
      </c>
      <c r="B34" s="1">
        <f t="shared" si="1"/>
        <v>4</v>
      </c>
      <c r="C34" s="32">
        <f>'Picarro Output'!E34</f>
        <v>3</v>
      </c>
      <c r="D34" s="32" t="str">
        <f>INDEX(Timing!$B$3:$B$29,MATCH(B34,Timing!$A$3:$A$29,0),1)</f>
        <v>Blacksburg</v>
      </c>
      <c r="E34" s="32">
        <f>'Picarro Output'!H34</f>
        <v>19900</v>
      </c>
      <c r="F34" s="32">
        <f>'Picarro Output'!J34</f>
        <v>1</v>
      </c>
      <c r="G34" s="32">
        <f t="shared" si="0"/>
        <v>0</v>
      </c>
      <c r="H34" s="32" t="str">
        <f>'Picarro Output'!C34</f>
        <v xml:space="preserve">   2025/06/06 13:28:53</v>
      </c>
      <c r="I34" s="33">
        <f>'Picarro Output'!F34</f>
        <v>-9.0120000000000005</v>
      </c>
      <c r="J34" s="34">
        <f>'Picarro Output'!G34</f>
        <v>-44.795000000000002</v>
      </c>
    </row>
    <row r="35" spans="1:10">
      <c r="A35" s="32">
        <f>'Picarro Output'!A35</f>
        <v>34</v>
      </c>
      <c r="B35" s="1">
        <f t="shared" si="1"/>
        <v>4</v>
      </c>
      <c r="C35" s="32">
        <f>'Picarro Output'!E35</f>
        <v>4</v>
      </c>
      <c r="D35" s="32" t="str">
        <f>INDEX(Timing!$B$3:$B$29,MATCH(B35,Timing!$A$3:$A$29,0),1)</f>
        <v>Blacksburg</v>
      </c>
      <c r="E35" s="32">
        <f>'Picarro Output'!H35</f>
        <v>19804</v>
      </c>
      <c r="F35" s="32">
        <f>'Picarro Output'!J35</f>
        <v>1</v>
      </c>
      <c r="G35" s="32">
        <f t="shared" si="0"/>
        <v>0</v>
      </c>
      <c r="H35" s="32" t="str">
        <f>'Picarro Output'!C35</f>
        <v xml:space="preserve">   2025/06/06 13:37:41</v>
      </c>
      <c r="I35" s="33">
        <f>'Picarro Output'!F35</f>
        <v>-9.0649999999999995</v>
      </c>
      <c r="J35" s="34">
        <f>'Picarro Output'!G35</f>
        <v>-44.283999999999999</v>
      </c>
    </row>
    <row r="36" spans="1:10">
      <c r="A36" s="32">
        <f>'Picarro Output'!A36</f>
        <v>35</v>
      </c>
      <c r="B36" s="1">
        <f t="shared" si="1"/>
        <v>4</v>
      </c>
      <c r="C36" s="32">
        <f>'Picarro Output'!E36</f>
        <v>5</v>
      </c>
      <c r="D36" s="32" t="str">
        <f>INDEX(Timing!$B$3:$B$29,MATCH(B36,Timing!$A$3:$A$29,0),1)</f>
        <v>Blacksburg</v>
      </c>
      <c r="E36" s="32">
        <f>'Picarro Output'!H36</f>
        <v>19930</v>
      </c>
      <c r="F36" s="32">
        <f>'Picarro Output'!J36</f>
        <v>1</v>
      </c>
      <c r="G36" s="32">
        <f t="shared" si="0"/>
        <v>0</v>
      </c>
      <c r="H36" s="32" t="str">
        <f>'Picarro Output'!C36</f>
        <v xml:space="preserve">   2025/06/06 13:46:28</v>
      </c>
      <c r="I36" s="33">
        <f>'Picarro Output'!F36</f>
        <v>-9.0879999999999992</v>
      </c>
      <c r="J36" s="34">
        <f>'Picarro Output'!G36</f>
        <v>-44.22</v>
      </c>
    </row>
    <row r="37" spans="1:10">
      <c r="A37" s="32">
        <f>'Picarro Output'!A37</f>
        <v>36</v>
      </c>
      <c r="B37" s="1">
        <f t="shared" si="1"/>
        <v>4</v>
      </c>
      <c r="C37" s="32">
        <f>'Picarro Output'!E37</f>
        <v>6</v>
      </c>
      <c r="D37" s="32" t="str">
        <f>INDEX(Timing!$B$3:$B$29,MATCH(B37,Timing!$A$3:$A$29,0),1)</f>
        <v>Blacksburg</v>
      </c>
      <c r="E37" s="32">
        <f>'Picarro Output'!H37</f>
        <v>19909</v>
      </c>
      <c r="F37" s="32">
        <f>'Picarro Output'!J37</f>
        <v>1</v>
      </c>
      <c r="G37" s="32">
        <f t="shared" si="0"/>
        <v>0</v>
      </c>
      <c r="H37" s="32" t="str">
        <f>'Picarro Output'!C37</f>
        <v xml:space="preserve">   2025/06/06 13:55:16</v>
      </c>
      <c r="I37" s="33">
        <f>'Picarro Output'!F37</f>
        <v>-9.1319999999999997</v>
      </c>
      <c r="J37" s="34">
        <f>'Picarro Output'!G37</f>
        <v>-43.584000000000003</v>
      </c>
    </row>
    <row r="38" spans="1:10">
      <c r="A38" s="32">
        <f>'Picarro Output'!A38</f>
        <v>37</v>
      </c>
      <c r="B38" s="1">
        <f t="shared" si="1"/>
        <v>4</v>
      </c>
      <c r="C38" s="32">
        <f>'Picarro Output'!E38</f>
        <v>7</v>
      </c>
      <c r="D38" s="32" t="str">
        <f>INDEX(Timing!$B$3:$B$29,MATCH(B38,Timing!$A$3:$A$29,0),1)</f>
        <v>Blacksburg</v>
      </c>
      <c r="E38" s="32">
        <f>'Picarro Output'!H38</f>
        <v>19902</v>
      </c>
      <c r="F38" s="32">
        <f>'Picarro Output'!J38</f>
        <v>1</v>
      </c>
      <c r="G38" s="32">
        <f t="shared" si="0"/>
        <v>0</v>
      </c>
      <c r="H38" s="32" t="str">
        <f>'Picarro Output'!C38</f>
        <v xml:space="preserve">   2025/06/06 14:04:03</v>
      </c>
      <c r="I38" s="33">
        <f>'Picarro Output'!F38</f>
        <v>-9.1340000000000003</v>
      </c>
      <c r="J38" s="34">
        <f>'Picarro Output'!G38</f>
        <v>-43.738</v>
      </c>
    </row>
    <row r="39" spans="1:10">
      <c r="A39" s="32">
        <f>'Picarro Output'!A39</f>
        <v>38</v>
      </c>
      <c r="B39" s="1">
        <f t="shared" si="1"/>
        <v>4</v>
      </c>
      <c r="C39" s="32">
        <f>'Picarro Output'!E39</f>
        <v>8</v>
      </c>
      <c r="D39" s="32" t="str">
        <f>INDEX(Timing!$B$3:$B$29,MATCH(B39,Timing!$A$3:$A$29,0),1)</f>
        <v>Blacksburg</v>
      </c>
      <c r="E39" s="32">
        <f>'Picarro Output'!H39</f>
        <v>19967</v>
      </c>
      <c r="F39" s="32">
        <f>'Picarro Output'!J39</f>
        <v>1</v>
      </c>
      <c r="G39" s="32">
        <f t="shared" si="0"/>
        <v>0</v>
      </c>
      <c r="H39" s="32" t="str">
        <f>'Picarro Output'!C39</f>
        <v xml:space="preserve">   2025/06/06 14:12:51</v>
      </c>
      <c r="I39" s="33">
        <f>'Picarro Output'!F39</f>
        <v>-9.0150000000000006</v>
      </c>
      <c r="J39" s="34">
        <f>'Picarro Output'!G39</f>
        <v>-44.048999999999999</v>
      </c>
    </row>
    <row r="40" spans="1:10">
      <c r="A40" s="32">
        <f>'Picarro Output'!A40</f>
        <v>39</v>
      </c>
      <c r="B40" s="1">
        <f t="shared" si="1"/>
        <v>4</v>
      </c>
      <c r="C40" s="32">
        <f>'Picarro Output'!E40</f>
        <v>9</v>
      </c>
      <c r="D40" s="32" t="str">
        <f>INDEX(Timing!$B$3:$B$29,MATCH(B40,Timing!$A$3:$A$29,0),1)</f>
        <v>Blacksburg</v>
      </c>
      <c r="E40" s="32">
        <f>'Picarro Output'!H40</f>
        <v>19896</v>
      </c>
      <c r="F40" s="32">
        <f>'Picarro Output'!J40</f>
        <v>1</v>
      </c>
      <c r="G40" s="32">
        <f t="shared" si="0"/>
        <v>0</v>
      </c>
      <c r="H40" s="32" t="str">
        <f>'Picarro Output'!C40</f>
        <v xml:space="preserve">   2025/06/06 14:21:39</v>
      </c>
      <c r="I40" s="33">
        <f>'Picarro Output'!F40</f>
        <v>-9.109</v>
      </c>
      <c r="J40" s="34">
        <f>'Picarro Output'!G40</f>
        <v>-43.677999999999997</v>
      </c>
    </row>
    <row r="41" spans="1:10">
      <c r="A41" s="32">
        <f>'Picarro Output'!A41</f>
        <v>40</v>
      </c>
      <c r="B41" s="1">
        <f t="shared" si="1"/>
        <v>4</v>
      </c>
      <c r="C41" s="32">
        <f>'Picarro Output'!E41</f>
        <v>10</v>
      </c>
      <c r="D41" s="32" t="str">
        <f>INDEX(Timing!$B$3:$B$29,MATCH(B41,Timing!$A$3:$A$29,0),1)</f>
        <v>Blacksburg</v>
      </c>
      <c r="E41" s="32">
        <f>'Picarro Output'!H41</f>
        <v>19706</v>
      </c>
      <c r="F41" s="32">
        <f>'Picarro Output'!J41</f>
        <v>1</v>
      </c>
      <c r="G41" s="32">
        <f t="shared" si="0"/>
        <v>0</v>
      </c>
      <c r="H41" s="32" t="str">
        <f>'Picarro Output'!C41</f>
        <v xml:space="preserve">   2025/06/06 14:30:26</v>
      </c>
      <c r="I41" s="33">
        <f>'Picarro Output'!F41</f>
        <v>-9.0739999999999998</v>
      </c>
      <c r="J41" s="34">
        <f>'Picarro Output'!G41</f>
        <v>-43.460999999999999</v>
      </c>
    </row>
    <row r="42" spans="1:10">
      <c r="A42" s="32">
        <f>'Picarro Output'!A42</f>
        <v>41</v>
      </c>
      <c r="B42" s="1">
        <f t="shared" si="1"/>
        <v>5</v>
      </c>
      <c r="C42" s="32">
        <f>'Picarro Output'!E42</f>
        <v>1</v>
      </c>
      <c r="D42" s="32" t="str">
        <f>INDEX(Timing!$B$3:$B$29,MATCH(B42,Timing!$A$3:$A$29,0),1)</f>
        <v>Hawaii</v>
      </c>
      <c r="E42" s="32">
        <f>'Picarro Output'!H42</f>
        <v>19889</v>
      </c>
      <c r="F42" s="32">
        <f>'Picarro Output'!J42</f>
        <v>1</v>
      </c>
      <c r="G42" s="32">
        <f t="shared" si="0"/>
        <v>0</v>
      </c>
      <c r="H42" s="32" t="str">
        <f>'Picarro Output'!C42</f>
        <v xml:space="preserve">   2025/06/06 14:39:14</v>
      </c>
      <c r="I42" s="33">
        <f>'Picarro Output'!F42</f>
        <v>-5.2830000000000004</v>
      </c>
      <c r="J42" s="34">
        <f>'Picarro Output'!G42</f>
        <v>-11.775</v>
      </c>
    </row>
    <row r="43" spans="1:10">
      <c r="A43" s="32">
        <f>'Picarro Output'!A43</f>
        <v>42</v>
      </c>
      <c r="B43" s="1">
        <f t="shared" si="1"/>
        <v>5</v>
      </c>
      <c r="C43" s="32">
        <f>'Picarro Output'!E43</f>
        <v>2</v>
      </c>
      <c r="D43" s="32" t="str">
        <f>INDEX(Timing!$B$3:$B$29,MATCH(B43,Timing!$A$3:$A$29,0),1)</f>
        <v>Hawaii</v>
      </c>
      <c r="E43" s="32">
        <f>'Picarro Output'!H43</f>
        <v>19559</v>
      </c>
      <c r="F43" s="32">
        <f>'Picarro Output'!J43</f>
        <v>1</v>
      </c>
      <c r="G43" s="32">
        <f t="shared" si="0"/>
        <v>0</v>
      </c>
      <c r="H43" s="32" t="str">
        <f>'Picarro Output'!C43</f>
        <v xml:space="preserve">   2025/06/06 14:48:02</v>
      </c>
      <c r="I43" s="33">
        <f>'Picarro Output'!F43</f>
        <v>-5.1029999999999998</v>
      </c>
      <c r="J43" s="34">
        <f>'Picarro Output'!G43</f>
        <v>-8.702</v>
      </c>
    </row>
    <row r="44" spans="1:10">
      <c r="A44" s="32">
        <f>'Picarro Output'!A44</f>
        <v>43</v>
      </c>
      <c r="B44" s="1">
        <f t="shared" si="1"/>
        <v>5</v>
      </c>
      <c r="C44" s="32">
        <f>'Picarro Output'!E44</f>
        <v>3</v>
      </c>
      <c r="D44" s="32" t="str">
        <f>INDEX(Timing!$B$3:$B$29,MATCH(B44,Timing!$A$3:$A$29,0),1)</f>
        <v>Hawaii</v>
      </c>
      <c r="E44" s="32">
        <f>'Picarro Output'!H44</f>
        <v>19554</v>
      </c>
      <c r="F44" s="32">
        <f>'Picarro Output'!J44</f>
        <v>1</v>
      </c>
      <c r="G44" s="32">
        <f t="shared" si="0"/>
        <v>0</v>
      </c>
      <c r="H44" s="32" t="str">
        <f>'Picarro Output'!C44</f>
        <v xml:space="preserve">   2025/06/06 14:56:50</v>
      </c>
      <c r="I44" s="33">
        <f>'Picarro Output'!F44</f>
        <v>-5.01</v>
      </c>
      <c r="J44" s="34">
        <f>'Picarro Output'!G44</f>
        <v>-7.673</v>
      </c>
    </row>
    <row r="45" spans="1:10">
      <c r="A45" s="32">
        <f>'Picarro Output'!A45</f>
        <v>44</v>
      </c>
      <c r="B45" s="1">
        <f t="shared" si="1"/>
        <v>5</v>
      </c>
      <c r="C45" s="32">
        <f>'Picarro Output'!E45</f>
        <v>4</v>
      </c>
      <c r="D45" s="32" t="str">
        <f>INDEX(Timing!$B$3:$B$29,MATCH(B45,Timing!$A$3:$A$29,0),1)</f>
        <v>Hawaii</v>
      </c>
      <c r="E45" s="32">
        <f>'Picarro Output'!H45</f>
        <v>19725</v>
      </c>
      <c r="F45" s="32">
        <f>'Picarro Output'!J45</f>
        <v>1</v>
      </c>
      <c r="G45" s="32">
        <f t="shared" si="0"/>
        <v>0</v>
      </c>
      <c r="H45" s="32" t="str">
        <f>'Picarro Output'!C45</f>
        <v xml:space="preserve">   2025/06/06 15:05:37</v>
      </c>
      <c r="I45" s="33">
        <f>'Picarro Output'!F45</f>
        <v>-5.0019999999999998</v>
      </c>
      <c r="J45" s="34">
        <f>'Picarro Output'!G45</f>
        <v>-7.484</v>
      </c>
    </row>
    <row r="46" spans="1:10">
      <c r="A46" s="32">
        <f>'Picarro Output'!A46</f>
        <v>45</v>
      </c>
      <c r="B46" s="1">
        <f t="shared" si="1"/>
        <v>6</v>
      </c>
      <c r="C46" s="32">
        <f>'Picarro Output'!E46</f>
        <v>1</v>
      </c>
      <c r="D46" s="32" t="str">
        <f>INDEX(Timing!$B$3:$B$29,MATCH(B46,Timing!$A$3:$A$29,0),1)</f>
        <v>CC4 15aug24 1.5m</v>
      </c>
      <c r="E46" s="32">
        <f>'Picarro Output'!H46</f>
        <v>19985</v>
      </c>
      <c r="F46" s="32">
        <f>'Picarro Output'!J46</f>
        <v>1</v>
      </c>
      <c r="G46" s="32">
        <f t="shared" si="0"/>
        <v>0</v>
      </c>
      <c r="H46" s="32" t="str">
        <f>'Picarro Output'!C46</f>
        <v xml:space="preserve">   2025/06/06 15:14:26</v>
      </c>
      <c r="I46" s="33">
        <f>'Picarro Output'!F46</f>
        <v>-5.3129999999999997</v>
      </c>
      <c r="J46" s="34">
        <f>'Picarro Output'!G46</f>
        <v>-19.143999999999998</v>
      </c>
    </row>
    <row r="47" spans="1:10">
      <c r="A47" s="32">
        <f>'Picarro Output'!A47</f>
        <v>46</v>
      </c>
      <c r="B47" s="1">
        <f t="shared" si="1"/>
        <v>6</v>
      </c>
      <c r="C47" s="32">
        <f>'Picarro Output'!E47</f>
        <v>2</v>
      </c>
      <c r="D47" s="32" t="str">
        <f>INDEX(Timing!$B$3:$B$29,MATCH(B47,Timing!$A$3:$A$29,0),1)</f>
        <v>CC4 15aug24 1.5m</v>
      </c>
      <c r="E47" s="32">
        <f>'Picarro Output'!H47</f>
        <v>20084</v>
      </c>
      <c r="F47" s="32">
        <f>'Picarro Output'!J47</f>
        <v>1</v>
      </c>
      <c r="G47" s="32">
        <f t="shared" si="0"/>
        <v>0</v>
      </c>
      <c r="H47" s="32" t="str">
        <f>'Picarro Output'!C47</f>
        <v xml:space="preserve">   2025/06/06 15:23:14</v>
      </c>
      <c r="I47" s="33">
        <f>'Picarro Output'!F47</f>
        <v>-5.24</v>
      </c>
      <c r="J47" s="34">
        <f>'Picarro Output'!G47</f>
        <v>-20.47</v>
      </c>
    </row>
    <row r="48" spans="1:10">
      <c r="A48" s="32">
        <f>'Picarro Output'!A48</f>
        <v>47</v>
      </c>
      <c r="B48" s="1">
        <f t="shared" si="1"/>
        <v>6</v>
      </c>
      <c r="C48" s="32">
        <f>'Picarro Output'!E48</f>
        <v>3</v>
      </c>
      <c r="D48" s="32" t="str">
        <f>INDEX(Timing!$B$3:$B$29,MATCH(B48,Timing!$A$3:$A$29,0),1)</f>
        <v>CC4 15aug24 1.5m</v>
      </c>
      <c r="E48" s="32">
        <f>'Picarro Output'!H48</f>
        <v>19987</v>
      </c>
      <c r="F48" s="32">
        <f>'Picarro Output'!J48</f>
        <v>1</v>
      </c>
      <c r="G48" s="32">
        <f t="shared" si="0"/>
        <v>0</v>
      </c>
      <c r="H48" s="32" t="str">
        <f>'Picarro Output'!C48</f>
        <v xml:space="preserve">   2025/06/06 15:32:03</v>
      </c>
      <c r="I48" s="33">
        <f>'Picarro Output'!F48</f>
        <v>-5.2640000000000002</v>
      </c>
      <c r="J48" s="34">
        <f>'Picarro Output'!G48</f>
        <v>-20.594000000000001</v>
      </c>
    </row>
    <row r="49" spans="1:10">
      <c r="A49" s="32">
        <f>'Picarro Output'!A49</f>
        <v>48</v>
      </c>
      <c r="B49" s="1">
        <f t="shared" si="1"/>
        <v>6</v>
      </c>
      <c r="C49" s="32">
        <f>'Picarro Output'!E49</f>
        <v>4</v>
      </c>
      <c r="D49" s="32" t="str">
        <f>INDEX(Timing!$B$3:$B$29,MATCH(B49,Timing!$A$3:$A$29,0),1)</f>
        <v>CC4 15aug24 1.5m</v>
      </c>
      <c r="E49" s="32">
        <f>'Picarro Output'!H49</f>
        <v>19906</v>
      </c>
      <c r="F49" s="32">
        <f>'Picarro Output'!J49</f>
        <v>1</v>
      </c>
      <c r="G49" s="32">
        <f t="shared" si="0"/>
        <v>0</v>
      </c>
      <c r="H49" s="32" t="str">
        <f>'Picarro Output'!C49</f>
        <v xml:space="preserve">   2025/06/06 15:40:50</v>
      </c>
      <c r="I49" s="33">
        <f>'Picarro Output'!F49</f>
        <v>-5.3609999999999998</v>
      </c>
      <c r="J49" s="34">
        <f>'Picarro Output'!G49</f>
        <v>-20.704000000000001</v>
      </c>
    </row>
    <row r="50" spans="1:10">
      <c r="A50" s="32">
        <f>'Picarro Output'!A50</f>
        <v>49</v>
      </c>
      <c r="B50" s="1">
        <f t="shared" si="1"/>
        <v>7</v>
      </c>
      <c r="C50" s="32">
        <f>'Picarro Output'!E50</f>
        <v>1</v>
      </c>
      <c r="D50" s="32" t="str">
        <f>INDEX(Timing!$B$3:$B$29,MATCH(B50,Timing!$A$3:$A$29,0),1)</f>
        <v>CP2 17dec24 0.1m</v>
      </c>
      <c r="E50" s="32">
        <f>'Picarro Output'!H50</f>
        <v>19754</v>
      </c>
      <c r="F50" s="32">
        <f>'Picarro Output'!J50</f>
        <v>1</v>
      </c>
      <c r="G50" s="32">
        <f t="shared" si="0"/>
        <v>0</v>
      </c>
      <c r="H50" s="32" t="str">
        <f>'Picarro Output'!C50</f>
        <v xml:space="preserve">   2025/06/06 15:49:38</v>
      </c>
      <c r="I50" s="33">
        <f>'Picarro Output'!F50</f>
        <v>-7.73</v>
      </c>
      <c r="J50" s="34">
        <f>'Picarro Output'!G50</f>
        <v>-30.114000000000001</v>
      </c>
    </row>
    <row r="51" spans="1:10">
      <c r="A51" s="32">
        <f>'Picarro Output'!A51</f>
        <v>50</v>
      </c>
      <c r="B51" s="1">
        <f t="shared" si="1"/>
        <v>7</v>
      </c>
      <c r="C51" s="32">
        <f>'Picarro Output'!E51</f>
        <v>2</v>
      </c>
      <c r="D51" s="32" t="str">
        <f>INDEX(Timing!$B$3:$B$29,MATCH(B51,Timing!$A$3:$A$29,0),1)</f>
        <v>CP2 17dec24 0.1m</v>
      </c>
      <c r="E51" s="32">
        <f>'Picarro Output'!H51</f>
        <v>19959</v>
      </c>
      <c r="F51" s="32">
        <f>'Picarro Output'!J51</f>
        <v>1</v>
      </c>
      <c r="G51" s="32">
        <f t="shared" si="0"/>
        <v>0</v>
      </c>
      <c r="H51" s="32" t="str">
        <f>'Picarro Output'!C51</f>
        <v xml:space="preserve">   2025/06/06 15:58:27</v>
      </c>
      <c r="I51" s="33">
        <f>'Picarro Output'!F51</f>
        <v>-7.9420000000000002</v>
      </c>
      <c r="J51" s="34">
        <f>'Picarro Output'!G51</f>
        <v>-30.960999999999999</v>
      </c>
    </row>
    <row r="52" spans="1:10">
      <c r="A52" s="32">
        <f>'Picarro Output'!A52</f>
        <v>51</v>
      </c>
      <c r="B52" s="1">
        <f t="shared" si="1"/>
        <v>7</v>
      </c>
      <c r="C52" s="32">
        <f>'Picarro Output'!E52</f>
        <v>3</v>
      </c>
      <c r="D52" s="32" t="str">
        <f>INDEX(Timing!$B$3:$B$29,MATCH(B52,Timing!$A$3:$A$29,0),1)</f>
        <v>CP2 17dec24 0.1m</v>
      </c>
      <c r="E52" s="32">
        <f>'Picarro Output'!H52</f>
        <v>20021</v>
      </c>
      <c r="F52" s="32">
        <f>'Picarro Output'!J52</f>
        <v>1</v>
      </c>
      <c r="G52" s="32">
        <f t="shared" si="0"/>
        <v>0</v>
      </c>
      <c r="H52" s="32" t="str">
        <f>'Picarro Output'!C52</f>
        <v xml:space="preserve">   2025/06/06 16:07:15</v>
      </c>
      <c r="I52" s="33">
        <f>'Picarro Output'!F52</f>
        <v>-7.9290000000000003</v>
      </c>
      <c r="J52" s="34">
        <f>'Picarro Output'!G52</f>
        <v>-31.09</v>
      </c>
    </row>
    <row r="53" spans="1:10">
      <c r="A53" s="32">
        <f>'Picarro Output'!A53</f>
        <v>52</v>
      </c>
      <c r="B53" s="1">
        <f t="shared" si="1"/>
        <v>7</v>
      </c>
      <c r="C53" s="32">
        <f>'Picarro Output'!E53</f>
        <v>4</v>
      </c>
      <c r="D53" s="32" t="str">
        <f>INDEX(Timing!$B$3:$B$29,MATCH(B53,Timing!$A$3:$A$29,0),1)</f>
        <v>CP2 17dec24 0.1m</v>
      </c>
      <c r="E53" s="32">
        <f>'Picarro Output'!H53</f>
        <v>19881</v>
      </c>
      <c r="F53" s="32">
        <f>'Picarro Output'!J53</f>
        <v>1</v>
      </c>
      <c r="G53" s="32">
        <f t="shared" si="0"/>
        <v>0</v>
      </c>
      <c r="H53" s="32" t="str">
        <f>'Picarro Output'!C53</f>
        <v xml:space="preserve">   2025/06/06 16:16:03</v>
      </c>
      <c r="I53" s="33">
        <f>'Picarro Output'!F53</f>
        <v>-7.94</v>
      </c>
      <c r="J53" s="34">
        <f>'Picarro Output'!G53</f>
        <v>-31.05</v>
      </c>
    </row>
    <row r="54" spans="1:10">
      <c r="A54" s="32">
        <f>'Picarro Output'!A54</f>
        <v>53</v>
      </c>
      <c r="B54" s="1">
        <f t="shared" si="1"/>
        <v>8</v>
      </c>
      <c r="C54" s="32">
        <f>'Picarro Output'!E54</f>
        <v>1</v>
      </c>
      <c r="D54" s="32" t="str">
        <f>INDEX(Timing!$B$3:$B$29,MATCH(B54,Timing!$A$3:$A$29,0),1)</f>
        <v>CS1 11jul24 0.1m</v>
      </c>
      <c r="E54" s="32">
        <f>'Picarro Output'!H54</f>
        <v>19656</v>
      </c>
      <c r="F54" s="32">
        <f>'Picarro Output'!J54</f>
        <v>1</v>
      </c>
      <c r="G54" s="32">
        <f t="shared" si="0"/>
        <v>0</v>
      </c>
      <c r="H54" s="32" t="str">
        <f>'Picarro Output'!C54</f>
        <v xml:space="preserve">   2025/06/06 16:24:51</v>
      </c>
      <c r="I54" s="33">
        <f>'Picarro Output'!F54</f>
        <v>-7.2919999999999998</v>
      </c>
      <c r="J54" s="34">
        <f>'Picarro Output'!G54</f>
        <v>-28.658000000000001</v>
      </c>
    </row>
    <row r="55" spans="1:10">
      <c r="A55" s="32">
        <f>'Picarro Output'!A55</f>
        <v>54</v>
      </c>
      <c r="B55" s="1">
        <f t="shared" si="1"/>
        <v>8</v>
      </c>
      <c r="C55" s="32">
        <f>'Picarro Output'!E55</f>
        <v>2</v>
      </c>
      <c r="D55" s="32" t="str">
        <f>INDEX(Timing!$B$3:$B$29,MATCH(B55,Timing!$A$3:$A$29,0),1)</f>
        <v>CS1 11jul24 0.1m</v>
      </c>
      <c r="E55" s="32">
        <f>'Picarro Output'!H55</f>
        <v>19896</v>
      </c>
      <c r="F55" s="32">
        <f>'Picarro Output'!J55</f>
        <v>1</v>
      </c>
      <c r="G55" s="32">
        <f t="shared" si="0"/>
        <v>0</v>
      </c>
      <c r="H55" s="32" t="str">
        <f>'Picarro Output'!C55</f>
        <v xml:space="preserve">   2025/06/06 16:33:39</v>
      </c>
      <c r="I55" s="33">
        <f>'Picarro Output'!F55</f>
        <v>-7.2789999999999999</v>
      </c>
      <c r="J55" s="34">
        <f>'Picarro Output'!G55</f>
        <v>-28.055</v>
      </c>
    </row>
    <row r="56" spans="1:10">
      <c r="A56" s="32">
        <f>'Picarro Output'!A56</f>
        <v>55</v>
      </c>
      <c r="B56" s="1">
        <f t="shared" si="1"/>
        <v>8</v>
      </c>
      <c r="C56" s="32">
        <f>'Picarro Output'!E56</f>
        <v>3</v>
      </c>
      <c r="D56" s="32" t="str">
        <f>INDEX(Timing!$B$3:$B$29,MATCH(B56,Timing!$A$3:$A$29,0),1)</f>
        <v>CS1 11jul24 0.1m</v>
      </c>
      <c r="E56" s="32">
        <f>'Picarro Output'!H56</f>
        <v>19732</v>
      </c>
      <c r="F56" s="32">
        <f>'Picarro Output'!J56</f>
        <v>1</v>
      </c>
      <c r="G56" s="32">
        <f t="shared" si="0"/>
        <v>0</v>
      </c>
      <c r="H56" s="32" t="str">
        <f>'Picarro Output'!C56</f>
        <v xml:space="preserve">   2025/06/06 16:42:28</v>
      </c>
      <c r="I56" s="33">
        <f>'Picarro Output'!F56</f>
        <v>-7.2729999999999997</v>
      </c>
      <c r="J56" s="34">
        <f>'Picarro Output'!G56</f>
        <v>-27.852</v>
      </c>
    </row>
    <row r="57" spans="1:10">
      <c r="A57" s="32">
        <f>'Picarro Output'!A57</f>
        <v>56</v>
      </c>
      <c r="B57" s="1">
        <f t="shared" si="1"/>
        <v>8</v>
      </c>
      <c r="C57" s="32">
        <f>'Picarro Output'!E57</f>
        <v>4</v>
      </c>
      <c r="D57" s="32" t="str">
        <f>INDEX(Timing!$B$3:$B$29,MATCH(B57,Timing!$A$3:$A$29,0),1)</f>
        <v>CS1 11jul24 0.1m</v>
      </c>
      <c r="E57" s="32">
        <f>'Picarro Output'!H57</f>
        <v>20190</v>
      </c>
      <c r="F57" s="32">
        <f>'Picarro Output'!J57</f>
        <v>1</v>
      </c>
      <c r="G57" s="32">
        <f t="shared" si="0"/>
        <v>0</v>
      </c>
      <c r="H57" s="32" t="str">
        <f>'Picarro Output'!C57</f>
        <v xml:space="preserve">   2025/06/06 16:51:17</v>
      </c>
      <c r="I57" s="33">
        <f>'Picarro Output'!F57</f>
        <v>-7.2880000000000003</v>
      </c>
      <c r="J57" s="34">
        <f>'Picarro Output'!G57</f>
        <v>-27.942</v>
      </c>
    </row>
    <row r="58" spans="1:10">
      <c r="A58" s="32">
        <f>'Picarro Output'!A58</f>
        <v>57</v>
      </c>
      <c r="B58" s="1">
        <f t="shared" si="1"/>
        <v>9</v>
      </c>
      <c r="C58" s="32">
        <f>'Picarro Output'!E58</f>
        <v>1</v>
      </c>
      <c r="D58" s="32" t="str">
        <f>INDEX(Timing!$B$3:$B$29,MATCH(B58,Timing!$A$3:$A$29,0),1)</f>
        <v>Blacksburg</v>
      </c>
      <c r="E58" s="32">
        <f>'Picarro Output'!H58</f>
        <v>19746</v>
      </c>
      <c r="F58" s="32">
        <f>'Picarro Output'!J58</f>
        <v>1</v>
      </c>
      <c r="G58" s="32">
        <f t="shared" si="0"/>
        <v>0</v>
      </c>
      <c r="H58" s="32" t="str">
        <f>'Picarro Output'!C58</f>
        <v xml:space="preserve">   2025/06/06 17:00:06</v>
      </c>
      <c r="I58" s="33">
        <f>'Picarro Output'!F58</f>
        <v>-8.9009999999999998</v>
      </c>
      <c r="J58" s="34">
        <f>'Picarro Output'!G58</f>
        <v>-41.392000000000003</v>
      </c>
    </row>
    <row r="59" spans="1:10">
      <c r="A59" s="32">
        <f>'Picarro Output'!A59</f>
        <v>58</v>
      </c>
      <c r="B59" s="1">
        <f t="shared" si="1"/>
        <v>9</v>
      </c>
      <c r="C59" s="32">
        <f>'Picarro Output'!E59</f>
        <v>2</v>
      </c>
      <c r="D59" s="32" t="str">
        <f>INDEX(Timing!$B$3:$B$29,MATCH(B59,Timing!$A$3:$A$29,0),1)</f>
        <v>Blacksburg</v>
      </c>
      <c r="E59" s="32">
        <f>'Picarro Output'!H59</f>
        <v>19868</v>
      </c>
      <c r="F59" s="32">
        <f>'Picarro Output'!J59</f>
        <v>1</v>
      </c>
      <c r="G59" s="32">
        <f t="shared" si="0"/>
        <v>0</v>
      </c>
      <c r="H59" s="32" t="str">
        <f>'Picarro Output'!C59</f>
        <v xml:space="preserve">   2025/06/06 17:08:55</v>
      </c>
      <c r="I59" s="33">
        <f>'Picarro Output'!F59</f>
        <v>-9.0830000000000002</v>
      </c>
      <c r="J59" s="34">
        <f>'Picarro Output'!G59</f>
        <v>-42.262999999999998</v>
      </c>
    </row>
    <row r="60" spans="1:10">
      <c r="A60" s="32">
        <f>'Picarro Output'!A60</f>
        <v>59</v>
      </c>
      <c r="B60" s="1">
        <f t="shared" si="1"/>
        <v>9</v>
      </c>
      <c r="C60" s="32">
        <f>'Picarro Output'!E60</f>
        <v>3</v>
      </c>
      <c r="D60" s="32" t="str">
        <f>INDEX(Timing!$B$3:$B$29,MATCH(B60,Timing!$A$3:$A$29,0),1)</f>
        <v>Blacksburg</v>
      </c>
      <c r="E60" s="32">
        <f>'Picarro Output'!H60</f>
        <v>20005</v>
      </c>
      <c r="F60" s="32">
        <f>'Picarro Output'!J60</f>
        <v>1</v>
      </c>
      <c r="G60" s="32">
        <f t="shared" si="0"/>
        <v>0</v>
      </c>
      <c r="H60" s="32" t="str">
        <f>'Picarro Output'!C60</f>
        <v xml:space="preserve">   2025/06/06 17:17:44</v>
      </c>
      <c r="I60" s="33">
        <f>'Picarro Output'!F60</f>
        <v>-8.9939999999999998</v>
      </c>
      <c r="J60" s="34">
        <f>'Picarro Output'!G60</f>
        <v>-43.137</v>
      </c>
    </row>
    <row r="61" spans="1:10">
      <c r="A61" s="32">
        <f>'Picarro Output'!A61</f>
        <v>60</v>
      </c>
      <c r="B61" s="1">
        <f t="shared" si="1"/>
        <v>9</v>
      </c>
      <c r="C61" s="32">
        <f>'Picarro Output'!E61</f>
        <v>4</v>
      </c>
      <c r="D61" s="32" t="str">
        <f>INDEX(Timing!$B$3:$B$29,MATCH(B61,Timing!$A$3:$A$29,0),1)</f>
        <v>Blacksburg</v>
      </c>
      <c r="E61" s="32">
        <f>'Picarro Output'!H61</f>
        <v>19751</v>
      </c>
      <c r="F61" s="32">
        <f>'Picarro Output'!J61</f>
        <v>1</v>
      </c>
      <c r="G61" s="32">
        <f t="shared" si="0"/>
        <v>0</v>
      </c>
      <c r="H61" s="32" t="str">
        <f>'Picarro Output'!C61</f>
        <v xml:space="preserve">   2025/06/06 17:26:32</v>
      </c>
      <c r="I61" s="33">
        <f>'Picarro Output'!F61</f>
        <v>-9.1050000000000004</v>
      </c>
      <c r="J61" s="34">
        <f>'Picarro Output'!G61</f>
        <v>-42.966000000000001</v>
      </c>
    </row>
    <row r="62" spans="1:10">
      <c r="A62" s="32">
        <f>'Picarro Output'!A62</f>
        <v>61</v>
      </c>
      <c r="B62" s="1">
        <v>10</v>
      </c>
      <c r="C62" s="32">
        <f>'Picarro Output'!E62</f>
        <v>1</v>
      </c>
      <c r="D62" s="32" t="str">
        <f>INDEX(Timing!$B$3:$B$29,MATCH(B62,Timing!$A$3:$A$29,0),1)</f>
        <v>CC4 28oct24 0.1m</v>
      </c>
      <c r="E62" s="32">
        <f>'Picarro Output'!H62</f>
        <v>19973</v>
      </c>
      <c r="F62" s="32">
        <f>'Picarro Output'!J62</f>
        <v>1</v>
      </c>
      <c r="G62" s="32">
        <f t="shared" si="0"/>
        <v>0</v>
      </c>
      <c r="H62" s="32" t="str">
        <f>'Picarro Output'!C62</f>
        <v xml:space="preserve">   2025/06/06 17:35:21</v>
      </c>
      <c r="I62" s="33">
        <f>'Picarro Output'!F62</f>
        <v>-5.7290000000000001</v>
      </c>
      <c r="J62" s="34">
        <f>'Picarro Output'!G62</f>
        <v>-23.574999999999999</v>
      </c>
    </row>
    <row r="63" spans="1:10">
      <c r="A63" s="32">
        <f>'Picarro Output'!A63</f>
        <v>62</v>
      </c>
      <c r="B63" s="1">
        <f t="shared" si="1"/>
        <v>10</v>
      </c>
      <c r="C63" s="32">
        <f>'Picarro Output'!E63</f>
        <v>2</v>
      </c>
      <c r="D63" s="32" t="str">
        <f>INDEX(Timing!$B$3:$B$29,MATCH(B63,Timing!$A$3:$A$29,0),1)</f>
        <v>CC4 28oct24 0.1m</v>
      </c>
      <c r="E63" s="32">
        <f>'Picarro Output'!H63</f>
        <v>20032</v>
      </c>
      <c r="F63" s="32">
        <f>'Picarro Output'!J63</f>
        <v>1</v>
      </c>
      <c r="G63" s="32">
        <f t="shared" si="0"/>
        <v>0</v>
      </c>
      <c r="H63" s="32" t="str">
        <f>'Picarro Output'!C63</f>
        <v xml:space="preserve">   2025/06/06 17:44:11</v>
      </c>
      <c r="I63" s="33">
        <f>'Picarro Output'!F63</f>
        <v>-5.5170000000000003</v>
      </c>
      <c r="J63" s="34">
        <f>'Picarro Output'!G63</f>
        <v>-21.341000000000001</v>
      </c>
    </row>
    <row r="64" spans="1:10">
      <c r="A64" s="32">
        <f>'Picarro Output'!A64</f>
        <v>63</v>
      </c>
      <c r="B64" s="1">
        <f t="shared" si="1"/>
        <v>10</v>
      </c>
      <c r="C64" s="32">
        <f>'Picarro Output'!E64</f>
        <v>3</v>
      </c>
      <c r="D64" s="32" t="str">
        <f>INDEX(Timing!$B$3:$B$29,MATCH(B64,Timing!$A$3:$A$29,0),1)</f>
        <v>CC4 28oct24 0.1m</v>
      </c>
      <c r="E64" s="32">
        <f>'Picarro Output'!H64</f>
        <v>19930</v>
      </c>
      <c r="F64" s="32">
        <f>'Picarro Output'!J64</f>
        <v>1</v>
      </c>
      <c r="G64" s="32">
        <f t="shared" si="0"/>
        <v>0</v>
      </c>
      <c r="H64" s="32" t="str">
        <f>'Picarro Output'!C64</f>
        <v xml:space="preserve">   2025/06/06 17:53:00</v>
      </c>
      <c r="I64" s="33">
        <f>'Picarro Output'!F64</f>
        <v>-5.5449999999999999</v>
      </c>
      <c r="J64" s="34">
        <f>'Picarro Output'!G64</f>
        <v>-20.962</v>
      </c>
    </row>
    <row r="65" spans="1:10">
      <c r="A65" s="32">
        <f>'Picarro Output'!A65</f>
        <v>64</v>
      </c>
      <c r="B65" s="1">
        <f t="shared" si="1"/>
        <v>10</v>
      </c>
      <c r="C65" s="32">
        <f>'Picarro Output'!E65</f>
        <v>4</v>
      </c>
      <c r="D65" s="32" t="str">
        <f>INDEX(Timing!$B$3:$B$29,MATCH(B65,Timing!$A$3:$A$29,0),1)</f>
        <v>CC4 28oct24 0.1m</v>
      </c>
      <c r="E65" s="32">
        <f>'Picarro Output'!H65</f>
        <v>20054</v>
      </c>
      <c r="F65" s="32">
        <f>'Picarro Output'!J65</f>
        <v>1</v>
      </c>
      <c r="G65" s="32">
        <f t="shared" si="0"/>
        <v>0</v>
      </c>
      <c r="H65" s="32" t="str">
        <f>'Picarro Output'!C65</f>
        <v xml:space="preserve">   2025/06/06 18:01:48</v>
      </c>
      <c r="I65" s="33">
        <f>'Picarro Output'!F65</f>
        <v>-5.5039999999999996</v>
      </c>
      <c r="J65" s="34">
        <f>'Picarro Output'!G65</f>
        <v>-20.64</v>
      </c>
    </row>
    <row r="66" spans="1:10">
      <c r="A66" s="32">
        <f>'Picarro Output'!A66</f>
        <v>65</v>
      </c>
      <c r="B66" s="1">
        <f t="shared" si="1"/>
        <v>11</v>
      </c>
      <c r="C66" s="32">
        <f>'Picarro Output'!E66</f>
        <v>1</v>
      </c>
      <c r="D66" s="32" t="str">
        <f>INDEX(Timing!$B$3:$B$29,MATCH(B66,Timing!$A$3:$A$29,0),1)</f>
        <v>CC3 15aug24 BOT</v>
      </c>
      <c r="E66" s="32">
        <f>'Picarro Output'!H66</f>
        <v>19841</v>
      </c>
      <c r="F66" s="32">
        <f>'Picarro Output'!J66</f>
        <v>1</v>
      </c>
      <c r="G66" s="32">
        <f t="shared" si="0"/>
        <v>0</v>
      </c>
      <c r="H66" s="32" t="str">
        <f>'Picarro Output'!C66</f>
        <v xml:space="preserve">   2025/06/06 18:10:37</v>
      </c>
      <c r="I66" s="33">
        <f>'Picarro Output'!F66</f>
        <v>-5.3209999999999997</v>
      </c>
      <c r="J66" s="34">
        <f>'Picarro Output'!G66</f>
        <v>-20.975999999999999</v>
      </c>
    </row>
    <row r="67" spans="1:10">
      <c r="A67" s="32">
        <f>'Picarro Output'!A67</f>
        <v>66</v>
      </c>
      <c r="B67" s="1">
        <f t="shared" si="1"/>
        <v>11</v>
      </c>
      <c r="C67" s="32">
        <f>'Picarro Output'!E67</f>
        <v>2</v>
      </c>
      <c r="D67" s="32" t="str">
        <f>INDEX(Timing!$B$3:$B$29,MATCH(B67,Timing!$A$3:$A$29,0),1)</f>
        <v>CC3 15aug24 BOT</v>
      </c>
      <c r="E67" s="32">
        <f>'Picarro Output'!H67</f>
        <v>19789</v>
      </c>
      <c r="F67" s="32">
        <f>'Picarro Output'!J67</f>
        <v>1</v>
      </c>
      <c r="G67" s="32">
        <f t="shared" ref="G67:G105" si="2">IF(F67="     ",-1,IF(F67=0,-1,0))</f>
        <v>0</v>
      </c>
      <c r="H67" s="32" t="str">
        <f>'Picarro Output'!C67</f>
        <v xml:space="preserve">   2025/06/06 18:19:27</v>
      </c>
      <c r="I67" s="33">
        <f>'Picarro Output'!F67</f>
        <v>-5.2320000000000002</v>
      </c>
      <c r="J67" s="34">
        <f>'Picarro Output'!G67</f>
        <v>-20.399000000000001</v>
      </c>
    </row>
    <row r="68" spans="1:10">
      <c r="A68" s="32">
        <f>'Picarro Output'!A68</f>
        <v>67</v>
      </c>
      <c r="B68" s="1">
        <f t="shared" ref="B68:B105" si="3">IF(C68=1,B67+1,B67)</f>
        <v>11</v>
      </c>
      <c r="C68" s="32">
        <f>'Picarro Output'!E68</f>
        <v>3</v>
      </c>
      <c r="D68" s="32" t="str">
        <f>INDEX(Timing!$B$3:$B$29,MATCH(B68,Timing!$A$3:$A$29,0),1)</f>
        <v>CC3 15aug24 BOT</v>
      </c>
      <c r="E68" s="32">
        <f>'Picarro Output'!H68</f>
        <v>19733</v>
      </c>
      <c r="F68" s="32">
        <f>'Picarro Output'!J68</f>
        <v>1</v>
      </c>
      <c r="G68" s="32">
        <f t="shared" si="2"/>
        <v>0</v>
      </c>
      <c r="H68" s="32" t="str">
        <f>'Picarro Output'!C68</f>
        <v xml:space="preserve">   2025/06/06 18:28:16</v>
      </c>
      <c r="I68" s="33">
        <f>'Picarro Output'!F68</f>
        <v>-5.2539999999999996</v>
      </c>
      <c r="J68" s="34">
        <f>'Picarro Output'!G68</f>
        <v>-20.797000000000001</v>
      </c>
    </row>
    <row r="69" spans="1:10">
      <c r="A69" s="32">
        <f>'Picarro Output'!A69</f>
        <v>68</v>
      </c>
      <c r="B69" s="1">
        <f t="shared" si="3"/>
        <v>11</v>
      </c>
      <c r="C69" s="32">
        <f>'Picarro Output'!E69</f>
        <v>4</v>
      </c>
      <c r="D69" s="32" t="str">
        <f>INDEX(Timing!$B$3:$B$29,MATCH(B69,Timing!$A$3:$A$29,0),1)</f>
        <v>CC3 15aug24 BOT</v>
      </c>
      <c r="E69" s="32">
        <f>'Picarro Output'!H69</f>
        <v>19880</v>
      </c>
      <c r="F69" s="32">
        <f>'Picarro Output'!J69</f>
        <v>1</v>
      </c>
      <c r="G69" s="32">
        <f t="shared" si="2"/>
        <v>0</v>
      </c>
      <c r="H69" s="32" t="str">
        <f>'Picarro Output'!C69</f>
        <v xml:space="preserve">   2025/06/06 18:37:04</v>
      </c>
      <c r="I69" s="33">
        <f>'Picarro Output'!F69</f>
        <v>-5.2619999999999996</v>
      </c>
      <c r="J69" s="34">
        <f>'Picarro Output'!G69</f>
        <v>-20.280999999999999</v>
      </c>
    </row>
    <row r="70" spans="1:10">
      <c r="A70" s="32">
        <f>'Picarro Output'!A70</f>
        <v>69</v>
      </c>
      <c r="B70" s="1">
        <f t="shared" si="3"/>
        <v>12</v>
      </c>
      <c r="C70" s="32">
        <f>'Picarro Output'!E70</f>
        <v>1</v>
      </c>
      <c r="D70" s="32" t="str">
        <f>INDEX(Timing!$B$3:$B$29,MATCH(B70,Timing!$A$3:$A$29,0),1)</f>
        <v>C50 15aug24 6m</v>
      </c>
      <c r="E70" s="32">
        <f>'Picarro Output'!H70</f>
        <v>19639</v>
      </c>
      <c r="F70" s="32">
        <f>'Picarro Output'!J70</f>
        <v>1</v>
      </c>
      <c r="G70" s="32">
        <f t="shared" si="2"/>
        <v>0</v>
      </c>
      <c r="H70" s="32" t="str">
        <f>'Picarro Output'!C70</f>
        <v xml:space="preserve">   2025/06/06 18:45:53</v>
      </c>
      <c r="I70" s="33">
        <f>'Picarro Output'!F70</f>
        <v>-5.6289999999999996</v>
      </c>
      <c r="J70" s="34">
        <f>'Picarro Output'!G70</f>
        <v>-22.399000000000001</v>
      </c>
    </row>
    <row r="71" spans="1:10">
      <c r="A71" s="32">
        <f>'Picarro Output'!A71</f>
        <v>70</v>
      </c>
      <c r="B71" s="1">
        <f t="shared" si="3"/>
        <v>12</v>
      </c>
      <c r="C71" s="32">
        <f>'Picarro Output'!E71</f>
        <v>2</v>
      </c>
      <c r="D71" s="32" t="str">
        <f>INDEX(Timing!$B$3:$B$29,MATCH(B71,Timing!$A$3:$A$29,0),1)</f>
        <v>C50 15aug24 6m</v>
      </c>
      <c r="E71" s="32">
        <f>'Picarro Output'!H71</f>
        <v>19907</v>
      </c>
      <c r="F71" s="32">
        <f>'Picarro Output'!J71</f>
        <v>1</v>
      </c>
      <c r="G71" s="32">
        <f t="shared" si="2"/>
        <v>0</v>
      </c>
      <c r="H71" s="32" t="str">
        <f>'Picarro Output'!C71</f>
        <v xml:space="preserve">   2025/06/06 18:54:42</v>
      </c>
      <c r="I71" s="33">
        <f>'Picarro Output'!F71</f>
        <v>-5.657</v>
      </c>
      <c r="J71" s="34">
        <f>'Picarro Output'!G71</f>
        <v>-22.791</v>
      </c>
    </row>
    <row r="72" spans="1:10">
      <c r="A72" s="32">
        <f>'Picarro Output'!A72</f>
        <v>71</v>
      </c>
      <c r="B72" s="1">
        <f t="shared" si="3"/>
        <v>12</v>
      </c>
      <c r="C72" s="32">
        <f>'Picarro Output'!E72</f>
        <v>3</v>
      </c>
      <c r="D72" s="32" t="str">
        <f>INDEX(Timing!$B$3:$B$29,MATCH(B72,Timing!$A$3:$A$29,0),1)</f>
        <v>C50 15aug24 6m</v>
      </c>
      <c r="E72" s="32">
        <f>'Picarro Output'!H72</f>
        <v>20067</v>
      </c>
      <c r="F72" s="32">
        <f>'Picarro Output'!J72</f>
        <v>1</v>
      </c>
      <c r="G72" s="32">
        <f t="shared" si="2"/>
        <v>0</v>
      </c>
      <c r="H72" s="32" t="str">
        <f>'Picarro Output'!C72</f>
        <v xml:space="preserve">   2025/06/06 19:03:32</v>
      </c>
      <c r="I72" s="33">
        <f>'Picarro Output'!F72</f>
        <v>-5.6989999999999998</v>
      </c>
      <c r="J72" s="34">
        <f>'Picarro Output'!G72</f>
        <v>-22.515999999999998</v>
      </c>
    </row>
    <row r="73" spans="1:10">
      <c r="A73" s="32">
        <f>'Picarro Output'!A73</f>
        <v>72</v>
      </c>
      <c r="B73" s="1">
        <f t="shared" si="3"/>
        <v>12</v>
      </c>
      <c r="C73" s="32">
        <f>'Picarro Output'!E73</f>
        <v>4</v>
      </c>
      <c r="D73" s="32" t="str">
        <f>INDEX(Timing!$B$3:$B$29,MATCH(B73,Timing!$A$3:$A$29,0),1)</f>
        <v>C50 15aug24 6m</v>
      </c>
      <c r="E73" s="32">
        <f>'Picarro Output'!H73</f>
        <v>19922</v>
      </c>
      <c r="F73" s="32">
        <f>'Picarro Output'!J73</f>
        <v>1</v>
      </c>
      <c r="G73" s="32">
        <f t="shared" si="2"/>
        <v>0</v>
      </c>
      <c r="H73" s="32" t="str">
        <f>'Picarro Output'!C73</f>
        <v xml:space="preserve">   2025/06/06 19:12:22</v>
      </c>
      <c r="I73" s="33">
        <f>'Picarro Output'!F73</f>
        <v>-5.6959999999999997</v>
      </c>
      <c r="J73" s="34">
        <f>'Picarro Output'!G73</f>
        <v>-22.084</v>
      </c>
    </row>
    <row r="74" spans="1:10">
      <c r="A74" s="32">
        <f>'Picarro Output'!A74</f>
        <v>73</v>
      </c>
      <c r="B74" s="1">
        <f t="shared" si="3"/>
        <v>13</v>
      </c>
      <c r="C74" s="32">
        <f>'Picarro Output'!E74</f>
        <v>1</v>
      </c>
      <c r="D74" s="32" t="str">
        <f>INDEX(Timing!$B$3:$B$29,MATCH(B74,Timing!$A$3:$A$29,0),1)</f>
        <v>CC4 28oct24 6m</v>
      </c>
      <c r="E74" s="32">
        <f>'Picarro Output'!H74</f>
        <v>19933</v>
      </c>
      <c r="F74" s="32">
        <f>'Picarro Output'!J74</f>
        <v>1</v>
      </c>
      <c r="G74" s="32">
        <f t="shared" si="2"/>
        <v>0</v>
      </c>
      <c r="H74" s="32" t="str">
        <f>'Picarro Output'!C74</f>
        <v xml:space="preserve">   2025/06/06 19:21:11</v>
      </c>
      <c r="I74" s="33">
        <f>'Picarro Output'!F74</f>
        <v>-5.5019999999999998</v>
      </c>
      <c r="J74" s="34">
        <f>'Picarro Output'!G74</f>
        <v>-20.899000000000001</v>
      </c>
    </row>
    <row r="75" spans="1:10">
      <c r="A75" s="32">
        <f>'Picarro Output'!A75</f>
        <v>74</v>
      </c>
      <c r="B75" s="1">
        <f t="shared" si="3"/>
        <v>13</v>
      </c>
      <c r="C75" s="32">
        <f>'Picarro Output'!E75</f>
        <v>2</v>
      </c>
      <c r="D75" s="32" t="str">
        <f>INDEX(Timing!$B$3:$B$29,MATCH(B75,Timing!$A$3:$A$29,0),1)</f>
        <v>CC4 28oct24 6m</v>
      </c>
      <c r="E75" s="32">
        <f>'Picarro Output'!H75</f>
        <v>19950</v>
      </c>
      <c r="F75" s="32">
        <f>'Picarro Output'!J75</f>
        <v>1</v>
      </c>
      <c r="G75" s="32">
        <f t="shared" si="2"/>
        <v>0</v>
      </c>
      <c r="H75" s="32" t="str">
        <f>'Picarro Output'!C75</f>
        <v xml:space="preserve">   2025/06/06 19:30:02</v>
      </c>
      <c r="I75" s="33">
        <f>'Picarro Output'!F75</f>
        <v>-5.5060000000000002</v>
      </c>
      <c r="J75" s="34">
        <f>'Picarro Output'!G75</f>
        <v>-20.591000000000001</v>
      </c>
    </row>
    <row r="76" spans="1:10">
      <c r="A76" s="32">
        <f>'Picarro Output'!A76</f>
        <v>75</v>
      </c>
      <c r="B76" s="1">
        <f t="shared" si="3"/>
        <v>13</v>
      </c>
      <c r="C76" s="32">
        <f>'Picarro Output'!E76</f>
        <v>3</v>
      </c>
      <c r="D76" s="32" t="str">
        <f>INDEX(Timing!$B$3:$B$29,MATCH(B76,Timing!$A$3:$A$29,0),1)</f>
        <v>CC4 28oct24 6m</v>
      </c>
      <c r="E76" s="32">
        <f>'Picarro Output'!H76</f>
        <v>19688</v>
      </c>
      <c r="F76" s="32">
        <f>'Picarro Output'!J76</f>
        <v>1</v>
      </c>
      <c r="G76" s="32">
        <f t="shared" si="2"/>
        <v>0</v>
      </c>
      <c r="H76" s="32" t="str">
        <f>'Picarro Output'!C76</f>
        <v xml:space="preserve">   2025/06/06 19:38:51</v>
      </c>
      <c r="I76" s="33">
        <f>'Picarro Output'!F76</f>
        <v>-5.4089999999999998</v>
      </c>
      <c r="J76" s="34">
        <f>'Picarro Output'!G76</f>
        <v>-20.742999999999999</v>
      </c>
    </row>
    <row r="77" spans="1:10">
      <c r="A77" s="32">
        <f>'Picarro Output'!A77</f>
        <v>76</v>
      </c>
      <c r="B77" s="1">
        <f t="shared" si="3"/>
        <v>13</v>
      </c>
      <c r="C77" s="32">
        <f>'Picarro Output'!E77</f>
        <v>4</v>
      </c>
      <c r="D77" s="32" t="str">
        <f>INDEX(Timing!$B$3:$B$29,MATCH(B77,Timing!$A$3:$A$29,0),1)</f>
        <v>CC4 28oct24 6m</v>
      </c>
      <c r="E77" s="32">
        <f>'Picarro Output'!H77</f>
        <v>19918</v>
      </c>
      <c r="F77" s="32">
        <f>'Picarro Output'!J77</f>
        <v>1</v>
      </c>
      <c r="G77" s="32">
        <f t="shared" si="2"/>
        <v>0</v>
      </c>
      <c r="H77" s="32" t="str">
        <f>'Picarro Output'!C77</f>
        <v xml:space="preserve">   2025/06/06 19:47:41</v>
      </c>
      <c r="I77" s="33">
        <f>'Picarro Output'!F77</f>
        <v>-5.4809999999999999</v>
      </c>
      <c r="J77" s="34">
        <f>'Picarro Output'!G77</f>
        <v>-20.419</v>
      </c>
    </row>
    <row r="78" spans="1:10">
      <c r="A78" s="32">
        <f>'Picarro Output'!A78</f>
        <v>77</v>
      </c>
      <c r="B78" s="1">
        <f t="shared" si="3"/>
        <v>14</v>
      </c>
      <c r="C78" s="32">
        <f>'Picarro Output'!E78</f>
        <v>1</v>
      </c>
      <c r="D78" s="32" t="str">
        <f>INDEX(Timing!$B$3:$B$29,MATCH(B78,Timing!$A$3:$A$29,0),1)</f>
        <v>C50 15aug24 9m</v>
      </c>
      <c r="E78" s="32">
        <f>'Picarro Output'!H78</f>
        <v>19956</v>
      </c>
      <c r="F78" s="32">
        <f>'Picarro Output'!J78</f>
        <v>1</v>
      </c>
      <c r="G78" s="32">
        <f t="shared" si="2"/>
        <v>0</v>
      </c>
      <c r="H78" s="32" t="str">
        <f>'Picarro Output'!C78</f>
        <v xml:space="preserve">   2025/06/06 19:56:31</v>
      </c>
      <c r="I78" s="33">
        <f>'Picarro Output'!F78</f>
        <v>-6.2489999999999997</v>
      </c>
      <c r="J78" s="34">
        <f>'Picarro Output'!G78</f>
        <v>-25.248999999999999</v>
      </c>
    </row>
    <row r="79" spans="1:10">
      <c r="A79" s="32">
        <f>'Picarro Output'!A79</f>
        <v>78</v>
      </c>
      <c r="B79" s="1">
        <f t="shared" si="3"/>
        <v>14</v>
      </c>
      <c r="C79" s="32">
        <f>'Picarro Output'!E79</f>
        <v>2</v>
      </c>
      <c r="D79" s="32" t="str">
        <f>INDEX(Timing!$B$3:$B$29,MATCH(B79,Timing!$A$3:$A$29,0),1)</f>
        <v>C50 15aug24 9m</v>
      </c>
      <c r="E79" s="32">
        <f>'Picarro Output'!H79</f>
        <v>20035</v>
      </c>
      <c r="F79" s="32">
        <f>'Picarro Output'!J79</f>
        <v>1</v>
      </c>
      <c r="G79" s="32">
        <f t="shared" si="2"/>
        <v>0</v>
      </c>
      <c r="H79" s="32" t="str">
        <f>'Picarro Output'!C79</f>
        <v xml:space="preserve">   2025/06/06 20:05:21</v>
      </c>
      <c r="I79" s="33">
        <f>'Picarro Output'!F79</f>
        <v>-6.3579999999999997</v>
      </c>
      <c r="J79" s="34">
        <f>'Picarro Output'!G79</f>
        <v>-25.385999999999999</v>
      </c>
    </row>
    <row r="80" spans="1:10">
      <c r="A80" s="32">
        <f>'Picarro Output'!A80</f>
        <v>79</v>
      </c>
      <c r="B80" s="1">
        <f t="shared" si="3"/>
        <v>14</v>
      </c>
      <c r="C80" s="32">
        <f>'Picarro Output'!E80</f>
        <v>3</v>
      </c>
      <c r="D80" s="32" t="str">
        <f>INDEX(Timing!$B$3:$B$29,MATCH(B80,Timing!$A$3:$A$29,0),1)</f>
        <v>C50 15aug24 9m</v>
      </c>
      <c r="E80" s="32">
        <f>'Picarro Output'!H80</f>
        <v>20014</v>
      </c>
      <c r="F80" s="32">
        <f>'Picarro Output'!J80</f>
        <v>1</v>
      </c>
      <c r="G80" s="32">
        <f t="shared" si="2"/>
        <v>0</v>
      </c>
      <c r="H80" s="32" t="str">
        <f>'Picarro Output'!C80</f>
        <v xml:space="preserve">   2025/06/06 20:14:11</v>
      </c>
      <c r="I80" s="33">
        <f>'Picarro Output'!F80</f>
        <v>-6.2960000000000003</v>
      </c>
      <c r="J80" s="34">
        <f>'Picarro Output'!G80</f>
        <v>-25.786999999999999</v>
      </c>
    </row>
    <row r="81" spans="1:10">
      <c r="A81" s="32">
        <f>'Picarro Output'!A81</f>
        <v>80</v>
      </c>
      <c r="B81" s="1">
        <f t="shared" si="3"/>
        <v>14</v>
      </c>
      <c r="C81" s="32">
        <f>'Picarro Output'!E81</f>
        <v>4</v>
      </c>
      <c r="D81" s="32" t="str">
        <f>INDEX(Timing!$B$3:$B$29,MATCH(B81,Timing!$A$3:$A$29,0),1)</f>
        <v>C50 15aug24 9m</v>
      </c>
      <c r="E81" s="32">
        <f>'Picarro Output'!H81</f>
        <v>19965</v>
      </c>
      <c r="F81" s="32">
        <f>'Picarro Output'!J81</f>
        <v>1</v>
      </c>
      <c r="G81" s="32">
        <f t="shared" si="2"/>
        <v>0</v>
      </c>
      <c r="H81" s="32" t="str">
        <f>'Picarro Output'!C81</f>
        <v xml:space="preserve">   2025/06/06 20:23:00</v>
      </c>
      <c r="I81" s="33">
        <f>'Picarro Output'!F81</f>
        <v>-6.3529999999999998</v>
      </c>
      <c r="J81" s="34">
        <f>'Picarro Output'!G81</f>
        <v>-25.379000000000001</v>
      </c>
    </row>
    <row r="82" spans="1:10">
      <c r="A82" s="32">
        <f>'Picarro Output'!A82</f>
        <v>81</v>
      </c>
      <c r="B82" s="1">
        <f t="shared" si="3"/>
        <v>15</v>
      </c>
      <c r="C82" s="32">
        <f>'Picarro Output'!E82</f>
        <v>1</v>
      </c>
      <c r="D82" s="32" t="str">
        <f>INDEX(Timing!$B$3:$B$29,MATCH(B82,Timing!$A$3:$A$29,0),1)</f>
        <v>CC3 30sep24 1.5m</v>
      </c>
      <c r="E82" s="32">
        <f>'Picarro Output'!H82</f>
        <v>19920</v>
      </c>
      <c r="F82" s="32">
        <f>'Picarro Output'!J82</f>
        <v>1</v>
      </c>
      <c r="G82" s="32">
        <f t="shared" si="2"/>
        <v>0</v>
      </c>
      <c r="H82" s="32" t="str">
        <f>'Picarro Output'!C82</f>
        <v xml:space="preserve">   2025/06/06 20:31:49</v>
      </c>
      <c r="I82" s="33">
        <f>'Picarro Output'!F82</f>
        <v>-5.173</v>
      </c>
      <c r="J82" s="34">
        <f>'Picarro Output'!G82</f>
        <v>-19.812999999999999</v>
      </c>
    </row>
    <row r="83" spans="1:10">
      <c r="A83" s="32">
        <f>'Picarro Output'!A83</f>
        <v>82</v>
      </c>
      <c r="B83" s="1">
        <f t="shared" si="3"/>
        <v>15</v>
      </c>
      <c r="C83" s="32">
        <f>'Picarro Output'!E83</f>
        <v>2</v>
      </c>
      <c r="D83" s="32" t="str">
        <f>INDEX(Timing!$B$3:$B$29,MATCH(B83,Timing!$A$3:$A$29,0),1)</f>
        <v>CC3 30sep24 1.5m</v>
      </c>
      <c r="E83" s="32">
        <f>'Picarro Output'!H83</f>
        <v>19948</v>
      </c>
      <c r="F83" s="32">
        <f>'Picarro Output'!J83</f>
        <v>1</v>
      </c>
      <c r="G83" s="32">
        <f t="shared" si="2"/>
        <v>0</v>
      </c>
      <c r="H83" s="32" t="str">
        <f>'Picarro Output'!C83</f>
        <v xml:space="preserve">   2025/06/06 20:40:39</v>
      </c>
      <c r="I83" s="33">
        <f>'Picarro Output'!F83</f>
        <v>-5.1890000000000001</v>
      </c>
      <c r="J83" s="34">
        <f>'Picarro Output'!G83</f>
        <v>-19.309999999999999</v>
      </c>
    </row>
    <row r="84" spans="1:10">
      <c r="A84" s="32">
        <f>'Picarro Output'!A84</f>
        <v>83</v>
      </c>
      <c r="B84" s="1">
        <f t="shared" si="3"/>
        <v>15</v>
      </c>
      <c r="C84" s="32">
        <f>'Picarro Output'!E84</f>
        <v>3</v>
      </c>
      <c r="D84" s="32" t="str">
        <f>INDEX(Timing!$B$3:$B$29,MATCH(B84,Timing!$A$3:$A$29,0),1)</f>
        <v>CC3 30sep24 1.5m</v>
      </c>
      <c r="E84" s="32">
        <f>'Picarro Output'!H84</f>
        <v>20034</v>
      </c>
      <c r="F84" s="32">
        <f>'Picarro Output'!J84</f>
        <v>1</v>
      </c>
      <c r="G84" s="32">
        <f t="shared" si="2"/>
        <v>0</v>
      </c>
      <c r="H84" s="32" t="str">
        <f>'Picarro Output'!C84</f>
        <v xml:space="preserve">   2025/06/06 20:49:29</v>
      </c>
      <c r="I84" s="33">
        <f>'Picarro Output'!F84</f>
        <v>-5.0979999999999999</v>
      </c>
      <c r="J84" s="34">
        <f>'Picarro Output'!G84</f>
        <v>-19.620999999999999</v>
      </c>
    </row>
    <row r="85" spans="1:10">
      <c r="A85" s="32">
        <f>'Picarro Output'!A85</f>
        <v>84</v>
      </c>
      <c r="B85" s="1">
        <f t="shared" si="3"/>
        <v>15</v>
      </c>
      <c r="C85" s="32">
        <f>'Picarro Output'!E85</f>
        <v>4</v>
      </c>
      <c r="D85" s="32" t="str">
        <f>INDEX(Timing!$B$3:$B$29,MATCH(B85,Timing!$A$3:$A$29,0),1)</f>
        <v>CC3 30sep24 1.5m</v>
      </c>
      <c r="E85" s="32">
        <f>'Picarro Output'!H85</f>
        <v>19929</v>
      </c>
      <c r="F85" s="32">
        <f>'Picarro Output'!J85</f>
        <v>1</v>
      </c>
      <c r="G85" s="32">
        <f t="shared" si="2"/>
        <v>0</v>
      </c>
      <c r="H85" s="32" t="str">
        <f>'Picarro Output'!C85</f>
        <v xml:space="preserve">   2025/06/06 20:58:18</v>
      </c>
      <c r="I85" s="33">
        <f>'Picarro Output'!F85</f>
        <v>-5.109</v>
      </c>
      <c r="J85" s="34">
        <f>'Picarro Output'!G85</f>
        <v>-19.271999999999998</v>
      </c>
    </row>
    <row r="86" spans="1:10">
      <c r="A86" s="32">
        <f>'Picarro Output'!A86</f>
        <v>85</v>
      </c>
      <c r="B86" s="1">
        <f t="shared" si="3"/>
        <v>16</v>
      </c>
      <c r="C86" s="32">
        <f>'Picarro Output'!E86</f>
        <v>1</v>
      </c>
      <c r="D86" s="32" t="str">
        <f>INDEX(Timing!$B$3:$B$29,MATCH(B86,Timing!$A$3:$A$29,0),1)</f>
        <v>C50 30sep24 6m</v>
      </c>
      <c r="E86" s="32">
        <f>'Picarro Output'!H86</f>
        <v>19947</v>
      </c>
      <c r="F86" s="32">
        <f>'Picarro Output'!J86</f>
        <v>1</v>
      </c>
      <c r="G86" s="32">
        <f t="shared" si="2"/>
        <v>0</v>
      </c>
      <c r="H86" s="32" t="str">
        <f>'Picarro Output'!C86</f>
        <v xml:space="preserve">   2025/06/06 21:07:09</v>
      </c>
      <c r="I86" s="33">
        <f>'Picarro Output'!F86</f>
        <v>-5.2629999999999999</v>
      </c>
      <c r="J86" s="34">
        <f>'Picarro Output'!G86</f>
        <v>-19.577999999999999</v>
      </c>
    </row>
    <row r="87" spans="1:10">
      <c r="A87" s="32">
        <f>'Picarro Output'!A87</f>
        <v>86</v>
      </c>
      <c r="B87" s="1">
        <f t="shared" si="3"/>
        <v>16</v>
      </c>
      <c r="C87" s="32">
        <f>'Picarro Output'!E87</f>
        <v>2</v>
      </c>
      <c r="D87" s="32" t="str">
        <f>INDEX(Timing!$B$3:$B$29,MATCH(B87,Timing!$A$3:$A$29,0),1)</f>
        <v>C50 30sep24 6m</v>
      </c>
      <c r="E87" s="32">
        <f>'Picarro Output'!H87</f>
        <v>19793</v>
      </c>
      <c r="F87" s="32">
        <f>'Picarro Output'!J87</f>
        <v>1</v>
      </c>
      <c r="G87" s="32">
        <f t="shared" si="2"/>
        <v>0</v>
      </c>
      <c r="H87" s="32" t="str">
        <f>'Picarro Output'!C87</f>
        <v xml:space="preserve">   2025/06/06 21:15:59</v>
      </c>
      <c r="I87" s="33">
        <f>'Picarro Output'!F87</f>
        <v>-5.2469999999999999</v>
      </c>
      <c r="J87" s="34">
        <f>'Picarro Output'!G87</f>
        <v>-19.7</v>
      </c>
    </row>
    <row r="88" spans="1:10">
      <c r="A88" s="32">
        <f>'Picarro Output'!A88</f>
        <v>87</v>
      </c>
      <c r="B88" s="1">
        <f t="shared" si="3"/>
        <v>16</v>
      </c>
      <c r="C88" s="32">
        <f>'Picarro Output'!E88</f>
        <v>3</v>
      </c>
      <c r="D88" s="32" t="str">
        <f>INDEX(Timing!$B$3:$B$29,MATCH(B88,Timing!$A$3:$A$29,0),1)</f>
        <v>C50 30sep24 6m</v>
      </c>
      <c r="E88" s="32">
        <f>'Picarro Output'!H88</f>
        <v>20106</v>
      </c>
      <c r="F88" s="32">
        <f>'Picarro Output'!J88</f>
        <v>1</v>
      </c>
      <c r="G88" s="32">
        <f t="shared" si="2"/>
        <v>0</v>
      </c>
      <c r="H88" s="32" t="str">
        <f>'Picarro Output'!C88</f>
        <v xml:space="preserve">   2025/06/06 21:24:49</v>
      </c>
      <c r="I88" s="33">
        <f>'Picarro Output'!F88</f>
        <v>-5.327</v>
      </c>
      <c r="J88" s="34">
        <f>'Picarro Output'!G88</f>
        <v>-19.751999999999999</v>
      </c>
    </row>
    <row r="89" spans="1:10">
      <c r="A89" s="32">
        <f>'Picarro Output'!A89</f>
        <v>88</v>
      </c>
      <c r="B89" s="1">
        <f t="shared" si="3"/>
        <v>16</v>
      </c>
      <c r="C89" s="32">
        <f>'Picarro Output'!E89</f>
        <v>4</v>
      </c>
      <c r="D89" s="32" t="str">
        <f>INDEX(Timing!$B$3:$B$29,MATCH(B89,Timing!$A$3:$A$29,0),1)</f>
        <v>C50 30sep24 6m</v>
      </c>
      <c r="E89" s="32">
        <f>'Picarro Output'!H89</f>
        <v>19949</v>
      </c>
      <c r="F89" s="32">
        <f>'Picarro Output'!J89</f>
        <v>1</v>
      </c>
      <c r="G89" s="32">
        <f t="shared" si="2"/>
        <v>0</v>
      </c>
      <c r="H89" s="32" t="str">
        <f>'Picarro Output'!C89</f>
        <v xml:space="preserve">   2025/06/06 21:33:39</v>
      </c>
      <c r="I89" s="33">
        <f>'Picarro Output'!F89</f>
        <v>-5.1609999999999996</v>
      </c>
      <c r="J89" s="34">
        <f>'Picarro Output'!G89</f>
        <v>-19.533999999999999</v>
      </c>
    </row>
    <row r="90" spans="1:10">
      <c r="A90" s="32">
        <f>'Picarro Output'!A90</f>
        <v>89</v>
      </c>
      <c r="B90" s="1">
        <f t="shared" si="3"/>
        <v>17</v>
      </c>
      <c r="C90" s="32">
        <f>'Picarro Output'!E90</f>
        <v>1</v>
      </c>
      <c r="D90" s="32" t="str">
        <f>INDEX(Timing!$B$3:$B$29,MATCH(B90,Timing!$A$3:$A$29,0),1)</f>
        <v>C50 15aug24 1.5m</v>
      </c>
      <c r="E90" s="32">
        <f>'Picarro Output'!H90</f>
        <v>19926</v>
      </c>
      <c r="F90" s="32">
        <f>'Picarro Output'!J90</f>
        <v>1</v>
      </c>
      <c r="G90" s="32">
        <f t="shared" si="2"/>
        <v>0</v>
      </c>
      <c r="H90" s="32" t="str">
        <f>'Picarro Output'!C90</f>
        <v xml:space="preserve">   2025/06/06 21:42:29</v>
      </c>
      <c r="I90" s="33">
        <f>'Picarro Output'!F90</f>
        <v>-5.3159999999999998</v>
      </c>
      <c r="J90" s="34">
        <f>'Picarro Output'!G90</f>
        <v>-20.262</v>
      </c>
    </row>
    <row r="91" spans="1:10">
      <c r="A91" s="32">
        <f>'Picarro Output'!A91</f>
        <v>90</v>
      </c>
      <c r="B91" s="1">
        <f t="shared" si="3"/>
        <v>17</v>
      </c>
      <c r="C91" s="32">
        <f>'Picarro Output'!E91</f>
        <v>2</v>
      </c>
      <c r="D91" s="32" t="str">
        <f>INDEX(Timing!$B$3:$B$29,MATCH(B91,Timing!$A$3:$A$29,0),1)</f>
        <v>C50 15aug24 1.5m</v>
      </c>
      <c r="E91" s="32">
        <f>'Picarro Output'!H91</f>
        <v>19999</v>
      </c>
      <c r="F91" s="32">
        <f>'Picarro Output'!J91</f>
        <v>1</v>
      </c>
      <c r="G91" s="32">
        <f t="shared" si="2"/>
        <v>0</v>
      </c>
      <c r="H91" s="32" t="str">
        <f>'Picarro Output'!C91</f>
        <v xml:space="preserve">   2025/06/06 21:51:19</v>
      </c>
      <c r="I91" s="33">
        <f>'Picarro Output'!F91</f>
        <v>-5.1890000000000001</v>
      </c>
      <c r="J91" s="34">
        <f>'Picarro Output'!G91</f>
        <v>-20.597999999999999</v>
      </c>
    </row>
    <row r="92" spans="1:10">
      <c r="A92" s="32">
        <f>'Picarro Output'!A92</f>
        <v>91</v>
      </c>
      <c r="B92" s="1">
        <f t="shared" si="3"/>
        <v>17</v>
      </c>
      <c r="C92" s="32">
        <f>'Picarro Output'!E92</f>
        <v>3</v>
      </c>
      <c r="D92" s="32" t="str">
        <f>INDEX(Timing!$B$3:$B$29,MATCH(B92,Timing!$A$3:$A$29,0),1)</f>
        <v>C50 15aug24 1.5m</v>
      </c>
      <c r="E92" s="32">
        <f>'Picarro Output'!H92</f>
        <v>19916</v>
      </c>
      <c r="F92" s="32">
        <f>'Picarro Output'!J92</f>
        <v>1</v>
      </c>
      <c r="G92" s="32">
        <f t="shared" si="2"/>
        <v>0</v>
      </c>
      <c r="H92" s="32" t="str">
        <f>'Picarro Output'!C92</f>
        <v xml:space="preserve">   2025/06/06 22:00:09</v>
      </c>
      <c r="I92" s="33">
        <f>'Picarro Output'!F92</f>
        <v>-5.2770000000000001</v>
      </c>
      <c r="J92" s="34">
        <f>'Picarro Output'!G92</f>
        <v>-20.638999999999999</v>
      </c>
    </row>
    <row r="93" spans="1:10">
      <c r="A93" s="32">
        <f>'Picarro Output'!A93</f>
        <v>92</v>
      </c>
      <c r="B93" s="1">
        <f t="shared" si="3"/>
        <v>17</v>
      </c>
      <c r="C93" s="32">
        <f>'Picarro Output'!E93</f>
        <v>4</v>
      </c>
      <c r="D93" s="32" t="str">
        <f>INDEX(Timing!$B$3:$B$29,MATCH(B93,Timing!$A$3:$A$29,0),1)</f>
        <v>C50 15aug24 1.5m</v>
      </c>
      <c r="E93" s="32">
        <f>'Picarro Output'!H93</f>
        <v>19710</v>
      </c>
      <c r="F93" s="32">
        <f>'Picarro Output'!J93</f>
        <v>1</v>
      </c>
      <c r="G93" s="32">
        <f t="shared" si="2"/>
        <v>0</v>
      </c>
      <c r="H93" s="32" t="str">
        <f>'Picarro Output'!C93</f>
        <v xml:space="preserve">   2025/06/06 22:08:59</v>
      </c>
      <c r="I93" s="33">
        <f>'Picarro Output'!F93</f>
        <v>-5.3140000000000001</v>
      </c>
      <c r="J93" s="34">
        <f>'Picarro Output'!G93</f>
        <v>-20.748000000000001</v>
      </c>
    </row>
    <row r="94" spans="1:10">
      <c r="A94" s="32">
        <f>'Picarro Output'!A94</f>
        <v>93</v>
      </c>
      <c r="B94" s="1">
        <f t="shared" si="3"/>
        <v>18</v>
      </c>
      <c r="C94" s="32">
        <f>'Picarro Output'!E94</f>
        <v>1</v>
      </c>
      <c r="D94" s="32" t="str">
        <f>INDEX(Timing!$B$3:$B$29,MATCH(B94,Timing!$A$3:$A$29,0),1)</f>
        <v>Blacksburg</v>
      </c>
      <c r="E94" s="32">
        <f>'Picarro Output'!H94</f>
        <v>19841</v>
      </c>
      <c r="F94" s="32">
        <f>'Picarro Output'!J94</f>
        <v>1</v>
      </c>
      <c r="G94" s="32">
        <f t="shared" si="2"/>
        <v>0</v>
      </c>
      <c r="H94" s="32" t="str">
        <f>'Picarro Output'!C94</f>
        <v xml:space="preserve">   2025/06/06 22:17:49</v>
      </c>
      <c r="I94" s="33">
        <f>'Picarro Output'!F94</f>
        <v>-8.7170000000000005</v>
      </c>
      <c r="J94" s="34">
        <f>'Picarro Output'!G94</f>
        <v>-40.326000000000001</v>
      </c>
    </row>
    <row r="95" spans="1:10">
      <c r="A95" s="32">
        <f>'Picarro Output'!A95</f>
        <v>94</v>
      </c>
      <c r="B95" s="1">
        <f t="shared" si="3"/>
        <v>18</v>
      </c>
      <c r="C95" s="32">
        <f>'Picarro Output'!E95</f>
        <v>2</v>
      </c>
      <c r="D95" s="32" t="str">
        <f>INDEX(Timing!$B$3:$B$29,MATCH(B95,Timing!$A$3:$A$29,0),1)</f>
        <v>Blacksburg</v>
      </c>
      <c r="E95" s="32">
        <f>'Picarro Output'!H95</f>
        <v>19905</v>
      </c>
      <c r="F95" s="32">
        <f>'Picarro Output'!J95</f>
        <v>1</v>
      </c>
      <c r="G95" s="32">
        <f t="shared" si="2"/>
        <v>0</v>
      </c>
      <c r="H95" s="32" t="str">
        <f>'Picarro Output'!C95</f>
        <v xml:space="preserve">   2025/06/06 22:26:40</v>
      </c>
      <c r="I95" s="33">
        <f>'Picarro Output'!F95</f>
        <v>-8.9290000000000003</v>
      </c>
      <c r="J95" s="34">
        <f>'Picarro Output'!G95</f>
        <v>-42.021999999999998</v>
      </c>
    </row>
    <row r="96" spans="1:10">
      <c r="A96" s="32">
        <f>'Picarro Output'!A96</f>
        <v>95</v>
      </c>
      <c r="B96" s="1">
        <f t="shared" si="3"/>
        <v>18</v>
      </c>
      <c r="C96" s="32">
        <f>'Picarro Output'!E96</f>
        <v>3</v>
      </c>
      <c r="D96" s="32" t="str">
        <f>INDEX(Timing!$B$3:$B$29,MATCH(B96,Timing!$A$3:$A$29,0),1)</f>
        <v>Blacksburg</v>
      </c>
      <c r="E96" s="32">
        <f>'Picarro Output'!H96</f>
        <v>19851</v>
      </c>
      <c r="F96" s="32">
        <f>'Picarro Output'!J96</f>
        <v>1</v>
      </c>
      <c r="G96" s="32">
        <f t="shared" si="2"/>
        <v>0</v>
      </c>
      <c r="H96" s="32" t="str">
        <f>'Picarro Output'!C96</f>
        <v xml:space="preserve">   2025/06/06 22:35:30</v>
      </c>
      <c r="I96" s="33">
        <f>'Picarro Output'!F96</f>
        <v>-8.9169999999999998</v>
      </c>
      <c r="J96" s="34">
        <f>'Picarro Output'!G96</f>
        <v>-43.152000000000001</v>
      </c>
    </row>
    <row r="97" spans="1:10">
      <c r="A97" s="32">
        <f>'Picarro Output'!A97</f>
        <v>96</v>
      </c>
      <c r="B97" s="1">
        <f t="shared" si="3"/>
        <v>18</v>
      </c>
      <c r="C97" s="32">
        <f>'Picarro Output'!E97</f>
        <v>4</v>
      </c>
      <c r="D97" s="32" t="str">
        <f>INDEX(Timing!$B$3:$B$29,MATCH(B97,Timing!$A$3:$A$29,0),1)</f>
        <v>Blacksburg</v>
      </c>
      <c r="E97" s="32">
        <f>'Picarro Output'!H97</f>
        <v>19783</v>
      </c>
      <c r="F97" s="32">
        <f>'Picarro Output'!J97</f>
        <v>1</v>
      </c>
      <c r="G97" s="32">
        <f t="shared" si="2"/>
        <v>0</v>
      </c>
      <c r="H97" s="32" t="str">
        <f>'Picarro Output'!C97</f>
        <v xml:space="preserve">   2025/06/06 22:44:19</v>
      </c>
      <c r="I97" s="33">
        <f>'Picarro Output'!F97</f>
        <v>-8.92</v>
      </c>
      <c r="J97" s="34">
        <f>'Picarro Output'!G97</f>
        <v>-43.125999999999998</v>
      </c>
    </row>
    <row r="98" spans="1:10">
      <c r="A98" s="32">
        <f>'Picarro Output'!A98</f>
        <v>97</v>
      </c>
      <c r="B98" s="1">
        <f t="shared" si="3"/>
        <v>19</v>
      </c>
      <c r="C98" s="32">
        <f>'Picarro Output'!E98</f>
        <v>1</v>
      </c>
      <c r="D98" s="32" t="str">
        <f>INDEX(Timing!$B$3:$B$29,MATCH(B98,Timing!$A$3:$A$29,0),1)</f>
        <v>CC4 15aug24 9m</v>
      </c>
      <c r="E98" s="32">
        <f>'Picarro Output'!H98</f>
        <v>19979</v>
      </c>
      <c r="F98" s="32">
        <f>'Picarro Output'!J98</f>
        <v>1</v>
      </c>
      <c r="G98" s="32">
        <f t="shared" si="2"/>
        <v>0</v>
      </c>
      <c r="H98" s="32" t="str">
        <f>'Picarro Output'!C98</f>
        <v xml:space="preserve">   2025/06/06 22:53:10</v>
      </c>
      <c r="I98" s="33">
        <f>'Picarro Output'!F98</f>
        <v>-6.6050000000000004</v>
      </c>
      <c r="J98" s="34">
        <f>'Picarro Output'!G98</f>
        <v>-28.189</v>
      </c>
    </row>
    <row r="99" spans="1:10">
      <c r="A99" s="32">
        <f>'Picarro Output'!A99</f>
        <v>98</v>
      </c>
      <c r="B99" s="1">
        <f t="shared" si="3"/>
        <v>19</v>
      </c>
      <c r="C99" s="32">
        <f>'Picarro Output'!E99</f>
        <v>2</v>
      </c>
      <c r="D99" s="32" t="str">
        <f>INDEX(Timing!$B$3:$B$29,MATCH(B99,Timing!$A$3:$A$29,0),1)</f>
        <v>CC4 15aug24 9m</v>
      </c>
      <c r="E99" s="32">
        <f>'Picarro Output'!H99</f>
        <v>19986</v>
      </c>
      <c r="F99" s="32">
        <f>'Picarro Output'!J99</f>
        <v>1</v>
      </c>
      <c r="G99" s="32">
        <f t="shared" si="2"/>
        <v>0</v>
      </c>
      <c r="H99" s="32" t="str">
        <f>'Picarro Output'!C99</f>
        <v xml:space="preserve">   2025/06/06 23:02:01</v>
      </c>
      <c r="I99" s="33">
        <f>'Picarro Output'!F99</f>
        <v>-6.5049999999999999</v>
      </c>
      <c r="J99" s="34">
        <f>'Picarro Output'!G99</f>
        <v>-26.792999999999999</v>
      </c>
    </row>
    <row r="100" spans="1:10">
      <c r="A100" s="32">
        <f>'Picarro Output'!A100</f>
        <v>99</v>
      </c>
      <c r="B100" s="1">
        <f t="shared" si="3"/>
        <v>19</v>
      </c>
      <c r="C100" s="32">
        <f>'Picarro Output'!E100</f>
        <v>3</v>
      </c>
      <c r="D100" s="32" t="str">
        <f>INDEX(Timing!$B$3:$B$29,MATCH(B100,Timing!$A$3:$A$29,0),1)</f>
        <v>CC4 15aug24 9m</v>
      </c>
      <c r="E100" s="32">
        <f>'Picarro Output'!H100</f>
        <v>19872</v>
      </c>
      <c r="F100" s="32">
        <f>'Picarro Output'!J100</f>
        <v>1</v>
      </c>
      <c r="G100" s="32">
        <f t="shared" si="2"/>
        <v>0</v>
      </c>
      <c r="H100" s="32" t="str">
        <f>'Picarro Output'!C100</f>
        <v xml:space="preserve">   2025/06/06 23:10:52</v>
      </c>
      <c r="I100" s="33">
        <f>'Picarro Output'!F100</f>
        <v>-6.5119999999999996</v>
      </c>
      <c r="J100" s="34">
        <f>'Picarro Output'!G100</f>
        <v>-26.353000000000002</v>
      </c>
    </row>
    <row r="101" spans="1:10">
      <c r="A101" s="32">
        <f>'Picarro Output'!A101</f>
        <v>100</v>
      </c>
      <c r="B101" s="1">
        <f t="shared" si="3"/>
        <v>19</v>
      </c>
      <c r="C101" s="32">
        <f>'Picarro Output'!E101</f>
        <v>4</v>
      </c>
      <c r="D101" s="32" t="str">
        <f>INDEX(Timing!$B$3:$B$29,MATCH(B101,Timing!$A$3:$A$29,0),1)</f>
        <v>CC4 15aug24 9m</v>
      </c>
      <c r="E101" s="32">
        <f>'Picarro Output'!H101</f>
        <v>20047</v>
      </c>
      <c r="F101" s="32">
        <f>'Picarro Output'!J101</f>
        <v>1</v>
      </c>
      <c r="G101" s="32">
        <f t="shared" si="2"/>
        <v>0</v>
      </c>
      <c r="H101" s="32" t="str">
        <f>'Picarro Output'!C101</f>
        <v xml:space="preserve">   2025/06/06 23:19:43</v>
      </c>
      <c r="I101" s="33">
        <f>'Picarro Output'!F101</f>
        <v>-6.4829999999999997</v>
      </c>
      <c r="J101" s="34">
        <f>'Picarro Output'!G101</f>
        <v>-26.228999999999999</v>
      </c>
    </row>
    <row r="102" spans="1:10">
      <c r="A102" s="32">
        <f>'Picarro Output'!A102</f>
        <v>101</v>
      </c>
      <c r="B102" s="1">
        <f t="shared" si="3"/>
        <v>20</v>
      </c>
      <c r="C102" s="32">
        <f>'Picarro Output'!E102</f>
        <v>1</v>
      </c>
      <c r="D102" s="32" t="str">
        <f>INDEX(Timing!$B$3:$B$29,MATCH(B102,Timing!$A$3:$A$29,0),1)</f>
        <v>CP2 15aug24 0.1m</v>
      </c>
      <c r="E102" s="32">
        <f>'Picarro Output'!H102</f>
        <v>19996</v>
      </c>
      <c r="F102" s="32">
        <f>'Picarro Output'!J102</f>
        <v>1</v>
      </c>
      <c r="G102" s="32">
        <f t="shared" si="2"/>
        <v>0</v>
      </c>
      <c r="H102" s="32" t="str">
        <f>'Picarro Output'!C102</f>
        <v xml:space="preserve">   2025/06/06 23:28:34</v>
      </c>
      <c r="I102" s="33">
        <f>'Picarro Output'!F102</f>
        <v>-5.7789999999999999</v>
      </c>
      <c r="J102" s="34">
        <f>'Picarro Output'!G102</f>
        <v>-23.456</v>
      </c>
    </row>
    <row r="103" spans="1:10">
      <c r="A103" s="32">
        <f>'Picarro Output'!A103</f>
        <v>102</v>
      </c>
      <c r="B103" s="1">
        <f t="shared" si="3"/>
        <v>20</v>
      </c>
      <c r="C103" s="32">
        <f>'Picarro Output'!E103</f>
        <v>2</v>
      </c>
      <c r="D103" s="32" t="str">
        <f>INDEX(Timing!$B$3:$B$29,MATCH(B103,Timing!$A$3:$A$29,0),1)</f>
        <v>CP2 15aug24 0.1m</v>
      </c>
      <c r="E103" s="32">
        <f>'Picarro Output'!H103</f>
        <v>19877</v>
      </c>
      <c r="F103" s="32">
        <f>'Picarro Output'!J103</f>
        <v>1</v>
      </c>
      <c r="G103" s="32">
        <f t="shared" si="2"/>
        <v>0</v>
      </c>
      <c r="H103" s="32" t="str">
        <f>'Picarro Output'!C103</f>
        <v xml:space="preserve">   2025/06/06 23:37:25</v>
      </c>
      <c r="I103" s="33">
        <f>'Picarro Output'!F103</f>
        <v>-5.806</v>
      </c>
      <c r="J103" s="34">
        <f>'Picarro Output'!G103</f>
        <v>-23.308</v>
      </c>
    </row>
    <row r="104" spans="1:10">
      <c r="A104" s="32">
        <f>'Picarro Output'!A104</f>
        <v>103</v>
      </c>
      <c r="B104" s="1">
        <f t="shared" si="3"/>
        <v>20</v>
      </c>
      <c r="C104" s="32">
        <f>'Picarro Output'!E104</f>
        <v>3</v>
      </c>
      <c r="D104" s="32" t="str">
        <f>INDEX(Timing!$B$3:$B$29,MATCH(B104,Timing!$A$3:$A$29,0),1)</f>
        <v>CP2 15aug24 0.1m</v>
      </c>
      <c r="E104" s="32">
        <f>'Picarro Output'!H104</f>
        <v>19918</v>
      </c>
      <c r="F104" s="32">
        <f>'Picarro Output'!J104</f>
        <v>1</v>
      </c>
      <c r="G104" s="32">
        <f t="shared" si="2"/>
        <v>0</v>
      </c>
      <c r="H104" s="32" t="str">
        <f>'Picarro Output'!C104</f>
        <v xml:space="preserve">   2025/06/06 23:46:16</v>
      </c>
      <c r="I104" s="33">
        <f>'Picarro Output'!F104</f>
        <v>-5.8070000000000004</v>
      </c>
      <c r="J104" s="34">
        <f>'Picarro Output'!G104</f>
        <v>-23.27</v>
      </c>
    </row>
    <row r="105" spans="1:10">
      <c r="A105" s="32">
        <f>'Picarro Output'!A105</f>
        <v>104</v>
      </c>
      <c r="B105" s="1">
        <f t="shared" si="3"/>
        <v>20</v>
      </c>
      <c r="C105" s="32">
        <f>'Picarro Output'!E105</f>
        <v>4</v>
      </c>
      <c r="D105" s="32" t="str">
        <f>INDEX(Timing!$B$3:$B$29,MATCH(B105,Timing!$A$3:$A$29,0),1)</f>
        <v>CP2 15aug24 0.1m</v>
      </c>
      <c r="E105" s="32">
        <f>'Picarro Output'!H105</f>
        <v>19763</v>
      </c>
      <c r="F105" s="32">
        <f>'Picarro Output'!J105</f>
        <v>1</v>
      </c>
      <c r="G105" s="32">
        <f t="shared" si="2"/>
        <v>0</v>
      </c>
      <c r="H105" s="32" t="str">
        <f>'Picarro Output'!C105</f>
        <v xml:space="preserve">   2025/06/06 23:55:06</v>
      </c>
      <c r="I105" s="33">
        <f>'Picarro Output'!F105</f>
        <v>-5.7030000000000003</v>
      </c>
      <c r="J105" s="34">
        <f>'Picarro Output'!G105</f>
        <v>-23.640999999999998</v>
      </c>
    </row>
    <row r="106" spans="1:10">
      <c r="A106" s="32">
        <f>'Picarro Output'!A106</f>
        <v>105</v>
      </c>
      <c r="B106" s="1">
        <f t="shared" ref="B106:B114" si="4">IF(C106=1,B105+1,B105)</f>
        <v>21</v>
      </c>
      <c r="C106" s="32">
        <f>'Picarro Output'!E106</f>
        <v>1</v>
      </c>
      <c r="D106" s="32" t="str">
        <f>INDEX(Timing!$B$3:$B$29,MATCH(B106,Timing!$A$3:$A$29,0),1)</f>
        <v>C50 15aug24 0.1m</v>
      </c>
      <c r="E106" s="32">
        <f>'Picarro Output'!H106</f>
        <v>19819</v>
      </c>
      <c r="F106" s="32">
        <f>'Picarro Output'!J106</f>
        <v>1</v>
      </c>
      <c r="G106" s="32">
        <f t="shared" ref="G106:G114" si="5">IF(F106="     ",-1,IF(F106=0,-1,0))</f>
        <v>0</v>
      </c>
      <c r="H106" s="32" t="str">
        <f>'Picarro Output'!C106</f>
        <v xml:space="preserve">   2025/06/07 00:03:57</v>
      </c>
      <c r="I106" s="33">
        <f>'Picarro Output'!F106</f>
        <v>-5.3470000000000004</v>
      </c>
      <c r="J106" s="34">
        <f>'Picarro Output'!G106</f>
        <v>-20.873999999999999</v>
      </c>
    </row>
    <row r="107" spans="1:10">
      <c r="A107" s="32">
        <f>'Picarro Output'!A107</f>
        <v>106</v>
      </c>
      <c r="B107" s="1">
        <f t="shared" si="4"/>
        <v>21</v>
      </c>
      <c r="C107" s="32">
        <f>'Picarro Output'!E107</f>
        <v>2</v>
      </c>
      <c r="D107" s="32" t="str">
        <f>INDEX(Timing!$B$3:$B$29,MATCH(B107,Timing!$A$3:$A$29,0),1)</f>
        <v>C50 15aug24 0.1m</v>
      </c>
      <c r="E107" s="32">
        <f>'Picarro Output'!H107</f>
        <v>19977</v>
      </c>
      <c r="F107" s="32">
        <f>'Picarro Output'!J107</f>
        <v>1</v>
      </c>
      <c r="G107" s="32">
        <f t="shared" si="5"/>
        <v>0</v>
      </c>
      <c r="H107" s="32" t="str">
        <f>'Picarro Output'!C107</f>
        <v xml:space="preserve">   2025/06/07 00:12:48</v>
      </c>
      <c r="I107" s="33">
        <f>'Picarro Output'!F107</f>
        <v>-5.2249999999999996</v>
      </c>
      <c r="J107" s="34">
        <f>'Picarro Output'!G107</f>
        <v>-20.931000000000001</v>
      </c>
    </row>
    <row r="108" spans="1:10">
      <c r="A108" s="32">
        <f>'Picarro Output'!A108</f>
        <v>107</v>
      </c>
      <c r="B108" s="1">
        <f t="shared" si="4"/>
        <v>21</v>
      </c>
      <c r="C108" s="32">
        <f>'Picarro Output'!E108</f>
        <v>3</v>
      </c>
      <c r="D108" s="32" t="str">
        <f>INDEX(Timing!$B$3:$B$29,MATCH(B108,Timing!$A$3:$A$29,0),1)</f>
        <v>C50 15aug24 0.1m</v>
      </c>
      <c r="E108" s="32">
        <f>'Picarro Output'!H108</f>
        <v>19905</v>
      </c>
      <c r="F108" s="32">
        <f>'Picarro Output'!J108</f>
        <v>1</v>
      </c>
      <c r="G108" s="32">
        <f t="shared" si="5"/>
        <v>0</v>
      </c>
      <c r="H108" s="32" t="str">
        <f>'Picarro Output'!C108</f>
        <v xml:space="preserve">   2025/06/07 00:21:39</v>
      </c>
      <c r="I108" s="33">
        <f>'Picarro Output'!F108</f>
        <v>-5.2430000000000003</v>
      </c>
      <c r="J108" s="34">
        <f>'Picarro Output'!G108</f>
        <v>-20.806000000000001</v>
      </c>
    </row>
    <row r="109" spans="1:10">
      <c r="A109" s="32">
        <f>'Picarro Output'!A109</f>
        <v>108</v>
      </c>
      <c r="B109" s="1">
        <f t="shared" si="4"/>
        <v>21</v>
      </c>
      <c r="C109" s="32">
        <f>'Picarro Output'!E109</f>
        <v>4</v>
      </c>
      <c r="D109" s="32" t="str">
        <f>INDEX(Timing!$B$3:$B$29,MATCH(B109,Timing!$A$3:$A$29,0),1)</f>
        <v>C50 15aug24 0.1m</v>
      </c>
      <c r="E109" s="32">
        <f>'Picarro Output'!H109</f>
        <v>19832</v>
      </c>
      <c r="F109" s="32">
        <f>'Picarro Output'!J109</f>
        <v>1</v>
      </c>
      <c r="G109" s="32">
        <f t="shared" si="5"/>
        <v>0</v>
      </c>
      <c r="H109" s="32" t="str">
        <f>'Picarro Output'!C109</f>
        <v xml:space="preserve">   2025/06/07 00:30:30</v>
      </c>
      <c r="I109" s="33">
        <f>'Picarro Output'!F109</f>
        <v>-5.2009999999999996</v>
      </c>
      <c r="J109" s="34">
        <f>'Picarro Output'!G109</f>
        <v>-20.597999999999999</v>
      </c>
    </row>
    <row r="110" spans="1:10">
      <c r="A110" s="32">
        <f>'Picarro Output'!A110</f>
        <v>109</v>
      </c>
      <c r="B110" s="1">
        <f t="shared" si="4"/>
        <v>22</v>
      </c>
      <c r="C110" s="32">
        <f>'Picarro Output'!E110</f>
        <v>1</v>
      </c>
      <c r="D110" s="32" t="str">
        <f>INDEX(Timing!$B$3:$B$29,MATCH(B110,Timing!$A$3:$A$29,0),1)</f>
        <v>CC4 15aug24 6m</v>
      </c>
      <c r="E110" s="32">
        <f>'Picarro Output'!H110</f>
        <v>19839</v>
      </c>
      <c r="F110" s="32">
        <f>'Picarro Output'!J110</f>
        <v>1</v>
      </c>
      <c r="G110" s="32">
        <f t="shared" si="5"/>
        <v>0</v>
      </c>
      <c r="H110" s="32" t="str">
        <f>'Picarro Output'!C110</f>
        <v xml:space="preserve">   2025/06/07 00:39:20</v>
      </c>
      <c r="I110" s="33">
        <f>'Picarro Output'!F110</f>
        <v>-5.42</v>
      </c>
      <c r="J110" s="34">
        <f>'Picarro Output'!G110</f>
        <v>-21.396999999999998</v>
      </c>
    </row>
    <row r="111" spans="1:10">
      <c r="A111" s="32">
        <f>'Picarro Output'!A111</f>
        <v>110</v>
      </c>
      <c r="B111" s="1">
        <f t="shared" si="4"/>
        <v>22</v>
      </c>
      <c r="C111" s="32">
        <f>'Picarro Output'!E111</f>
        <v>2</v>
      </c>
      <c r="D111" s="32" t="str">
        <f>INDEX(Timing!$B$3:$B$29,MATCH(B111,Timing!$A$3:$A$29,0),1)</f>
        <v>CC4 15aug24 6m</v>
      </c>
      <c r="E111" s="32">
        <f>'Picarro Output'!H111</f>
        <v>19925</v>
      </c>
      <c r="F111" s="32">
        <f>'Picarro Output'!J111</f>
        <v>1</v>
      </c>
      <c r="G111" s="32">
        <f t="shared" si="5"/>
        <v>0</v>
      </c>
      <c r="H111" s="32" t="str">
        <f>'Picarro Output'!C111</f>
        <v xml:space="preserve">   2025/06/07 00:48:11</v>
      </c>
      <c r="I111" s="33">
        <f>'Picarro Output'!F111</f>
        <v>-5.4260000000000002</v>
      </c>
      <c r="J111" s="34">
        <f>'Picarro Output'!G111</f>
        <v>-21.684000000000001</v>
      </c>
    </row>
    <row r="112" spans="1:10">
      <c r="A112" s="32">
        <f>'Picarro Output'!A112</f>
        <v>111</v>
      </c>
      <c r="B112" s="1">
        <f t="shared" si="4"/>
        <v>22</v>
      </c>
      <c r="C112" s="32">
        <f>'Picarro Output'!E112</f>
        <v>3</v>
      </c>
      <c r="D112" s="32" t="str">
        <f>INDEX(Timing!$B$3:$B$29,MATCH(B112,Timing!$A$3:$A$29,0),1)</f>
        <v>CC4 15aug24 6m</v>
      </c>
      <c r="E112" s="32">
        <f>'Picarro Output'!H112</f>
        <v>19945</v>
      </c>
      <c r="F112" s="32">
        <f>'Picarro Output'!J112</f>
        <v>1</v>
      </c>
      <c r="G112" s="32">
        <f t="shared" si="5"/>
        <v>0</v>
      </c>
      <c r="H112" s="32" t="str">
        <f>'Picarro Output'!C112</f>
        <v xml:space="preserve">   2025/06/07 00:57:02</v>
      </c>
      <c r="I112" s="33">
        <f>'Picarro Output'!F112</f>
        <v>-5.4180000000000001</v>
      </c>
      <c r="J112" s="34">
        <f>'Picarro Output'!G112</f>
        <v>-21.405000000000001</v>
      </c>
    </row>
    <row r="113" spans="1:10">
      <c r="A113" s="32">
        <f>'Picarro Output'!A113</f>
        <v>112</v>
      </c>
      <c r="B113" s="1">
        <f t="shared" si="4"/>
        <v>22</v>
      </c>
      <c r="C113" s="32">
        <f>'Picarro Output'!E113</f>
        <v>4</v>
      </c>
      <c r="D113" s="32" t="str">
        <f>INDEX(Timing!$B$3:$B$29,MATCH(B113,Timing!$A$3:$A$29,0),1)</f>
        <v>CC4 15aug24 6m</v>
      </c>
      <c r="E113" s="32">
        <f>'Picarro Output'!H113</f>
        <v>19899</v>
      </c>
      <c r="F113" s="32">
        <f>'Picarro Output'!J113</f>
        <v>1</v>
      </c>
      <c r="G113" s="32">
        <f t="shared" si="5"/>
        <v>0</v>
      </c>
      <c r="H113" s="32" t="str">
        <f>'Picarro Output'!C113</f>
        <v xml:space="preserve">   2025/06/07 01:05:54</v>
      </c>
      <c r="I113" s="33">
        <f>'Picarro Output'!F113</f>
        <v>-5.3289999999999997</v>
      </c>
      <c r="J113" s="34">
        <f>'Picarro Output'!G113</f>
        <v>-21.79</v>
      </c>
    </row>
    <row r="114" spans="1:10">
      <c r="A114" s="32">
        <f>'Picarro Output'!A114</f>
        <v>113</v>
      </c>
      <c r="B114" s="1">
        <f t="shared" si="4"/>
        <v>23</v>
      </c>
      <c r="C114" s="32">
        <f>'Picarro Output'!E114</f>
        <v>1</v>
      </c>
      <c r="D114" s="32" t="str">
        <f>INDEX(Timing!$B$3:$B$29,MATCH(B114,Timing!$A$3:$A$29,0),1)</f>
        <v>CC4 17dec24 6m</v>
      </c>
      <c r="E114" s="32">
        <f>'Picarro Output'!H114</f>
        <v>19899</v>
      </c>
      <c r="F114" s="32">
        <f>'Picarro Output'!J114</f>
        <v>1</v>
      </c>
      <c r="G114" s="32">
        <f t="shared" si="5"/>
        <v>0</v>
      </c>
      <c r="H114" s="32" t="str">
        <f>'Picarro Output'!C114</f>
        <v xml:space="preserve">   2025/06/07 01:14:45</v>
      </c>
      <c r="I114" s="33">
        <f>'Picarro Output'!F114</f>
        <v>-5.4560000000000004</v>
      </c>
      <c r="J114" s="34">
        <f>'Picarro Output'!G114</f>
        <v>-20.867999999999999</v>
      </c>
    </row>
    <row r="115" spans="1:10">
      <c r="A115" s="32">
        <f>'Picarro Output'!A115</f>
        <v>114</v>
      </c>
      <c r="B115" s="1">
        <f t="shared" ref="B115:B133" si="6">IF(C115=1,B114+1,B114)</f>
        <v>23</v>
      </c>
      <c r="C115" s="32">
        <f>'Picarro Output'!E115</f>
        <v>2</v>
      </c>
      <c r="D115" s="32" t="str">
        <f>INDEX(Timing!$B$3:$B$29,MATCH(B115,Timing!$A$3:$A$29,0),1)</f>
        <v>CC4 17dec24 6m</v>
      </c>
      <c r="E115" s="32">
        <f>'Picarro Output'!H115</f>
        <v>19949</v>
      </c>
      <c r="F115" s="32">
        <f>'Picarro Output'!J115</f>
        <v>1</v>
      </c>
      <c r="G115" s="32">
        <f t="shared" ref="G115:G133" si="7">IF(F115="     ",-1,IF(F115=0,-1,0))</f>
        <v>0</v>
      </c>
      <c r="H115" s="32" t="str">
        <f>'Picarro Output'!C115</f>
        <v xml:space="preserve">   2025/06/07 01:23:36</v>
      </c>
      <c r="I115" s="33">
        <f>'Picarro Output'!F115</f>
        <v>-5.49</v>
      </c>
      <c r="J115" s="34">
        <f>'Picarro Output'!G115</f>
        <v>-20.878</v>
      </c>
    </row>
    <row r="116" spans="1:10">
      <c r="A116" s="32">
        <f>'Picarro Output'!A116</f>
        <v>115</v>
      </c>
      <c r="B116" s="1">
        <f t="shared" si="6"/>
        <v>23</v>
      </c>
      <c r="C116" s="32">
        <f>'Picarro Output'!E116</f>
        <v>3</v>
      </c>
      <c r="D116" s="32" t="str">
        <f>INDEX(Timing!$B$3:$B$29,MATCH(B116,Timing!$A$3:$A$29,0),1)</f>
        <v>CC4 17dec24 6m</v>
      </c>
      <c r="E116" s="32">
        <f>'Picarro Output'!H116</f>
        <v>20042</v>
      </c>
      <c r="F116" s="32">
        <f>'Picarro Output'!J116</f>
        <v>1</v>
      </c>
      <c r="G116" s="32">
        <f t="shared" si="7"/>
        <v>0</v>
      </c>
      <c r="H116" s="32" t="str">
        <f>'Picarro Output'!C116</f>
        <v xml:space="preserve">   2025/06/07 01:32:28</v>
      </c>
      <c r="I116" s="33">
        <f>'Picarro Output'!F116</f>
        <v>-5.47</v>
      </c>
      <c r="J116" s="34">
        <f>'Picarro Output'!G116</f>
        <v>-20.823</v>
      </c>
    </row>
    <row r="117" spans="1:10">
      <c r="A117" s="32">
        <f>'Picarro Output'!A117</f>
        <v>116</v>
      </c>
      <c r="B117" s="1">
        <f t="shared" si="6"/>
        <v>23</v>
      </c>
      <c r="C117" s="32">
        <f>'Picarro Output'!E117</f>
        <v>4</v>
      </c>
      <c r="D117" s="32" t="str">
        <f>INDEX(Timing!$B$3:$B$29,MATCH(B117,Timing!$A$3:$A$29,0),1)</f>
        <v>CC4 17dec24 6m</v>
      </c>
      <c r="E117" s="32">
        <f>'Picarro Output'!H117</f>
        <v>20008</v>
      </c>
      <c r="F117" s="32">
        <f>'Picarro Output'!J117</f>
        <v>1</v>
      </c>
      <c r="G117" s="32">
        <f t="shared" si="7"/>
        <v>0</v>
      </c>
      <c r="H117" s="32" t="str">
        <f>'Picarro Output'!C117</f>
        <v xml:space="preserve">   2025/06/07 01:41:20</v>
      </c>
      <c r="I117" s="33">
        <f>'Picarro Output'!F117</f>
        <v>-5.3680000000000003</v>
      </c>
      <c r="J117" s="34">
        <f>'Picarro Output'!G117</f>
        <v>-21.045999999999999</v>
      </c>
    </row>
    <row r="118" spans="1:10">
      <c r="A118" s="32">
        <f>'Picarro Output'!A118</f>
        <v>117</v>
      </c>
      <c r="B118" s="1">
        <f t="shared" si="6"/>
        <v>24</v>
      </c>
      <c r="C118" s="32">
        <f>'Picarro Output'!E118</f>
        <v>1</v>
      </c>
      <c r="D118" s="32" t="str">
        <f>INDEX(Timing!$B$3:$B$29,MATCH(B118,Timing!$A$3:$A$29,0),1)</f>
        <v>CC4 15aug24 0.1m</v>
      </c>
      <c r="E118" s="32">
        <f>'Picarro Output'!H118</f>
        <v>19785</v>
      </c>
      <c r="F118" s="32">
        <f>'Picarro Output'!J118</f>
        <v>1</v>
      </c>
      <c r="G118" s="32">
        <f t="shared" si="7"/>
        <v>0</v>
      </c>
      <c r="H118" s="32" t="str">
        <f>'Picarro Output'!C118</f>
        <v xml:space="preserve">   2025/06/07 01:50:11</v>
      </c>
      <c r="I118" s="33">
        <f>'Picarro Output'!F118</f>
        <v>-5.2990000000000004</v>
      </c>
      <c r="J118" s="34">
        <f>'Picarro Output'!G118</f>
        <v>-20.794</v>
      </c>
    </row>
    <row r="119" spans="1:10">
      <c r="A119" s="32">
        <f>'Picarro Output'!A119</f>
        <v>118</v>
      </c>
      <c r="B119" s="1">
        <f t="shared" si="6"/>
        <v>24</v>
      </c>
      <c r="C119" s="32">
        <f>'Picarro Output'!E119</f>
        <v>2</v>
      </c>
      <c r="D119" s="32" t="str">
        <f>INDEX(Timing!$B$3:$B$29,MATCH(B119,Timing!$A$3:$A$29,0),1)</f>
        <v>CC4 15aug24 0.1m</v>
      </c>
      <c r="E119" s="32">
        <f>'Picarro Output'!H119</f>
        <v>19910</v>
      </c>
      <c r="F119" s="32">
        <f>'Picarro Output'!J119</f>
        <v>1</v>
      </c>
      <c r="G119" s="32">
        <f t="shared" si="7"/>
        <v>0</v>
      </c>
      <c r="H119" s="32" t="str">
        <f>'Picarro Output'!C119</f>
        <v xml:space="preserve">   2025/06/07 01:59:04</v>
      </c>
      <c r="I119" s="33">
        <f>'Picarro Output'!F119</f>
        <v>-5.2610000000000001</v>
      </c>
      <c r="J119" s="34">
        <f>'Picarro Output'!G119</f>
        <v>-20.440000000000001</v>
      </c>
    </row>
    <row r="120" spans="1:10">
      <c r="A120" s="32">
        <f>'Picarro Output'!A120</f>
        <v>119</v>
      </c>
      <c r="B120" s="1">
        <f t="shared" si="6"/>
        <v>24</v>
      </c>
      <c r="C120" s="32">
        <f>'Picarro Output'!E120</f>
        <v>3</v>
      </c>
      <c r="D120" s="32" t="str">
        <f>INDEX(Timing!$B$3:$B$29,MATCH(B120,Timing!$A$3:$A$29,0),1)</f>
        <v>CC4 15aug24 0.1m</v>
      </c>
      <c r="E120" s="32">
        <f>'Picarro Output'!H120</f>
        <v>19931</v>
      </c>
      <c r="F120" s="32">
        <f>'Picarro Output'!J120</f>
        <v>1</v>
      </c>
      <c r="G120" s="32">
        <f t="shared" si="7"/>
        <v>0</v>
      </c>
      <c r="H120" s="32" t="str">
        <f>'Picarro Output'!C120</f>
        <v xml:space="preserve">   2025/06/07 02:07:55</v>
      </c>
      <c r="I120" s="33">
        <f>'Picarro Output'!F120</f>
        <v>-5.3369999999999997</v>
      </c>
      <c r="J120" s="34">
        <f>'Picarro Output'!G120</f>
        <v>-20.352</v>
      </c>
    </row>
    <row r="121" spans="1:10">
      <c r="A121" s="32">
        <f>'Picarro Output'!A121</f>
        <v>120</v>
      </c>
      <c r="B121" s="1">
        <f t="shared" si="6"/>
        <v>24</v>
      </c>
      <c r="C121" s="32">
        <f>'Picarro Output'!E121</f>
        <v>4</v>
      </c>
      <c r="D121" s="32" t="str">
        <f>INDEX(Timing!$B$3:$B$29,MATCH(B121,Timing!$A$3:$A$29,0),1)</f>
        <v>CC4 15aug24 0.1m</v>
      </c>
      <c r="E121" s="32">
        <f>'Picarro Output'!H121</f>
        <v>19827</v>
      </c>
      <c r="F121" s="32">
        <f>'Picarro Output'!J121</f>
        <v>1</v>
      </c>
      <c r="G121" s="32">
        <f t="shared" si="7"/>
        <v>0</v>
      </c>
      <c r="H121" s="32" t="str">
        <f>'Picarro Output'!C121</f>
        <v xml:space="preserve">   2025/06/07 02:16:46</v>
      </c>
      <c r="I121" s="33">
        <f>'Picarro Output'!F121</f>
        <v>-5.2460000000000004</v>
      </c>
      <c r="J121" s="34">
        <f>'Picarro Output'!G121</f>
        <v>-20.638000000000002</v>
      </c>
    </row>
    <row r="122" spans="1:10">
      <c r="A122" s="32">
        <f>'Picarro Output'!A122</f>
        <v>121</v>
      </c>
      <c r="B122" s="1">
        <f t="shared" si="6"/>
        <v>25</v>
      </c>
      <c r="C122" s="32">
        <f>'Picarro Output'!E122</f>
        <v>1</v>
      </c>
      <c r="D122" s="32" t="str">
        <f>INDEX(Timing!$B$3:$B$29,MATCH(B122,Timing!$A$3:$A$29,0),1)</f>
        <v>C50 30sep24 6m - DUP</v>
      </c>
      <c r="E122" s="32">
        <f>'Picarro Output'!H122</f>
        <v>19926</v>
      </c>
      <c r="F122" s="32">
        <f>'Picarro Output'!J122</f>
        <v>1</v>
      </c>
      <c r="G122" s="32">
        <f t="shared" si="7"/>
        <v>0</v>
      </c>
      <c r="H122" s="32" t="str">
        <f>'Picarro Output'!C122</f>
        <v xml:space="preserve">   2025/06/07 02:25:38</v>
      </c>
      <c r="I122" s="33">
        <f>'Picarro Output'!F122</f>
        <v>-5.1609999999999996</v>
      </c>
      <c r="J122" s="34">
        <f>'Picarro Output'!G122</f>
        <v>-19.795000000000002</v>
      </c>
    </row>
    <row r="123" spans="1:10">
      <c r="A123" s="32">
        <f>'Picarro Output'!A123</f>
        <v>122</v>
      </c>
      <c r="B123" s="1">
        <f t="shared" si="6"/>
        <v>25</v>
      </c>
      <c r="C123" s="32">
        <f>'Picarro Output'!E123</f>
        <v>2</v>
      </c>
      <c r="D123" s="32" t="str">
        <f>INDEX(Timing!$B$3:$B$29,MATCH(B123,Timing!$A$3:$A$29,0),1)</f>
        <v>C50 30sep24 6m - DUP</v>
      </c>
      <c r="E123" s="32">
        <f>'Picarro Output'!H123</f>
        <v>19890</v>
      </c>
      <c r="F123" s="32">
        <f>'Picarro Output'!J123</f>
        <v>1</v>
      </c>
      <c r="G123" s="32">
        <f t="shared" si="7"/>
        <v>0</v>
      </c>
      <c r="H123" s="32" t="str">
        <f>'Picarro Output'!C123</f>
        <v xml:space="preserve">   2025/06/07 02:34:29</v>
      </c>
      <c r="I123" s="33">
        <f>'Picarro Output'!F123</f>
        <v>-5.19</v>
      </c>
      <c r="J123" s="34">
        <f>'Picarro Output'!G123</f>
        <v>-19.821999999999999</v>
      </c>
    </row>
    <row r="124" spans="1:10">
      <c r="A124" s="32">
        <f>'Picarro Output'!A124</f>
        <v>123</v>
      </c>
      <c r="B124" s="1">
        <f t="shared" si="6"/>
        <v>25</v>
      </c>
      <c r="C124" s="32">
        <f>'Picarro Output'!E124</f>
        <v>3</v>
      </c>
      <c r="D124" s="32" t="str">
        <f>INDEX(Timing!$B$3:$B$29,MATCH(B124,Timing!$A$3:$A$29,0),1)</f>
        <v>C50 30sep24 6m - DUP</v>
      </c>
      <c r="E124" s="32">
        <f>'Picarro Output'!H124</f>
        <v>19925</v>
      </c>
      <c r="F124" s="32">
        <f>'Picarro Output'!J124</f>
        <v>1</v>
      </c>
      <c r="G124" s="32">
        <f t="shared" si="7"/>
        <v>0</v>
      </c>
      <c r="H124" s="32" t="str">
        <f>'Picarro Output'!C124</f>
        <v xml:space="preserve">   2025/06/07 02:43:20</v>
      </c>
      <c r="I124" s="33">
        <f>'Picarro Output'!F124</f>
        <v>-5.2469999999999999</v>
      </c>
      <c r="J124" s="34">
        <f>'Picarro Output'!G124</f>
        <v>-19.818999999999999</v>
      </c>
    </row>
    <row r="125" spans="1:10">
      <c r="A125" s="32">
        <f>'Picarro Output'!A125</f>
        <v>124</v>
      </c>
      <c r="B125" s="1">
        <f t="shared" si="6"/>
        <v>25</v>
      </c>
      <c r="C125" s="32">
        <f>'Picarro Output'!E125</f>
        <v>4</v>
      </c>
      <c r="D125" s="32" t="str">
        <f>INDEX(Timing!$B$3:$B$29,MATCH(B125,Timing!$A$3:$A$29,0),1)</f>
        <v>C50 30sep24 6m - DUP</v>
      </c>
      <c r="E125" s="32">
        <f>'Picarro Output'!H125</f>
        <v>19877</v>
      </c>
      <c r="F125" s="32">
        <f>'Picarro Output'!J125</f>
        <v>1</v>
      </c>
      <c r="G125" s="32">
        <f t="shared" si="7"/>
        <v>0</v>
      </c>
      <c r="H125" s="32" t="str">
        <f>'Picarro Output'!C125</f>
        <v xml:space="preserve">   2025/06/07 02:52:12</v>
      </c>
      <c r="I125" s="33">
        <f>'Picarro Output'!F125</f>
        <v>-5.1840000000000002</v>
      </c>
      <c r="J125" s="34">
        <f>'Picarro Output'!G125</f>
        <v>-19.888000000000002</v>
      </c>
    </row>
    <row r="126" spans="1:10">
      <c r="A126" s="32">
        <f>'Picarro Output'!A126</f>
        <v>125</v>
      </c>
      <c r="B126" s="1">
        <f t="shared" si="6"/>
        <v>26</v>
      </c>
      <c r="C126" s="32">
        <f>'Picarro Output'!E126</f>
        <v>1</v>
      </c>
      <c r="D126" s="32" t="str">
        <f>INDEX(Timing!$B$3:$B$29,MATCH(B126,Timing!$A$3:$A$29,0),1)</f>
        <v>Hawaii</v>
      </c>
      <c r="E126" s="32">
        <f>'Picarro Output'!H126</f>
        <v>19861</v>
      </c>
      <c r="F126" s="32">
        <f>'Picarro Output'!J126</f>
        <v>1</v>
      </c>
      <c r="G126" s="32">
        <f t="shared" si="7"/>
        <v>0</v>
      </c>
      <c r="H126" s="32" t="str">
        <f>'Picarro Output'!C126</f>
        <v xml:space="preserve">   2025/06/07 03:01:04</v>
      </c>
      <c r="I126" s="33">
        <f>'Picarro Output'!F126</f>
        <v>-4.8600000000000003</v>
      </c>
      <c r="J126" s="34">
        <f>'Picarro Output'!G126</f>
        <v>-8.64</v>
      </c>
    </row>
    <row r="127" spans="1:10">
      <c r="A127" s="32">
        <f>'Picarro Output'!A127</f>
        <v>126</v>
      </c>
      <c r="B127" s="1">
        <f t="shared" si="6"/>
        <v>26</v>
      </c>
      <c r="C127" s="32">
        <f>'Picarro Output'!E127</f>
        <v>2</v>
      </c>
      <c r="D127" s="32" t="str">
        <f>INDEX(Timing!$B$3:$B$29,MATCH(B127,Timing!$A$3:$A$29,0),1)</f>
        <v>Hawaii</v>
      </c>
      <c r="E127" s="32">
        <f>'Picarro Output'!H127</f>
        <v>19887</v>
      </c>
      <c r="F127" s="32">
        <f>'Picarro Output'!J127</f>
        <v>1</v>
      </c>
      <c r="G127" s="32">
        <f t="shared" si="7"/>
        <v>0</v>
      </c>
      <c r="H127" s="32" t="str">
        <f>'Picarro Output'!C127</f>
        <v xml:space="preserve">   2025/06/07 03:09:55</v>
      </c>
      <c r="I127" s="33">
        <f>'Picarro Output'!F127</f>
        <v>-4.8230000000000004</v>
      </c>
      <c r="J127" s="34">
        <f>'Picarro Output'!G127</f>
        <v>-7.42</v>
      </c>
    </row>
    <row r="128" spans="1:10">
      <c r="A128" s="32">
        <f>'Picarro Output'!A128</f>
        <v>127</v>
      </c>
      <c r="B128" s="1">
        <f t="shared" si="6"/>
        <v>26</v>
      </c>
      <c r="C128" s="32">
        <f>'Picarro Output'!E128</f>
        <v>3</v>
      </c>
      <c r="D128" s="32" t="str">
        <f>INDEX(Timing!$B$3:$B$29,MATCH(B128,Timing!$A$3:$A$29,0),1)</f>
        <v>Hawaii</v>
      </c>
      <c r="E128" s="32">
        <f>'Picarro Output'!H128</f>
        <v>19919</v>
      </c>
      <c r="F128" s="32">
        <f>'Picarro Output'!J128</f>
        <v>1</v>
      </c>
      <c r="G128" s="32">
        <f t="shared" si="7"/>
        <v>0</v>
      </c>
      <c r="H128" s="32" t="str">
        <f>'Picarro Output'!C128</f>
        <v xml:space="preserve">   2025/06/07 03:18:47</v>
      </c>
      <c r="I128" s="33">
        <f>'Picarro Output'!F128</f>
        <v>-4.8470000000000004</v>
      </c>
      <c r="J128" s="34">
        <f>'Picarro Output'!G128</f>
        <v>-7.0540000000000003</v>
      </c>
    </row>
    <row r="129" spans="1:10">
      <c r="A129" s="32">
        <f>'Picarro Output'!A129</f>
        <v>128</v>
      </c>
      <c r="B129" s="1">
        <f t="shared" si="6"/>
        <v>26</v>
      </c>
      <c r="C129" s="32">
        <f>'Picarro Output'!E129</f>
        <v>4</v>
      </c>
      <c r="D129" s="32" t="str">
        <f>INDEX(Timing!$B$3:$B$29,MATCH(B129,Timing!$A$3:$A$29,0),1)</f>
        <v>Hawaii</v>
      </c>
      <c r="E129" s="32">
        <f>'Picarro Output'!H129</f>
        <v>19843</v>
      </c>
      <c r="F129" s="32">
        <f>'Picarro Output'!J129</f>
        <v>1</v>
      </c>
      <c r="G129" s="32">
        <f t="shared" si="7"/>
        <v>0</v>
      </c>
      <c r="H129" s="32" t="str">
        <f>'Picarro Output'!C129</f>
        <v xml:space="preserve">   2025/06/07 03:27:40</v>
      </c>
      <c r="I129" s="33">
        <f>'Picarro Output'!F129</f>
        <v>-4.8380000000000001</v>
      </c>
      <c r="J129" s="34">
        <f>'Picarro Output'!G129</f>
        <v>-7.1479999999999997</v>
      </c>
    </row>
    <row r="130" spans="1:10">
      <c r="A130" s="32">
        <f>'Picarro Output'!A130</f>
        <v>129</v>
      </c>
      <c r="B130" s="1">
        <f t="shared" si="6"/>
        <v>27</v>
      </c>
      <c r="C130" s="32">
        <f>'Picarro Output'!E130</f>
        <v>1</v>
      </c>
      <c r="D130" s="32" t="str">
        <f>INDEX(Timing!$B$3:$B$29,MATCH(B130,Timing!$A$3:$A$29,0),1)</f>
        <v>Blacksburg</v>
      </c>
      <c r="E130" s="32">
        <f>'Picarro Output'!H130</f>
        <v>19908</v>
      </c>
      <c r="F130" s="32">
        <f>'Picarro Output'!J130</f>
        <v>1</v>
      </c>
      <c r="G130" s="32">
        <f t="shared" si="7"/>
        <v>0</v>
      </c>
      <c r="H130" s="32" t="str">
        <f>'Picarro Output'!C130</f>
        <v xml:space="preserve">   2025/06/07 03:36:32</v>
      </c>
      <c r="I130" s="33">
        <f>'Picarro Output'!F130</f>
        <v>-8.6470000000000002</v>
      </c>
      <c r="J130" s="34">
        <f>'Picarro Output'!G130</f>
        <v>-38.539000000000001</v>
      </c>
    </row>
    <row r="131" spans="1:10">
      <c r="A131" s="32">
        <f>'Picarro Output'!A131</f>
        <v>130</v>
      </c>
      <c r="B131" s="1">
        <f t="shared" si="6"/>
        <v>27</v>
      </c>
      <c r="C131" s="32">
        <f>'Picarro Output'!E131</f>
        <v>2</v>
      </c>
      <c r="D131" s="32" t="str">
        <f>INDEX(Timing!$B$3:$B$29,MATCH(B131,Timing!$A$3:$A$29,0),1)</f>
        <v>Blacksburg</v>
      </c>
      <c r="E131" s="32">
        <f>'Picarro Output'!H131</f>
        <v>19949</v>
      </c>
      <c r="F131" s="32">
        <f>'Picarro Output'!J131</f>
        <v>1</v>
      </c>
      <c r="G131" s="32">
        <f t="shared" si="7"/>
        <v>0</v>
      </c>
      <c r="H131" s="32" t="str">
        <f>'Picarro Output'!C131</f>
        <v xml:space="preserve">   2025/06/07 03:45:23</v>
      </c>
      <c r="I131" s="33">
        <f>'Picarro Output'!F131</f>
        <v>-8.8889999999999993</v>
      </c>
      <c r="J131" s="34">
        <f>'Picarro Output'!G131</f>
        <v>-41.930999999999997</v>
      </c>
    </row>
    <row r="132" spans="1:10">
      <c r="A132" s="32">
        <f>'Picarro Output'!A132</f>
        <v>131</v>
      </c>
      <c r="B132" s="1">
        <f t="shared" si="6"/>
        <v>27</v>
      </c>
      <c r="C132" s="32">
        <f>'Picarro Output'!E132</f>
        <v>3</v>
      </c>
      <c r="D132" s="32" t="str">
        <f>INDEX(Timing!$B$3:$B$29,MATCH(B132,Timing!$A$3:$A$29,0),1)</f>
        <v>Blacksburg</v>
      </c>
      <c r="E132" s="32">
        <f>'Picarro Output'!H132</f>
        <v>19869</v>
      </c>
      <c r="F132" s="32">
        <f>'Picarro Output'!J132</f>
        <v>1</v>
      </c>
      <c r="G132" s="32">
        <f t="shared" si="7"/>
        <v>0</v>
      </c>
      <c r="H132" s="32" t="str">
        <f>'Picarro Output'!C132</f>
        <v xml:space="preserve">   2025/06/07 03:54:15</v>
      </c>
      <c r="I132" s="33">
        <f>'Picarro Output'!F132</f>
        <v>-8.91</v>
      </c>
      <c r="J132" s="34">
        <f>'Picarro Output'!G132</f>
        <v>-42.521000000000001</v>
      </c>
    </row>
    <row r="133" spans="1:10">
      <c r="A133" s="32">
        <f>'Picarro Output'!A133</f>
        <v>132</v>
      </c>
      <c r="B133" s="1">
        <f t="shared" si="6"/>
        <v>27</v>
      </c>
      <c r="C133" s="32">
        <f>'Picarro Output'!E133</f>
        <v>4</v>
      </c>
      <c r="D133" s="32" t="str">
        <f>INDEX(Timing!$B$3:$B$29,MATCH(B133,Timing!$A$3:$A$29,0),1)</f>
        <v>Blacksburg</v>
      </c>
      <c r="E133" s="32">
        <f>'Picarro Output'!H133</f>
        <v>19882</v>
      </c>
      <c r="F133" s="32">
        <f>'Picarro Output'!J133</f>
        <v>1</v>
      </c>
      <c r="G133" s="32">
        <f t="shared" si="7"/>
        <v>0</v>
      </c>
      <c r="H133" s="32" t="str">
        <f>'Picarro Output'!C133</f>
        <v xml:space="preserve">   2025/06/07 04:03:08</v>
      </c>
      <c r="I133" s="33">
        <f>'Picarro Output'!F133</f>
        <v>-8.8480000000000008</v>
      </c>
      <c r="J133" s="34">
        <f>'Picarro Output'!G133</f>
        <v>-42.954000000000001</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M1" workbookViewId="0">
      <pane ySplit="1" topLeftCell="A7" activePane="bottomLeft" state="frozen"/>
      <selection pane="bottomLeft" activeCell="M8" sqref="M8:M25"/>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46</v>
      </c>
      <c r="B1" s="47" t="s">
        <v>56</v>
      </c>
      <c r="C1" s="47" t="s">
        <v>57</v>
      </c>
      <c r="D1" s="47" t="s">
        <v>58</v>
      </c>
      <c r="E1" s="47" t="s">
        <v>113</v>
      </c>
      <c r="F1" s="48" t="s">
        <v>51</v>
      </c>
      <c r="G1" s="48" t="s">
        <v>50</v>
      </c>
      <c r="H1" s="81" t="s">
        <v>82</v>
      </c>
      <c r="I1" s="50" t="s">
        <v>60</v>
      </c>
      <c r="J1" s="49" t="s">
        <v>61</v>
      </c>
      <c r="K1" s="77" t="s">
        <v>62</v>
      </c>
      <c r="L1" s="51" t="s">
        <v>136</v>
      </c>
      <c r="M1" s="52" t="s">
        <v>63</v>
      </c>
      <c r="N1" s="51" t="s">
        <v>135</v>
      </c>
      <c r="O1" s="53" t="s">
        <v>137</v>
      </c>
      <c r="P1" s="53" t="s">
        <v>83</v>
      </c>
      <c r="Q1" s="53" t="s">
        <v>84</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117</v>
      </c>
      <c r="F2" s="58" t="str">
        <f>'Picarro Output'!J2</f>
        <v xml:space="preserve">     </v>
      </c>
      <c r="G2" s="58">
        <v>-1</v>
      </c>
      <c r="H2" s="82" t="str">
        <f>'Picarro Output'!F2</f>
        <v xml:space="preserve">              </v>
      </c>
      <c r="Q2" s="64"/>
      <c r="R2" s="65"/>
      <c r="S2" s="99" t="s">
        <v>66</v>
      </c>
      <c r="T2" s="80"/>
      <c r="V2" s="221" t="s">
        <v>67</v>
      </c>
      <c r="W2" s="221"/>
      <c r="X2" s="221"/>
      <c r="Y2" s="221"/>
    </row>
    <row r="3" spans="1:41">
      <c r="A3" s="56">
        <f>'Picarro Output'!A3</f>
        <v>2</v>
      </c>
      <c r="B3" s="57">
        <f t="shared" ref="B3:B67" si="0">IF(C3=1,B2+1,B2)</f>
        <v>1</v>
      </c>
      <c r="C3" s="56">
        <f>'Picarro Output'!E3</f>
        <v>2</v>
      </c>
      <c r="D3" s="56" t="str">
        <f>INDEX(Timing!$B$3:$B$29,MATCH(B3,Timing!$A$3:$A$29,0),1)</f>
        <v>Blacksburg</v>
      </c>
      <c r="E3" s="56" t="s">
        <v>117</v>
      </c>
      <c r="F3" s="58">
        <f>'Picarro Output'!J3</f>
        <v>1</v>
      </c>
      <c r="G3" s="58">
        <v>-1</v>
      </c>
      <c r="H3" s="82">
        <f>'Picarro Output'!F3</f>
        <v>-9.1519999999999992</v>
      </c>
      <c r="Q3" s="64"/>
      <c r="R3" s="65"/>
      <c r="S3" s="100" t="s">
        <v>68</v>
      </c>
      <c r="T3" s="101">
        <f>SQRT((K21^2)+(K31^2) + (K41^2))</f>
        <v>7.6117195491397449E-2</v>
      </c>
    </row>
    <row r="4" spans="1:41">
      <c r="A4" s="56">
        <f>'Picarro Output'!A4</f>
        <v>3</v>
      </c>
      <c r="B4" s="57">
        <f t="shared" si="0"/>
        <v>1</v>
      </c>
      <c r="C4" s="56">
        <f>'Picarro Output'!E4</f>
        <v>3</v>
      </c>
      <c r="D4" s="56" t="str">
        <f>INDEX(Timing!$B$3:$B$29,MATCH(B4,Timing!$A$3:$A$29,0),1)</f>
        <v>Blacksburg</v>
      </c>
      <c r="E4" s="56" t="s">
        <v>117</v>
      </c>
      <c r="F4" s="58">
        <f>'Picarro Output'!J4</f>
        <v>1</v>
      </c>
      <c r="G4" s="58">
        <v>-1</v>
      </c>
      <c r="H4" s="82">
        <f>'Picarro Output'!F4</f>
        <v>-9.0990000000000002</v>
      </c>
      <c r="L4" s="68"/>
      <c r="Q4" s="64"/>
      <c r="R4" s="65"/>
      <c r="S4" s="102" t="s">
        <v>69</v>
      </c>
      <c r="T4" s="103"/>
    </row>
    <row r="5" spans="1:41">
      <c r="A5" s="56">
        <f>'Picarro Output'!A5</f>
        <v>4</v>
      </c>
      <c r="B5" s="57">
        <f t="shared" si="0"/>
        <v>1</v>
      </c>
      <c r="C5" s="56">
        <f>'Picarro Output'!E5</f>
        <v>4</v>
      </c>
      <c r="D5" s="56" t="str">
        <f>INDEX(Timing!$B$3:$B$29,MATCH(B5,Timing!$A$3:$A$29,0),1)</f>
        <v>Blacksburg</v>
      </c>
      <c r="E5" s="56" t="s">
        <v>117</v>
      </c>
      <c r="F5" s="58">
        <f>'Picarro Output'!J5</f>
        <v>1</v>
      </c>
      <c r="G5" s="58">
        <v>-1</v>
      </c>
      <c r="H5" s="82">
        <f>'Picarro Output'!F5</f>
        <v>-9.0470000000000006</v>
      </c>
      <c r="L5" s="68"/>
      <c r="Q5" s="64"/>
      <c r="R5" s="65"/>
      <c r="S5" s="102" t="s">
        <v>70</v>
      </c>
      <c r="T5" s="100" t="s">
        <v>71</v>
      </c>
    </row>
    <row r="6" spans="1:41">
      <c r="A6" s="56">
        <f>'Picarro Output'!A6</f>
        <v>5</v>
      </c>
      <c r="B6" s="57">
        <f t="shared" si="0"/>
        <v>1</v>
      </c>
      <c r="C6" s="56">
        <f>'Picarro Output'!E6</f>
        <v>5</v>
      </c>
      <c r="D6" s="56" t="str">
        <f>INDEX(Timing!$B$3:$B$29,MATCH(B6,Timing!$A$3:$A$29,0),1)</f>
        <v>Blacksburg</v>
      </c>
      <c r="E6" s="56" t="s">
        <v>117</v>
      </c>
      <c r="F6" s="58">
        <f>'Picarro Output'!J6</f>
        <v>1</v>
      </c>
      <c r="G6" s="58">
        <v>-1</v>
      </c>
      <c r="H6" s="82">
        <f>'Picarro Output'!F6</f>
        <v>-9.0449999999999999</v>
      </c>
      <c r="L6" s="62"/>
      <c r="N6" s="62"/>
      <c r="Q6" s="64"/>
      <c r="R6" s="65"/>
      <c r="S6" s="103">
        <v>1</v>
      </c>
      <c r="T6" s="104">
        <v>0.92174857753050621</v>
      </c>
      <c r="U6" s="69"/>
    </row>
    <row r="7" spans="1:41">
      <c r="A7" s="56">
        <f>'Picarro Output'!A7</f>
        <v>6</v>
      </c>
      <c r="B7" s="57">
        <f t="shared" si="0"/>
        <v>1</v>
      </c>
      <c r="C7" s="56">
        <f>'Picarro Output'!E7</f>
        <v>6</v>
      </c>
      <c r="D7" s="56" t="str">
        <f>INDEX(Timing!$B$3:$B$29,MATCH(B7,Timing!$A$3:$A$29,0),1)</f>
        <v>Blacksburg</v>
      </c>
      <c r="E7" s="56" t="s">
        <v>117</v>
      </c>
      <c r="F7" s="58">
        <f>'Picarro Output'!J7</f>
        <v>1</v>
      </c>
      <c r="G7" s="58">
        <v>-1</v>
      </c>
      <c r="H7" s="82">
        <f>'Picarro Output'!F7</f>
        <v>-9.016</v>
      </c>
      <c r="L7" s="62"/>
      <c r="N7" s="62"/>
      <c r="Q7" s="64"/>
      <c r="R7" s="65"/>
      <c r="S7" s="103">
        <v>2</v>
      </c>
      <c r="T7" s="104">
        <v>0.98128531791475548</v>
      </c>
      <c r="U7" s="69"/>
    </row>
    <row r="8" spans="1:41">
      <c r="A8" s="56">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Output'!F8</f>
        <v>-9.0589999999999993</v>
      </c>
      <c r="J8" s="59">
        <f>H8</f>
        <v>-9.0589999999999993</v>
      </c>
      <c r="L8" s="62">
        <f>AVERAGE(J8)</f>
        <v>-9.0589999999999993</v>
      </c>
      <c r="M8" s="62">
        <f t="shared" ref="M8:M39" si="2">J8 - ($T$18*A8)</f>
        <v>-9.0657207558203883</v>
      </c>
      <c r="N8" s="62">
        <f>L8 - ($T$18*A8)</f>
        <v>-9.0657207558203883</v>
      </c>
      <c r="Q8" s="64">
        <f>M8*$T$23+$T$24</f>
        <v>-7.6018701926252579</v>
      </c>
      <c r="R8" s="65"/>
      <c r="S8" s="103">
        <v>3</v>
      </c>
      <c r="T8" s="104">
        <v>0.99029572852222536</v>
      </c>
      <c r="U8" s="69"/>
    </row>
    <row r="9" spans="1:41">
      <c r="A9" s="56">
        <f>'Picarro Output'!A9</f>
        <v>8</v>
      </c>
      <c r="B9" s="57">
        <f t="shared" si="0"/>
        <v>1</v>
      </c>
      <c r="C9" s="56">
        <f>'Picarro Output'!E9</f>
        <v>8</v>
      </c>
      <c r="D9" s="56" t="str">
        <f>INDEX(Timing!$B$3:$B$29,MATCH(B9,Timing!$A$3:$A$29,0),1)</f>
        <v>Blacksburg</v>
      </c>
      <c r="E9" s="56" t="s">
        <v>117</v>
      </c>
      <c r="F9" s="58">
        <f>'Picarro Output'!J9</f>
        <v>1</v>
      </c>
      <c r="G9" s="58">
        <f t="shared" si="1"/>
        <v>0</v>
      </c>
      <c r="H9" s="82">
        <f>'Picarro Output'!F9</f>
        <v>-8.9469999999999992</v>
      </c>
      <c r="J9" s="59">
        <f>H9</f>
        <v>-8.9469999999999992</v>
      </c>
      <c r="L9" s="62">
        <f>AVERAGE(J9)</f>
        <v>-8.9469999999999992</v>
      </c>
      <c r="M9" s="62">
        <f t="shared" si="2"/>
        <v>-8.9546808637947297</v>
      </c>
      <c r="N9" s="62">
        <f>L9 - ($T$18*A9)</f>
        <v>-8.9546808637947297</v>
      </c>
      <c r="Q9" s="64">
        <f t="shared" ref="Q9:Q72" si="3">M9*$T$23+$T$24</f>
        <v>-7.4957193996159894</v>
      </c>
      <c r="R9" s="65"/>
      <c r="S9" s="103">
        <v>4</v>
      </c>
      <c r="T9" s="104">
        <v>0.9959366937851647</v>
      </c>
      <c r="U9" s="69"/>
    </row>
    <row r="10" spans="1:41">
      <c r="A10" s="56">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Output'!F10</f>
        <v>-9.0519999999999996</v>
      </c>
      <c r="J10" s="59">
        <f>H10</f>
        <v>-9.0519999999999996</v>
      </c>
      <c r="L10" s="62">
        <f>AVERAGE(J10)</f>
        <v>-9.0519999999999996</v>
      </c>
      <c r="M10" s="62">
        <f t="shared" si="2"/>
        <v>-9.0606409717690717</v>
      </c>
      <c r="N10" s="62">
        <f>L10 - ($T$18*A10)</f>
        <v>-9.0606409717690717</v>
      </c>
      <c r="O10" s="64"/>
      <c r="Q10" s="64">
        <f t="shared" si="3"/>
        <v>-7.5970140720407873</v>
      </c>
      <c r="R10" s="65"/>
      <c r="S10" s="103">
        <v>5</v>
      </c>
      <c r="T10" s="104">
        <v>0.9959366937851647</v>
      </c>
      <c r="U10" s="69"/>
    </row>
    <row r="11" spans="1:41">
      <c r="A11" s="56">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Output'!F11</f>
        <v>-9.0749999999999993</v>
      </c>
      <c r="I11" s="71">
        <f>STDEV(H8:H11)</f>
        <v>5.8300228701667005E-2</v>
      </c>
      <c r="J11" s="59">
        <f>H11</f>
        <v>-9.0749999999999993</v>
      </c>
      <c r="K11" s="70">
        <f>STDEV(J8:J11)</f>
        <v>5.8300228701667005E-2</v>
      </c>
      <c r="L11" s="62">
        <f>AVERAGE(J11)</f>
        <v>-9.0749999999999993</v>
      </c>
      <c r="M11" s="62">
        <f t="shared" si="2"/>
        <v>-9.0846010797434129</v>
      </c>
      <c r="N11" s="62">
        <f>L11 - ($T$18*A11)</f>
        <v>-9.0846010797434129</v>
      </c>
      <c r="O11" s="64"/>
      <c r="Q11" s="64">
        <f t="shared" si="3"/>
        <v>-7.619919213748565</v>
      </c>
      <c r="R11" s="65"/>
      <c r="S11" s="103">
        <v>6</v>
      </c>
      <c r="T11" s="104">
        <v>0.9959366937851647</v>
      </c>
      <c r="U11" s="69"/>
    </row>
    <row r="12" spans="1:41">
      <c r="A12" s="56">
        <f>'Picarro Output'!A12</f>
        <v>11</v>
      </c>
      <c r="B12" s="57">
        <f t="shared" si="0"/>
        <v>2</v>
      </c>
      <c r="C12" s="56">
        <f>'Picarro Output'!E12</f>
        <v>1</v>
      </c>
      <c r="D12" s="56" t="str">
        <f>INDEX(Timing!$B$3:$B$29,MATCH(B12,Timing!$A$3:$A$29,0),1)</f>
        <v>Myrtle</v>
      </c>
      <c r="E12" s="56" t="s">
        <v>115</v>
      </c>
      <c r="F12" s="58">
        <f>'Picarro Output'!J12</f>
        <v>1</v>
      </c>
      <c r="G12" s="58">
        <f t="shared" si="1"/>
        <v>0</v>
      </c>
      <c r="H12" s="84">
        <f>'Picarro Output'!F12</f>
        <v>-3.92</v>
      </c>
      <c r="I12" s="85"/>
      <c r="J12" s="86">
        <f>H12 + ((1-$T$6)*(H12-H11))</f>
        <v>-3.5166139171697592</v>
      </c>
      <c r="L12" s="68"/>
      <c r="M12" s="62">
        <f t="shared" si="2"/>
        <v>-3.5271751048875135</v>
      </c>
      <c r="O12" s="64">
        <f>M12</f>
        <v>-3.5271751048875135</v>
      </c>
      <c r="P12" s="63">
        <f t="shared" ref="P12:P21" si="4">$U$39</f>
        <v>-2.2908301858589355</v>
      </c>
      <c r="Q12" s="64">
        <f t="shared" si="3"/>
        <v>-2.3071873337055249</v>
      </c>
      <c r="R12" s="65"/>
      <c r="S12" s="103">
        <v>7</v>
      </c>
      <c r="T12" s="104">
        <v>0.99593669378516458</v>
      </c>
      <c r="U12" s="69"/>
    </row>
    <row r="13" spans="1:41">
      <c r="A13" s="56">
        <f>'Picarro Output'!A13</f>
        <v>12</v>
      </c>
      <c r="B13" s="57">
        <f t="shared" si="0"/>
        <v>2</v>
      </c>
      <c r="C13" s="56">
        <f>'Picarro Output'!E13</f>
        <v>2</v>
      </c>
      <c r="D13" s="56" t="str">
        <f>INDEX(Timing!$B$3:$B$29,MATCH(B13,Timing!$A$3:$A$29,0),1)</f>
        <v>Myrtle</v>
      </c>
      <c r="E13" s="56" t="s">
        <v>115</v>
      </c>
      <c r="F13" s="58">
        <f>'Picarro Output'!J13</f>
        <v>1</v>
      </c>
      <c r="G13" s="58">
        <f t="shared" si="1"/>
        <v>0</v>
      </c>
      <c r="H13" s="87">
        <f>'Picarro Output'!F13</f>
        <v>-3.5609999999999999</v>
      </c>
      <c r="J13" s="88">
        <f>H13 + ((1-$T$7)*(H13-H11))</f>
        <v>-3.4578072429819615</v>
      </c>
      <c r="L13" s="68"/>
      <c r="M13" s="62">
        <f t="shared" si="2"/>
        <v>-3.4693285386740569</v>
      </c>
      <c r="O13" s="64">
        <f t="shared" ref="O13:O21" si="5">M13</f>
        <v>-3.4693285386740569</v>
      </c>
      <c r="P13" s="63">
        <f t="shared" si="4"/>
        <v>-2.2908301858589355</v>
      </c>
      <c r="Q13" s="64">
        <f t="shared" si="3"/>
        <v>-2.2518877583510872</v>
      </c>
      <c r="R13" s="65"/>
      <c r="S13" s="103">
        <v>8</v>
      </c>
      <c r="T13" s="104">
        <v>0.9993848040636294</v>
      </c>
      <c r="U13" s="69"/>
    </row>
    <row r="14" spans="1:41">
      <c r="A14" s="56">
        <f>'Picarro Output'!A14</f>
        <v>13</v>
      </c>
      <c r="B14" s="57">
        <f t="shared" si="0"/>
        <v>2</v>
      </c>
      <c r="C14" s="56">
        <f>'Picarro Output'!E14</f>
        <v>3</v>
      </c>
      <c r="D14" s="56" t="str">
        <f>INDEX(Timing!$B$3:$B$29,MATCH(B14,Timing!$A$3:$A$29,0),1)</f>
        <v>Myrtle</v>
      </c>
      <c r="E14" s="56" t="s">
        <v>115</v>
      </c>
      <c r="F14" s="58">
        <f>'Picarro Output'!J14</f>
        <v>1</v>
      </c>
      <c r="G14" s="58">
        <f t="shared" si="1"/>
        <v>0</v>
      </c>
      <c r="H14" s="87">
        <f>'Picarro Output'!F14</f>
        <v>-3.569</v>
      </c>
      <c r="J14" s="88">
        <f>H14 + ((1-$T$8)*(H14-H11))</f>
        <v>-3.5155682812433726</v>
      </c>
      <c r="K14" s="79"/>
      <c r="L14" s="68"/>
      <c r="M14" s="62">
        <f t="shared" si="2"/>
        <v>-3.5280496849098095</v>
      </c>
      <c r="O14" s="64">
        <f t="shared" si="5"/>
        <v>-3.5280496849098095</v>
      </c>
      <c r="P14" s="63">
        <f t="shared" si="4"/>
        <v>-2.2908301858589355</v>
      </c>
      <c r="Q14" s="64">
        <f t="shared" si="3"/>
        <v>-2.3080234058704305</v>
      </c>
      <c r="R14" s="65"/>
      <c r="S14" s="103">
        <v>9</v>
      </c>
      <c r="T14" s="104">
        <v>0.99938480406362928</v>
      </c>
      <c r="U14" s="69"/>
    </row>
    <row r="15" spans="1:41">
      <c r="A15" s="56">
        <f>'Picarro Output'!A15</f>
        <v>14</v>
      </c>
      <c r="B15" s="57">
        <f t="shared" si="0"/>
        <v>2</v>
      </c>
      <c r="C15" s="56">
        <f>'Picarro Output'!E15</f>
        <v>4</v>
      </c>
      <c r="D15" s="56" t="str">
        <f>INDEX(Timing!$B$3:$B$29,MATCH(B15,Timing!$A$3:$A$29,0),1)</f>
        <v>Myrtle</v>
      </c>
      <c r="E15" s="56" t="s">
        <v>115</v>
      </c>
      <c r="F15" s="58">
        <f>'Picarro Output'!J15</f>
        <v>1</v>
      </c>
      <c r="G15" s="58">
        <f t="shared" si="1"/>
        <v>0</v>
      </c>
      <c r="H15" s="87">
        <f>'Picarro Output'!F15</f>
        <v>-3.4980000000000002</v>
      </c>
      <c r="J15" s="88">
        <f>H15 + ((1-$T$9)*(H15-H11))</f>
        <v>-3.4753389412398636</v>
      </c>
      <c r="K15" s="79"/>
      <c r="L15" s="68"/>
      <c r="M15" s="62">
        <f t="shared" si="2"/>
        <v>-3.4887804528806416</v>
      </c>
      <c r="O15" s="64">
        <f t="shared" si="5"/>
        <v>-3.4887804528806416</v>
      </c>
      <c r="P15" s="63">
        <f t="shared" si="4"/>
        <v>-2.2908301858589355</v>
      </c>
      <c r="Q15" s="64">
        <f t="shared" si="3"/>
        <v>-2.2704832025730619</v>
      </c>
      <c r="R15" s="65"/>
      <c r="S15" s="103">
        <v>10</v>
      </c>
      <c r="T15" s="104">
        <v>1</v>
      </c>
      <c r="U15" s="69"/>
    </row>
    <row r="16" spans="1:41">
      <c r="A16" s="56">
        <f>'Picarro Output'!A16</f>
        <v>15</v>
      </c>
      <c r="B16" s="57">
        <f t="shared" si="0"/>
        <v>2</v>
      </c>
      <c r="C16" s="56">
        <f>'Picarro Output'!E16</f>
        <v>5</v>
      </c>
      <c r="D16" s="56" t="str">
        <f>INDEX(Timing!$B$3:$B$29,MATCH(B16,Timing!$A$3:$A$29,0),1)</f>
        <v>Myrtle</v>
      </c>
      <c r="E16" s="56" t="s">
        <v>115</v>
      </c>
      <c r="F16" s="58">
        <f>'Picarro Output'!J16</f>
        <v>1</v>
      </c>
      <c r="G16" s="58">
        <f t="shared" si="1"/>
        <v>0</v>
      </c>
      <c r="H16" s="87">
        <f>'Picarro Output'!F16</f>
        <v>-3.4620000000000002</v>
      </c>
      <c r="J16" s="88">
        <f>H16 + ((1-$T$10)*(H16-H11))</f>
        <v>-3.4391926622161297</v>
      </c>
      <c r="K16" s="79"/>
      <c r="L16" s="68"/>
      <c r="M16" s="62">
        <f t="shared" si="2"/>
        <v>-3.4535942818312493</v>
      </c>
      <c r="O16" s="64">
        <f t="shared" si="5"/>
        <v>-3.4535942818312493</v>
      </c>
      <c r="P16" s="63">
        <f t="shared" si="4"/>
        <v>-2.2908301858589355</v>
      </c>
      <c r="Q16" s="64">
        <f t="shared" si="3"/>
        <v>-2.236846282618298</v>
      </c>
      <c r="R16" s="65"/>
    </row>
    <row r="17" spans="1:21">
      <c r="A17" s="56">
        <f>'Picarro Output'!A17</f>
        <v>16</v>
      </c>
      <c r="B17" s="57">
        <f t="shared" si="0"/>
        <v>2</v>
      </c>
      <c r="C17" s="56">
        <f>'Picarro Output'!E17</f>
        <v>6</v>
      </c>
      <c r="D17" s="56" t="str">
        <f>INDEX(Timing!$B$3:$B$29,MATCH(B17,Timing!$A$3:$A$29,0),1)</f>
        <v>Myrtle</v>
      </c>
      <c r="E17" s="56" t="s">
        <v>115</v>
      </c>
      <c r="F17" s="58">
        <f>'Picarro Output'!J17</f>
        <v>1</v>
      </c>
      <c r="G17" s="58">
        <f t="shared" si="1"/>
        <v>0</v>
      </c>
      <c r="H17" s="87">
        <f>'Picarro Output'!F17</f>
        <v>-3.51</v>
      </c>
      <c r="I17" s="71"/>
      <c r="J17" s="88">
        <f>H17 + ((1-$T$11)*(H17-H11))</f>
        <v>-3.4873877009144412</v>
      </c>
      <c r="K17" s="70"/>
      <c r="M17" s="62">
        <f t="shared" si="2"/>
        <v>-3.5027494285039018</v>
      </c>
      <c r="O17" s="64">
        <f t="shared" si="5"/>
        <v>-3.5027494285039018</v>
      </c>
      <c r="P17" s="63">
        <f t="shared" si="4"/>
        <v>-2.2908301858589355</v>
      </c>
      <c r="Q17" s="64">
        <f t="shared" si="3"/>
        <v>-2.2838371226182428</v>
      </c>
      <c r="R17" s="65"/>
      <c r="S17" s="105" t="s">
        <v>72</v>
      </c>
      <c r="T17" s="105"/>
    </row>
    <row r="18" spans="1:21">
      <c r="A18" s="56">
        <f>'Picarro Output'!A18</f>
        <v>17</v>
      </c>
      <c r="B18" s="57">
        <f t="shared" si="0"/>
        <v>2</v>
      </c>
      <c r="C18" s="56">
        <f>'Picarro Output'!E18</f>
        <v>7</v>
      </c>
      <c r="D18" s="56" t="str">
        <f>INDEX(Timing!$B$3:$B$29,MATCH(B18,Timing!$A$3:$A$29,0),1)</f>
        <v>Myrtle</v>
      </c>
      <c r="E18" s="56" t="s">
        <v>115</v>
      </c>
      <c r="F18" s="58">
        <f>'Picarro Output'!J18</f>
        <v>1</v>
      </c>
      <c r="G18" s="58">
        <f t="shared" si="1"/>
        <v>0</v>
      </c>
      <c r="H18" s="87">
        <f>'Picarro Output'!F18</f>
        <v>-3.4620000000000002</v>
      </c>
      <c r="J18" s="88">
        <f>H18 + ((1-$T$12)*(H18-H11))</f>
        <v>-3.4391926622161288</v>
      </c>
      <c r="K18" s="79"/>
      <c r="M18" s="62">
        <f t="shared" si="2"/>
        <v>-3.4555144977799306</v>
      </c>
      <c r="O18" s="64">
        <f t="shared" si="5"/>
        <v>-3.4555144977799306</v>
      </c>
      <c r="P18" s="63">
        <f t="shared" si="4"/>
        <v>-2.2908301858589355</v>
      </c>
      <c r="Q18" s="64">
        <f t="shared" si="3"/>
        <v>-2.2386819512413765</v>
      </c>
      <c r="R18" s="65"/>
      <c r="S18" s="61" t="s">
        <v>73</v>
      </c>
      <c r="T18" s="106">
        <f>SLOPE(L:L,A:A)</f>
        <v>9.6010797434128927E-4</v>
      </c>
    </row>
    <row r="19" spans="1:21">
      <c r="A19" s="56">
        <f>'Picarro Output'!A19</f>
        <v>18</v>
      </c>
      <c r="B19" s="57">
        <f t="shared" si="0"/>
        <v>2</v>
      </c>
      <c r="C19" s="56">
        <f>'Picarro Output'!E19</f>
        <v>8</v>
      </c>
      <c r="D19" s="56" t="str">
        <f>INDEX(Timing!$B$3:$B$29,MATCH(B19,Timing!$A$3:$A$29,0),1)</f>
        <v>Myrtle</v>
      </c>
      <c r="E19" s="56" t="s">
        <v>115</v>
      </c>
      <c r="F19" s="58">
        <f>'Picarro Output'!J19</f>
        <v>1</v>
      </c>
      <c r="G19" s="58">
        <f t="shared" si="1"/>
        <v>0</v>
      </c>
      <c r="H19" s="87">
        <f>'Picarro Output'!F19</f>
        <v>-3.4420000000000002</v>
      </c>
      <c r="J19" s="88">
        <f>H19 + ((1-$T$13)*(H19-H11))</f>
        <v>-3.4385346012904248</v>
      </c>
      <c r="K19" s="79"/>
      <c r="M19" s="62">
        <f t="shared" si="2"/>
        <v>-3.455816544828568</v>
      </c>
      <c r="O19" s="64">
        <f t="shared" si="5"/>
        <v>-3.455816544828568</v>
      </c>
      <c r="P19" s="63">
        <f t="shared" si="4"/>
        <v>-2.2908301858589355</v>
      </c>
      <c r="Q19" s="64">
        <f t="shared" si="3"/>
        <v>-2.2389706991242688</v>
      </c>
      <c r="R19" s="65"/>
      <c r="S19" s="61" t="s">
        <v>74</v>
      </c>
      <c r="T19" s="107">
        <f>STDEV(L:L)</f>
        <v>7.0132463979228815E-2</v>
      </c>
    </row>
    <row r="20" spans="1:21">
      <c r="A20" s="56">
        <f>'Picarro Output'!A20</f>
        <v>19</v>
      </c>
      <c r="B20" s="57">
        <f t="shared" si="0"/>
        <v>2</v>
      </c>
      <c r="C20" s="56">
        <f>'Picarro Output'!E20</f>
        <v>9</v>
      </c>
      <c r="D20" s="56" t="str">
        <f>INDEX(Timing!$B$3:$B$29,MATCH(B20,Timing!$A$3:$A$29,0),1)</f>
        <v>Myrtle</v>
      </c>
      <c r="E20" s="56" t="s">
        <v>115</v>
      </c>
      <c r="F20" s="58">
        <f>'Picarro Output'!J20</f>
        <v>1</v>
      </c>
      <c r="G20" s="58">
        <f t="shared" si="1"/>
        <v>0</v>
      </c>
      <c r="H20" s="87">
        <f>'Picarro Output'!F20</f>
        <v>-3.3980000000000001</v>
      </c>
      <c r="J20" s="88">
        <f>H20 + ((1-$T$14)*(H20-H11))</f>
        <v>-3.3945075326692238</v>
      </c>
      <c r="K20" s="79"/>
      <c r="M20" s="62">
        <f t="shared" si="2"/>
        <v>-3.4127495841817082</v>
      </c>
      <c r="O20" s="64">
        <f t="shared" si="5"/>
        <v>-3.4127495841817082</v>
      </c>
      <c r="P20" s="63">
        <f t="shared" si="4"/>
        <v>-2.2908301858589355</v>
      </c>
      <c r="Q20" s="64">
        <f t="shared" si="3"/>
        <v>-2.1977999816301748</v>
      </c>
      <c r="R20" s="65"/>
      <c r="S20" s="61" t="s">
        <v>75</v>
      </c>
      <c r="T20" s="107">
        <f>STDEV(N:N)</f>
        <v>5.4005951661318156E-2</v>
      </c>
    </row>
    <row r="21" spans="1:21">
      <c r="A21" s="56">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Output'!F21</f>
        <v>-3.4860000000000002</v>
      </c>
      <c r="I21" s="90">
        <f>STDEV(H12:H21)</f>
        <v>0.1461930230893389</v>
      </c>
      <c r="J21" s="91">
        <f>H21 + ((1-$T$15)*(H21-H11))</f>
        <v>-3.4860000000000002</v>
      </c>
      <c r="K21" s="83">
        <f>STDEV(J12:J21)</f>
        <v>3.8476005092672183E-2</v>
      </c>
      <c r="M21" s="62">
        <f t="shared" si="2"/>
        <v>-3.5052021594868261</v>
      </c>
      <c r="O21" s="64">
        <f t="shared" si="5"/>
        <v>-3.5052021594868261</v>
      </c>
      <c r="P21" s="63">
        <f t="shared" si="4"/>
        <v>-2.2908301858589355</v>
      </c>
      <c r="Q21" s="64">
        <f t="shared" si="3"/>
        <v>-2.2861818595783228</v>
      </c>
      <c r="R21" s="65"/>
    </row>
    <row r="22" spans="1:21">
      <c r="A22" s="56">
        <f>'Picarro Output'!A22</f>
        <v>21</v>
      </c>
      <c r="B22" s="57">
        <f t="shared" si="0"/>
        <v>3</v>
      </c>
      <c r="C22" s="56">
        <f>'Picarro Output'!E22</f>
        <v>1</v>
      </c>
      <c r="D22" s="56" t="str">
        <f>INDEX(Timing!$B$3:$B$29,MATCH(B22,Timing!$A$3:$A$29,0),1)</f>
        <v>Homer</v>
      </c>
      <c r="E22" s="56" t="s">
        <v>116</v>
      </c>
      <c r="F22" s="58">
        <f>'Picarro Output'!J22</f>
        <v>1</v>
      </c>
      <c r="G22" s="58">
        <f t="shared" si="1"/>
        <v>0</v>
      </c>
      <c r="H22" s="84">
        <f>'Picarro Output'!F22</f>
        <v>-15.343</v>
      </c>
      <c r="I22" s="85"/>
      <c r="J22" s="86">
        <f>H22 + ((1-$T$6)*(H22-H21))</f>
        <v>-16.270827116220786</v>
      </c>
      <c r="K22" s="72"/>
      <c r="M22" s="62">
        <f t="shared" si="2"/>
        <v>-16.290989383681953</v>
      </c>
      <c r="O22" s="64">
        <f>M22</f>
        <v>-16.290989383681953</v>
      </c>
      <c r="P22" s="63">
        <f t="shared" ref="P22:P31" si="6">$U$40</f>
        <v>-14.53989308412357</v>
      </c>
      <c r="Q22" s="64">
        <f t="shared" si="3"/>
        <v>-14.509009424850531</v>
      </c>
      <c r="R22" s="65"/>
      <c r="S22" s="108" t="s">
        <v>76</v>
      </c>
      <c r="T22" s="108"/>
    </row>
    <row r="23" spans="1:21">
      <c r="A23" s="56">
        <f>'Picarro Output'!A23</f>
        <v>22</v>
      </c>
      <c r="B23" s="57">
        <f t="shared" si="0"/>
        <v>3</v>
      </c>
      <c r="C23" s="56">
        <f>'Picarro Output'!E23</f>
        <v>2</v>
      </c>
      <c r="D23" s="56" t="str">
        <f>INDEX(Timing!$B$3:$B$29,MATCH(B23,Timing!$A$3:$A$29,0),1)</f>
        <v>Homer</v>
      </c>
      <c r="E23" s="56" t="s">
        <v>116</v>
      </c>
      <c r="F23" s="58">
        <f>'Picarro Output'!J23</f>
        <v>1</v>
      </c>
      <c r="G23" s="58">
        <f t="shared" si="1"/>
        <v>0</v>
      </c>
      <c r="H23" s="87">
        <f>'Picarro Output'!F23</f>
        <v>-16.015999999999998</v>
      </c>
      <c r="J23" s="88">
        <f>H23 + ((1-$T$7)*(H23-H21))</f>
        <v>-16.250494966528112</v>
      </c>
      <c r="K23" s="72"/>
      <c r="M23" s="62">
        <f t="shared" si="2"/>
        <v>-16.271617341963619</v>
      </c>
      <c r="O23" s="64">
        <f t="shared" ref="O23:O30" si="7">M23</f>
        <v>-16.271617341963619</v>
      </c>
      <c r="P23" s="63">
        <f t="shared" si="6"/>
        <v>-14.53989308412357</v>
      </c>
      <c r="Q23" s="64">
        <f t="shared" si="3"/>
        <v>-14.490490336322107</v>
      </c>
      <c r="R23" s="65"/>
      <c r="S23" s="63" t="s">
        <v>77</v>
      </c>
      <c r="T23" s="109">
        <f>SLOPE(P:P,O:O)</f>
        <v>0.95596988679292227</v>
      </c>
    </row>
    <row r="24" spans="1:21">
      <c r="A24" s="56">
        <f>'Picarro Output'!A24</f>
        <v>23</v>
      </c>
      <c r="B24" s="57">
        <f t="shared" si="0"/>
        <v>3</v>
      </c>
      <c r="C24" s="56">
        <f>'Picarro Output'!E24</f>
        <v>3</v>
      </c>
      <c r="D24" s="56" t="str">
        <f>INDEX(Timing!$B$3:$B$29,MATCH(B24,Timing!$A$3:$A$29,0),1)</f>
        <v>Homer</v>
      </c>
      <c r="E24" s="56" t="s">
        <v>116</v>
      </c>
      <c r="F24" s="58">
        <f>'Picarro Output'!J24</f>
        <v>1</v>
      </c>
      <c r="G24" s="58">
        <f t="shared" si="1"/>
        <v>0</v>
      </c>
      <c r="H24" s="87">
        <f>'Picarro Output'!F24</f>
        <v>-16.114999999999998</v>
      </c>
      <c r="J24" s="88">
        <f>H24 + ((1-$T$8)*(H24-H21))</f>
        <v>-16.237555244492814</v>
      </c>
      <c r="K24" s="73"/>
      <c r="M24" s="62">
        <f t="shared" si="2"/>
        <v>-16.259637727902664</v>
      </c>
      <c r="O24" s="64">
        <f t="shared" si="7"/>
        <v>-16.259637727902664</v>
      </c>
      <c r="P24" s="63">
        <f t="shared" si="6"/>
        <v>-14.53989308412357</v>
      </c>
      <c r="Q24" s="64">
        <f t="shared" si="3"/>
        <v>-14.479038186024432</v>
      </c>
      <c r="R24" s="65"/>
      <c r="S24" s="63" t="s">
        <v>78</v>
      </c>
      <c r="T24" s="109">
        <f>INTERCEPT(P:P,O:O)</f>
        <v>1.0646858520126052</v>
      </c>
    </row>
    <row r="25" spans="1:21">
      <c r="A25" s="56">
        <f>'Picarro Output'!A25</f>
        <v>24</v>
      </c>
      <c r="B25" s="57">
        <f t="shared" si="0"/>
        <v>3</v>
      </c>
      <c r="C25" s="56">
        <f>'Picarro Output'!E25</f>
        <v>4</v>
      </c>
      <c r="D25" s="56" t="str">
        <f>INDEX(Timing!$B$3:$B$29,MATCH(B25,Timing!$A$3:$A$29,0),1)</f>
        <v>Homer</v>
      </c>
      <c r="E25" s="56" t="s">
        <v>116</v>
      </c>
      <c r="F25" s="58">
        <f>'Picarro Output'!J25</f>
        <v>1</v>
      </c>
      <c r="G25" s="58">
        <f t="shared" si="1"/>
        <v>0</v>
      </c>
      <c r="H25" s="87">
        <f>'Picarro Output'!F25</f>
        <v>-16.286999999999999</v>
      </c>
      <c r="J25" s="88">
        <f>H25 + ((1-$T$9)*(H25-H21))</f>
        <v>-16.339014382856107</v>
      </c>
      <c r="K25" s="73"/>
      <c r="M25" s="62">
        <f t="shared" si="2"/>
        <v>-16.362056974240296</v>
      </c>
      <c r="O25" s="64">
        <f t="shared" si="7"/>
        <v>-16.362056974240296</v>
      </c>
      <c r="P25" s="63">
        <f t="shared" si="6"/>
        <v>-14.53989308412357</v>
      </c>
      <c r="Q25" s="64">
        <f t="shared" si="3"/>
        <v>-14.576947901351236</v>
      </c>
      <c r="R25" s="65"/>
    </row>
    <row r="26" spans="1:21">
      <c r="A26" s="56">
        <f>'Picarro Output'!A26</f>
        <v>25</v>
      </c>
      <c r="B26" s="57">
        <f t="shared" si="0"/>
        <v>3</v>
      </c>
      <c r="C26" s="56">
        <f>'Picarro Output'!E26</f>
        <v>5</v>
      </c>
      <c r="D26" s="56" t="str">
        <f>INDEX(Timing!$B$3:$B$29,MATCH(B26,Timing!$A$3:$A$29,0),1)</f>
        <v>Homer</v>
      </c>
      <c r="E26" s="56" t="s">
        <v>116</v>
      </c>
      <c r="F26" s="58">
        <f>'Picarro Output'!J26</f>
        <v>1</v>
      </c>
      <c r="G26" s="58">
        <f t="shared" si="1"/>
        <v>0</v>
      </c>
      <c r="H26" s="87">
        <f>'Picarro Output'!F26</f>
        <v>-16.177</v>
      </c>
      <c r="J26" s="88">
        <f>H26 + ((1-$T$10)*(H26-H21))</f>
        <v>-16.228567419172474</v>
      </c>
      <c r="K26" s="73"/>
      <c r="M26" s="62">
        <f t="shared" si="2"/>
        <v>-16.252570118531008</v>
      </c>
      <c r="O26" s="64">
        <f t="shared" si="7"/>
        <v>-16.252570118531008</v>
      </c>
      <c r="P26" s="63">
        <f t="shared" si="6"/>
        <v>-14.53989308412357</v>
      </c>
      <c r="Q26" s="64">
        <f t="shared" si="3"/>
        <v>-14.472281764293513</v>
      </c>
      <c r="R26" s="65"/>
      <c r="S26" s="45" t="s">
        <v>79</v>
      </c>
      <c r="U26" s="74" t="s">
        <v>80</v>
      </c>
    </row>
    <row r="27" spans="1:21">
      <c r="A27" s="56">
        <f>'Picarro Output'!A27</f>
        <v>26</v>
      </c>
      <c r="B27" s="57">
        <f t="shared" si="0"/>
        <v>3</v>
      </c>
      <c r="C27" s="56">
        <f>'Picarro Output'!E27</f>
        <v>6</v>
      </c>
      <c r="D27" s="56" t="str">
        <f>INDEX(Timing!$B$3:$B$29,MATCH(B27,Timing!$A$3:$A$29,0),1)</f>
        <v>Homer</v>
      </c>
      <c r="E27" s="56" t="s">
        <v>116</v>
      </c>
      <c r="F27" s="58">
        <f>'Picarro Output'!J27</f>
        <v>1</v>
      </c>
      <c r="G27" s="58">
        <f t="shared" si="1"/>
        <v>0</v>
      </c>
      <c r="H27" s="87">
        <f>'Picarro Output'!F27</f>
        <v>-16.268000000000001</v>
      </c>
      <c r="I27" s="71"/>
      <c r="J27" s="88">
        <f>H27 + ((1-$T$11)*(H27-H21))</f>
        <v>-16.319937180038025</v>
      </c>
      <c r="K27" s="73"/>
      <c r="M27" s="62">
        <f t="shared" si="2"/>
        <v>-16.344899987370898</v>
      </c>
      <c r="O27" s="64">
        <f t="shared" si="7"/>
        <v>-16.344899987370898</v>
      </c>
      <c r="P27" s="63">
        <f t="shared" si="6"/>
        <v>-14.53989308412357</v>
      </c>
      <c r="Q27" s="64">
        <f t="shared" si="3"/>
        <v>-14.560546338555989</v>
      </c>
      <c r="R27" s="65"/>
      <c r="S27" t="s">
        <v>125</v>
      </c>
      <c r="T27" s="111">
        <f>U42</f>
        <v>-3.6108201240639808</v>
      </c>
      <c r="U27" s="1" t="s">
        <v>161</v>
      </c>
    </row>
    <row r="28" spans="1:21">
      <c r="A28" s="56">
        <f>'Picarro Output'!A28</f>
        <v>27</v>
      </c>
      <c r="B28" s="57">
        <f t="shared" si="0"/>
        <v>3</v>
      </c>
      <c r="C28" s="56">
        <f>'Picarro Output'!E28</f>
        <v>7</v>
      </c>
      <c r="D28" s="56" t="str">
        <f>INDEX(Timing!$B$3:$B$29,MATCH(B28,Timing!$A$3:$A$29,0),1)</f>
        <v>Homer</v>
      </c>
      <c r="E28" s="56" t="s">
        <v>116</v>
      </c>
      <c r="F28" s="58">
        <f>'Picarro Output'!J28</f>
        <v>1</v>
      </c>
      <c r="G28" s="58">
        <f t="shared" si="1"/>
        <v>0</v>
      </c>
      <c r="H28" s="87">
        <f>'Picarro Output'!F28</f>
        <v>-16.222000000000001</v>
      </c>
      <c r="J28" s="88">
        <f>H28 + ((1-$T$12)*(H28-H21))</f>
        <v>-16.273750267952146</v>
      </c>
      <c r="K28" s="73"/>
      <c r="M28" s="62">
        <f t="shared" si="2"/>
        <v>-16.299673183259362</v>
      </c>
      <c r="O28" s="64">
        <f t="shared" si="7"/>
        <v>-16.299673183259362</v>
      </c>
      <c r="P28" s="63">
        <f t="shared" si="6"/>
        <v>-14.53989308412357</v>
      </c>
      <c r="Q28" s="64">
        <f t="shared" si="3"/>
        <v>-14.517310875749478</v>
      </c>
      <c r="R28" s="65"/>
      <c r="S28" t="s">
        <v>130</v>
      </c>
      <c r="T28" s="92">
        <f>AVERAGE(Q42:Q45)</f>
        <v>-3.747252448271952</v>
      </c>
      <c r="U28" s="92">
        <f>T28-T27</f>
        <v>-0.13643232420797125</v>
      </c>
    </row>
    <row r="29" spans="1:21">
      <c r="A29" s="56">
        <f>'Picarro Output'!A29</f>
        <v>28</v>
      </c>
      <c r="B29" s="57">
        <f t="shared" si="0"/>
        <v>3</v>
      </c>
      <c r="C29" s="56">
        <f>'Picarro Output'!E29</f>
        <v>8</v>
      </c>
      <c r="D29" s="56" t="str">
        <f>INDEX(Timing!$B$3:$B$29,MATCH(B29,Timing!$A$3:$A$29,0),1)</f>
        <v>Homer</v>
      </c>
      <c r="E29" s="56" t="s">
        <v>116</v>
      </c>
      <c r="F29" s="58">
        <f>'Picarro Output'!J29</f>
        <v>1</v>
      </c>
      <c r="G29" s="58">
        <f t="shared" si="1"/>
        <v>0</v>
      </c>
      <c r="H29" s="87">
        <f>'Picarro Output'!F29</f>
        <v>-16.251999999999999</v>
      </c>
      <c r="J29" s="88">
        <f>H29 + ((1-$T$13)*(H29-H21))</f>
        <v>-16.259853591323704</v>
      </c>
      <c r="K29" s="73"/>
      <c r="M29" s="62">
        <f t="shared" si="2"/>
        <v>-16.28673661460526</v>
      </c>
      <c r="O29" s="64">
        <f t="shared" si="7"/>
        <v>-16.28673661460526</v>
      </c>
      <c r="P29" s="63">
        <f t="shared" si="6"/>
        <v>-14.53989308412357</v>
      </c>
      <c r="Q29" s="64">
        <f t="shared" si="3"/>
        <v>-14.504943905677727</v>
      </c>
      <c r="R29" s="65"/>
      <c r="S29" t="s">
        <v>131</v>
      </c>
      <c r="T29" s="92">
        <f>AVERAGE(Q126:Q129)</f>
        <v>-3.671434873794678</v>
      </c>
      <c r="U29" s="92">
        <f>T29-T27</f>
        <v>-6.0614749730697248E-2</v>
      </c>
    </row>
    <row r="30" spans="1:21">
      <c r="A30" s="56">
        <f>'Picarro Output'!A30</f>
        <v>29</v>
      </c>
      <c r="B30" s="57">
        <f t="shared" si="0"/>
        <v>3</v>
      </c>
      <c r="C30" s="56">
        <f>'Picarro Output'!E30</f>
        <v>9</v>
      </c>
      <c r="D30" s="56" t="str">
        <f>INDEX(Timing!$B$3:$B$29,MATCH(B30,Timing!$A$3:$A$29,0),1)</f>
        <v>Homer</v>
      </c>
      <c r="E30" s="56" t="s">
        <v>116</v>
      </c>
      <c r="F30" s="58">
        <f>'Picarro Output'!J30</f>
        <v>1</v>
      </c>
      <c r="G30" s="58">
        <f t="shared" si="1"/>
        <v>0</v>
      </c>
      <c r="H30" s="87">
        <f>'Picarro Output'!F30</f>
        <v>-16.254000000000001</v>
      </c>
      <c r="J30" s="88">
        <f>H30 + ((1-$T$14)*(H30-H21))</f>
        <v>-16.261854821715584</v>
      </c>
      <c r="K30" s="73"/>
      <c r="M30" s="62">
        <f t="shared" si="2"/>
        <v>-16.28969795297148</v>
      </c>
      <c r="O30" s="64">
        <f t="shared" si="7"/>
        <v>-16.28969795297148</v>
      </c>
      <c r="P30" s="63">
        <f t="shared" si="6"/>
        <v>-14.53989308412357</v>
      </c>
      <c r="Q30" s="64">
        <f t="shared" si="3"/>
        <v>-14.507774855980438</v>
      </c>
      <c r="R30" s="65"/>
      <c r="S30"/>
      <c r="T30" s="140"/>
      <c r="U30" s="7"/>
    </row>
    <row r="31" spans="1:21">
      <c r="A31" s="56">
        <f>'Picarro Output'!A31</f>
        <v>30</v>
      </c>
      <c r="B31" s="57">
        <f t="shared" si="0"/>
        <v>3</v>
      </c>
      <c r="C31" s="56">
        <f>'Picarro Output'!E31</f>
        <v>10</v>
      </c>
      <c r="D31" s="56" t="str">
        <f>INDEX(Timing!$B$3:$B$29,MATCH(B31,Timing!$A$3:$A$29,0),1)</f>
        <v>Homer</v>
      </c>
      <c r="E31" s="56" t="s">
        <v>116</v>
      </c>
      <c r="F31" s="58">
        <f>'Picarro Output'!J31</f>
        <v>1</v>
      </c>
      <c r="G31" s="58">
        <f t="shared" si="1"/>
        <v>0</v>
      </c>
      <c r="H31" s="89">
        <f>'Picarro Output'!F31</f>
        <v>-16.305</v>
      </c>
      <c r="I31" s="90">
        <f>STDEV(H22:H31)</f>
        <v>0.28818761250268909</v>
      </c>
      <c r="J31" s="91">
        <f>H31 + ((1-$T$15)*(H31-H21))</f>
        <v>-16.305</v>
      </c>
      <c r="K31" s="73">
        <f>STDEV(J22:J31)</f>
        <v>3.5894873347220836E-2</v>
      </c>
      <c r="M31" s="62">
        <f t="shared" si="2"/>
        <v>-16.333803239230239</v>
      </c>
      <c r="O31" s="64">
        <f>M31</f>
        <v>-16.333803239230239</v>
      </c>
      <c r="P31" s="63">
        <f t="shared" si="6"/>
        <v>-14.53989308412357</v>
      </c>
      <c r="Q31" s="64">
        <f t="shared" si="3"/>
        <v>-14.549938181492193</v>
      </c>
      <c r="R31" s="65"/>
      <c r="S31" t="s">
        <v>127</v>
      </c>
      <c r="T31" s="111">
        <f>U41</f>
        <v>-7.5614879989872819</v>
      </c>
      <c r="U31" s="1" t="s">
        <v>161</v>
      </c>
    </row>
    <row r="32" spans="1:21">
      <c r="A32" s="56">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Output'!F32</f>
        <v>-9.5280000000000005</v>
      </c>
      <c r="I32" s="85"/>
      <c r="J32" s="86">
        <f>H32 + ((1-$T$6)*(H32-H31))</f>
        <v>-8.9976901099242408</v>
      </c>
      <c r="K32" s="72"/>
      <c r="M32" s="62">
        <f t="shared" si="2"/>
        <v>-9.0274534571288214</v>
      </c>
      <c r="O32" s="64">
        <f t="shared" ref="O32:O41" si="8">M32</f>
        <v>-9.0274534571288214</v>
      </c>
      <c r="P32" s="64">
        <f t="shared" ref="P32:P41" si="9">$U$41</f>
        <v>-7.5614879989872819</v>
      </c>
      <c r="Q32" s="64">
        <f t="shared" si="3"/>
        <v>-7.5652878074272092</v>
      </c>
      <c r="R32" s="65"/>
      <c r="S32" t="s">
        <v>126</v>
      </c>
      <c r="T32" s="92">
        <f>AVERAGE(Q8:Q11,Q38:Q41,Q58:Q61,Q94:Q97,Q130:Q133)</f>
        <v>-7.613284056138288</v>
      </c>
      <c r="U32" s="92">
        <f>T32-T31</f>
        <v>-5.1796057151006103E-2</v>
      </c>
    </row>
    <row r="33" spans="1:21">
      <c r="A33" s="56">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Output'!F33</f>
        <v>-9.141</v>
      </c>
      <c r="J33" s="88">
        <f>H33 + ((1-$T$7)*(H33-H31))</f>
        <v>-9.0069280175413091</v>
      </c>
      <c r="K33" s="72"/>
      <c r="L33" s="62"/>
      <c r="M33" s="62">
        <f t="shared" si="2"/>
        <v>-9.0376514727202295</v>
      </c>
      <c r="N33" s="62"/>
      <c r="O33" s="64">
        <f t="shared" si="8"/>
        <v>-9.0376514727202295</v>
      </c>
      <c r="P33" s="64">
        <f t="shared" si="9"/>
        <v>-7.5614879989872819</v>
      </c>
      <c r="Q33" s="64">
        <f t="shared" si="3"/>
        <v>-7.5750368032376389</v>
      </c>
      <c r="R33" s="65"/>
      <c r="S33" t="s">
        <v>128</v>
      </c>
      <c r="T33" s="92">
        <f>AVERAGE(Q38:Q41)</f>
        <v>-7.6446316595403978</v>
      </c>
      <c r="U33" s="92">
        <f>T33-T31</f>
        <v>-8.314366055311595E-2</v>
      </c>
    </row>
    <row r="34" spans="1:21">
      <c r="A34" s="56">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Output'!F34</f>
        <v>-9.0120000000000005</v>
      </c>
      <c r="J34" s="88">
        <f>H34 + ((1-$T$8)*(H34-H31))</f>
        <v>-8.9412267481125909</v>
      </c>
      <c r="K34" s="73"/>
      <c r="M34" s="62">
        <f t="shared" si="2"/>
        <v>-8.9729103112658528</v>
      </c>
      <c r="O34" s="64">
        <f t="shared" si="8"/>
        <v>-8.9729103112658528</v>
      </c>
      <c r="P34" s="64">
        <f t="shared" si="9"/>
        <v>-7.5614879989872819</v>
      </c>
      <c r="Q34" s="64">
        <f t="shared" si="3"/>
        <v>-7.5131462024512565</v>
      </c>
      <c r="R34" s="65"/>
      <c r="S34" t="s">
        <v>132</v>
      </c>
      <c r="T34" s="92">
        <f>AVERAGE(Q58:Q61)</f>
        <v>-7.6564878964508338</v>
      </c>
      <c r="U34" s="92">
        <f>T34-T31</f>
        <v>-9.4999897463551974E-2</v>
      </c>
    </row>
    <row r="35" spans="1:21">
      <c r="A35" s="56">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Output'!F35</f>
        <v>-9.0649999999999995</v>
      </c>
      <c r="J35" s="88">
        <f>H35 + ((1-$T$9)*(H35-H31))</f>
        <v>-9.0355816630045922</v>
      </c>
      <c r="K35" s="73"/>
      <c r="M35" s="62">
        <f t="shared" si="2"/>
        <v>-9.0682253341321957</v>
      </c>
      <c r="O35" s="64">
        <f t="shared" si="8"/>
        <v>-9.0682253341321957</v>
      </c>
      <c r="P35" s="64">
        <f t="shared" si="9"/>
        <v>-7.5614879989872819</v>
      </c>
      <c r="Q35" s="64">
        <f t="shared" si="3"/>
        <v>-7.6042644940704598</v>
      </c>
      <c r="R35" s="65"/>
      <c r="S35" t="s">
        <v>133</v>
      </c>
      <c r="T35" s="92">
        <f>AVERAGE(Q94:Q97)</f>
        <v>-7.5938873015018018</v>
      </c>
      <c r="U35" s="92">
        <f>T35-T31</f>
        <v>-3.2399302514519945E-2</v>
      </c>
    </row>
    <row r="36" spans="1:21">
      <c r="A36" s="56">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Output'!F36</f>
        <v>-9.0879999999999992</v>
      </c>
      <c r="J36" s="88">
        <f>H36 + ((1-$T$10)*(H36-H31))</f>
        <v>-9.0586751190475336</v>
      </c>
      <c r="K36" s="73"/>
      <c r="M36" s="62">
        <f t="shared" si="2"/>
        <v>-9.0922788981494786</v>
      </c>
      <c r="O36" s="64">
        <f t="shared" si="8"/>
        <v>-9.0922788981494786</v>
      </c>
      <c r="P36" s="64">
        <f t="shared" si="9"/>
        <v>-7.5614879989872819</v>
      </c>
      <c r="Q36" s="64">
        <f t="shared" si="3"/>
        <v>-7.6272589769410271</v>
      </c>
      <c r="R36" s="65"/>
      <c r="S36" t="s">
        <v>134</v>
      </c>
      <c r="T36" s="92">
        <f>AVERAGE(Q130:Q133)</f>
        <v>-7.5927827036907534</v>
      </c>
      <c r="U36" s="92">
        <f>T36-T31</f>
        <v>-3.129470470347151E-2</v>
      </c>
    </row>
    <row r="37" spans="1:21">
      <c r="A37" s="56">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Output'!F37</f>
        <v>-9.1319999999999997</v>
      </c>
      <c r="I37" s="71"/>
      <c r="J37" s="88">
        <f>H37 + ((1-$T$11)*(H37-H31))</f>
        <v>-9.1028539045209858</v>
      </c>
      <c r="K37" s="73"/>
      <c r="M37" s="62">
        <f t="shared" si="2"/>
        <v>-9.1374177915972723</v>
      </c>
      <c r="O37" s="64">
        <f t="shared" si="8"/>
        <v>-9.1374177915972723</v>
      </c>
      <c r="P37" s="64">
        <f t="shared" si="9"/>
        <v>-7.5614879989872819</v>
      </c>
      <c r="Q37" s="64">
        <f t="shared" si="3"/>
        <v>-7.6704103998002733</v>
      </c>
      <c r="R37" s="65"/>
      <c r="S37" s="45"/>
      <c r="T37" s="45"/>
    </row>
    <row r="38" spans="1:21">
      <c r="A38" s="56">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Output'!F38</f>
        <v>-9.1340000000000003</v>
      </c>
      <c r="J38" s="88">
        <f>H38 + ((1-$T$12)*(H38-H31))</f>
        <v>-9.1048620311334147</v>
      </c>
      <c r="K38" s="73"/>
      <c r="M38" s="62">
        <f t="shared" si="2"/>
        <v>-9.1403860261840428</v>
      </c>
      <c r="O38" s="64">
        <f t="shared" si="8"/>
        <v>-9.1403860261840428</v>
      </c>
      <c r="P38" s="64">
        <f t="shared" si="9"/>
        <v>-7.5614879989872819</v>
      </c>
      <c r="Q38" s="64">
        <f t="shared" si="3"/>
        <v>-7.6732479426821634</v>
      </c>
      <c r="R38" s="65"/>
      <c r="S38" s="45" t="s">
        <v>96</v>
      </c>
      <c r="T38" s="74"/>
      <c r="U38" s="74" t="s">
        <v>81</v>
      </c>
    </row>
    <row r="39" spans="1:21">
      <c r="A39" s="56">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Output'!F39</f>
        <v>-9.0150000000000006</v>
      </c>
      <c r="J39" s="88">
        <f>H39 + ((1-$T$13)*(H39-H31))</f>
        <v>-9.0105152216238587</v>
      </c>
      <c r="K39" s="73"/>
      <c r="M39" s="62">
        <f t="shared" si="2"/>
        <v>-9.0469993246488283</v>
      </c>
      <c r="O39" s="64">
        <f t="shared" si="8"/>
        <v>-9.0469993246488283</v>
      </c>
      <c r="P39" s="64">
        <f t="shared" si="9"/>
        <v>-7.5614879989872819</v>
      </c>
      <c r="Q39" s="64">
        <f t="shared" si="3"/>
        <v>-7.5839730681875785</v>
      </c>
      <c r="S39" s="141" t="s">
        <v>115</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117</v>
      </c>
      <c r="F40" s="58">
        <f>'Picarro Output'!J40</f>
        <v>1</v>
      </c>
      <c r="G40" s="58">
        <f t="shared" ref="G40:G71" si="10">IF(F40="     ",-1,IF(F40=0,-1,0))</f>
        <v>0</v>
      </c>
      <c r="H40" s="87">
        <f>'Picarro Output'!F40</f>
        <v>-9.109</v>
      </c>
      <c r="J40" s="88">
        <f>H40 + ((1-$T$14)*(H40-H31))</f>
        <v>-9.1045730500418767</v>
      </c>
      <c r="K40" s="73"/>
      <c r="M40" s="62">
        <f t="shared" ref="M40:M71" si="11">J40 - ($T$18*A40)</f>
        <v>-9.1420172610411861</v>
      </c>
      <c r="O40" s="64">
        <f t="shared" si="8"/>
        <v>-9.1420172610411861</v>
      </c>
      <c r="P40" s="64">
        <f t="shared" si="9"/>
        <v>-7.5614879989872819</v>
      </c>
      <c r="Q40" s="64">
        <f t="shared" si="3"/>
        <v>-7.6748073540838782</v>
      </c>
      <c r="S40" s="141" t="s">
        <v>116</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117</v>
      </c>
      <c r="F41" s="58">
        <f>'Picarro Output'!J41</f>
        <v>1</v>
      </c>
      <c r="G41" s="58">
        <f t="shared" si="10"/>
        <v>0</v>
      </c>
      <c r="H41" s="89">
        <f>'Picarro Output'!F41</f>
        <v>-9.0739999999999998</v>
      </c>
      <c r="I41" s="90">
        <f>STDEV(H32:H41)</f>
        <v>0.14729396155685115</v>
      </c>
      <c r="J41" s="91">
        <f>H41 + ((1-$T$15)*(H41-H31))</f>
        <v>-9.0739999999999998</v>
      </c>
      <c r="K41" s="76">
        <f>STDEV(J32:J41)</f>
        <v>5.4999841354055327E-2</v>
      </c>
      <c r="L41" s="62"/>
      <c r="M41" s="62">
        <f t="shared" si="11"/>
        <v>-9.1124043189736508</v>
      </c>
      <c r="N41" s="62"/>
      <c r="O41" s="64">
        <f t="shared" si="8"/>
        <v>-9.1124043189736508</v>
      </c>
      <c r="P41" s="64">
        <f t="shared" si="9"/>
        <v>-7.5614879989872819</v>
      </c>
      <c r="Q41" s="64">
        <f t="shared" si="3"/>
        <v>-7.6464982732079712</v>
      </c>
      <c r="S41" s="141" t="s">
        <v>117</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114</v>
      </c>
      <c r="F42" s="58">
        <f>'Picarro Output'!J42</f>
        <v>1</v>
      </c>
      <c r="G42" s="58">
        <f t="shared" si="10"/>
        <v>0</v>
      </c>
      <c r="H42" s="84">
        <f>'Picarro Output'!F42</f>
        <v>-5.2830000000000004</v>
      </c>
      <c r="I42" s="85"/>
      <c r="J42" s="86">
        <f>H42 + ((1-$T$6)*(H42-H41))</f>
        <v>-4.9863488574181494</v>
      </c>
      <c r="K42" s="79"/>
      <c r="M42" s="62">
        <f t="shared" si="11"/>
        <v>-5.0257132843661418</v>
      </c>
      <c r="Q42" s="64">
        <f t="shared" si="3"/>
        <v>-3.7397447074965813</v>
      </c>
      <c r="S42" s="141" t="s">
        <v>114</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114</v>
      </c>
      <c r="F43" s="58">
        <f>'Picarro Output'!J43</f>
        <v>1</v>
      </c>
      <c r="G43" s="58">
        <f t="shared" si="10"/>
        <v>0</v>
      </c>
      <c r="H43" s="87">
        <f>'Picarro Output'!F43</f>
        <v>-5.1029999999999998</v>
      </c>
      <c r="J43" s="88">
        <f>H43 + ((1-$T$7)*(H43-H41))</f>
        <v>-5.0286839974394937</v>
      </c>
      <c r="K43" s="79"/>
      <c r="M43" s="62">
        <f t="shared" si="11"/>
        <v>-5.0690085323618277</v>
      </c>
      <c r="Q43" s="64">
        <f t="shared" si="3"/>
        <v>-3.7811336608216886</v>
      </c>
      <c r="R43" s="65"/>
      <c r="S43" s="66" t="s">
        <v>97</v>
      </c>
      <c r="T43" s="75"/>
    </row>
    <row r="44" spans="1:21">
      <c r="A44" s="56">
        <f>'Picarro Output'!A44</f>
        <v>43</v>
      </c>
      <c r="B44" s="57">
        <f t="shared" si="0"/>
        <v>5</v>
      </c>
      <c r="C44" s="56">
        <f>'Picarro Output'!E44</f>
        <v>3</v>
      </c>
      <c r="D44" s="56" t="str">
        <f>INDEX(Timing!$B$3:$B$29,MATCH(B44,Timing!$A$3:$A$29,0),1)</f>
        <v>Hawaii</v>
      </c>
      <c r="E44" s="56" t="s">
        <v>114</v>
      </c>
      <c r="F44" s="58">
        <f>'Picarro Output'!J44</f>
        <v>1</v>
      </c>
      <c r="G44" s="58">
        <f t="shared" si="10"/>
        <v>0</v>
      </c>
      <c r="H44" s="87">
        <f>'Picarro Output'!F44</f>
        <v>-5.01</v>
      </c>
      <c r="J44" s="88">
        <f>H44 + ((1-$T$8)*(H44-H41))</f>
        <v>-4.9705618407143239</v>
      </c>
      <c r="K44" s="79"/>
      <c r="M44" s="62">
        <f t="shared" si="11"/>
        <v>-5.0118464836109995</v>
      </c>
      <c r="Q44" s="64">
        <f t="shared" si="3"/>
        <v>-3.7264884635485078</v>
      </c>
      <c r="R44" s="65"/>
      <c r="T44" s="46"/>
    </row>
    <row r="45" spans="1:21">
      <c r="A45" s="56">
        <f>'Picarro Output'!A45</f>
        <v>44</v>
      </c>
      <c r="B45" s="57">
        <f t="shared" si="0"/>
        <v>5</v>
      </c>
      <c r="C45" s="56">
        <f>'Picarro Output'!E45</f>
        <v>4</v>
      </c>
      <c r="D45" s="56" t="str">
        <f>INDEX(Timing!$B$3:$B$29,MATCH(B45,Timing!$A$3:$A$29,0),1)</f>
        <v>Hawaii</v>
      </c>
      <c r="E45" s="56" t="s">
        <v>114</v>
      </c>
      <c r="F45" s="58">
        <f>'Picarro Output'!J45</f>
        <v>1</v>
      </c>
      <c r="G45" s="58">
        <f t="shared" si="10"/>
        <v>0</v>
      </c>
      <c r="H45" s="89">
        <f>'Picarro Output'!F45</f>
        <v>-5.0019999999999998</v>
      </c>
      <c r="I45" s="90">
        <f>STDEV(H42:H45)</f>
        <v>0.13064072871811483</v>
      </c>
      <c r="J45" s="91">
        <f>H45 + ((1-$T$9)*(H45-H41))</f>
        <v>-4.9854542170931904</v>
      </c>
      <c r="K45" s="79">
        <f>STDEV(J42:J45)</f>
        <v>2.5018453595511886E-2</v>
      </c>
      <c r="M45" s="62">
        <f t="shared" si="11"/>
        <v>-5.0276989679642075</v>
      </c>
      <c r="Q45" s="64">
        <f t="shared" si="3"/>
        <v>-3.7416429612210305</v>
      </c>
      <c r="R45" s="65"/>
    </row>
    <row r="46" spans="1:21">
      <c r="A46" s="56">
        <f>'Picarro Output'!A46</f>
        <v>45</v>
      </c>
      <c r="B46" s="57">
        <f t="shared" si="0"/>
        <v>6</v>
      </c>
      <c r="C46" s="56">
        <f>'Picarro Output'!E46</f>
        <v>1</v>
      </c>
      <c r="D46" s="56" t="str">
        <f>INDEX(Timing!$B$3:$B$29,MATCH(B46,Timing!$A$3:$A$29,0),1)</f>
        <v>CC4 15aug24 1.5m</v>
      </c>
      <c r="F46" s="58">
        <f>'Picarro Output'!J46</f>
        <v>1</v>
      </c>
      <c r="G46" s="58">
        <f t="shared" si="10"/>
        <v>0</v>
      </c>
      <c r="H46" s="82">
        <f>'Picarro Output'!F46</f>
        <v>-5.3129999999999997</v>
      </c>
      <c r="J46" s="59">
        <f>H46 + ((1-$T$6)*(H46-H45))</f>
        <v>-5.3373361923880127</v>
      </c>
      <c r="K46" s="79"/>
      <c r="M46" s="62">
        <f t="shared" si="11"/>
        <v>-5.3805410512333705</v>
      </c>
      <c r="Q46" s="64">
        <f t="shared" si="3"/>
        <v>-4.0789493676196313</v>
      </c>
      <c r="R46" s="65"/>
    </row>
    <row r="47" spans="1:21">
      <c r="A47" s="56">
        <f>'Picarro Output'!A47</f>
        <v>46</v>
      </c>
      <c r="B47" s="57">
        <f t="shared" si="0"/>
        <v>6</v>
      </c>
      <c r="C47" s="56">
        <f>'Picarro Output'!E47</f>
        <v>2</v>
      </c>
      <c r="D47" s="56" t="str">
        <f>INDEX(Timing!$B$3:$B$29,MATCH(B47,Timing!$A$3:$A$29,0),1)</f>
        <v>CC4 15aug24 1.5m</v>
      </c>
      <c r="F47" s="58">
        <f>'Picarro Output'!J47</f>
        <v>1</v>
      </c>
      <c r="G47" s="58">
        <f t="shared" si="10"/>
        <v>0</v>
      </c>
      <c r="H47" s="82">
        <f>'Picarro Output'!F47</f>
        <v>-5.24</v>
      </c>
      <c r="J47" s="59">
        <f>H47 + ((1-$T$7)*(H47-H45))</f>
        <v>-5.2444540943362883</v>
      </c>
      <c r="K47" s="79"/>
      <c r="M47" s="62">
        <f t="shared" si="11"/>
        <v>-5.2886190611559876</v>
      </c>
      <c r="Q47" s="64">
        <f t="shared" si="3"/>
        <v>-3.9910747131715754</v>
      </c>
      <c r="R47" s="65"/>
      <c r="S47" s="66" t="s">
        <v>44</v>
      </c>
      <c r="T47" s="166">
        <v>-19.9286927283644</v>
      </c>
    </row>
    <row r="48" spans="1:21">
      <c r="A48" s="56">
        <f>'Picarro Output'!A48</f>
        <v>47</v>
      </c>
      <c r="B48" s="57">
        <f t="shared" si="0"/>
        <v>6</v>
      </c>
      <c r="C48" s="56">
        <f>'Picarro Output'!E48</f>
        <v>3</v>
      </c>
      <c r="D48" s="56" t="str">
        <f>INDEX(Timing!$B$3:$B$29,MATCH(B48,Timing!$A$3:$A$29,0),1)</f>
        <v>CC4 15aug24 1.5m</v>
      </c>
      <c r="F48" s="58">
        <f>'Picarro Output'!J48</f>
        <v>1</v>
      </c>
      <c r="G48" s="58">
        <f t="shared" si="10"/>
        <v>0</v>
      </c>
      <c r="H48" s="82">
        <f>'Picarro Output'!F48</f>
        <v>-5.2640000000000002</v>
      </c>
      <c r="J48" s="59">
        <f>H48 + ((1-$T$8)*(H48-H45))</f>
        <v>-5.2665425191271771</v>
      </c>
      <c r="K48" s="79"/>
      <c r="M48" s="62">
        <f t="shared" si="11"/>
        <v>-5.3116675939212179</v>
      </c>
      <c r="Q48" s="64">
        <f t="shared" si="3"/>
        <v>-4.0131084164298949</v>
      </c>
      <c r="R48" s="65"/>
      <c r="S48" s="66" t="s">
        <v>111</v>
      </c>
      <c r="T48" s="166">
        <v>-18.839174688440373</v>
      </c>
    </row>
    <row r="49" spans="1:20">
      <c r="A49" s="56">
        <f>'Picarro Output'!A49</f>
        <v>48</v>
      </c>
      <c r="B49" s="57">
        <f t="shared" si="0"/>
        <v>6</v>
      </c>
      <c r="C49" s="56">
        <f>'Picarro Output'!E49</f>
        <v>4</v>
      </c>
      <c r="D49" s="56" t="str">
        <f>INDEX(Timing!$B$3:$B$29,MATCH(B49,Timing!$A$3:$A$29,0),1)</f>
        <v>CC4 15aug24 1.5m</v>
      </c>
      <c r="F49" s="58">
        <f>'Picarro Output'!J49</f>
        <v>1</v>
      </c>
      <c r="G49" s="58">
        <f t="shared" si="10"/>
        <v>0</v>
      </c>
      <c r="H49" s="82">
        <f>'Picarro Output'!F49</f>
        <v>-5.3609999999999998</v>
      </c>
      <c r="I49" s="71">
        <f>STDEV(H46:H49)</f>
        <v>5.3743216626224624E-2</v>
      </c>
      <c r="J49" s="59">
        <f>H49 + ((1-$T$9)*(H49-H45))</f>
        <v>-5.3624587269311252</v>
      </c>
      <c r="K49" s="79">
        <f>STDEV(J46:J49)</f>
        <v>5.618635717947712E-2</v>
      </c>
      <c r="M49" s="62">
        <f t="shared" si="11"/>
        <v>-5.4085439096995067</v>
      </c>
      <c r="Q49" s="64">
        <f t="shared" si="3"/>
        <v>-4.1057192570573813</v>
      </c>
      <c r="R49" s="65"/>
      <c r="S49" s="66" t="s">
        <v>26</v>
      </c>
      <c r="T49" s="166">
        <v>-18.431046648350904</v>
      </c>
    </row>
    <row r="50" spans="1:20">
      <c r="A50" s="56">
        <f>'Picarro Output'!A50</f>
        <v>49</v>
      </c>
      <c r="B50" s="57">
        <f t="shared" si="0"/>
        <v>7</v>
      </c>
      <c r="C50" s="56">
        <f>'Picarro Output'!E50</f>
        <v>1</v>
      </c>
      <c r="D50" s="56" t="str">
        <f>INDEX(Timing!$B$3:$B$29,MATCH(B50,Timing!$A$3:$A$29,0),1)</f>
        <v>CP2 17dec24 0.1m</v>
      </c>
      <c r="F50" s="58">
        <f>'Picarro Output'!J50</f>
        <v>1</v>
      </c>
      <c r="G50" s="58">
        <f t="shared" si="10"/>
        <v>0</v>
      </c>
      <c r="H50" s="82">
        <f>'Picarro Output'!F50</f>
        <v>-7.73</v>
      </c>
      <c r="J50" s="59">
        <f>H50 + ((1-$T$6)*(H50-H49))</f>
        <v>-7.915377619830231</v>
      </c>
      <c r="K50" s="79"/>
      <c r="M50" s="62">
        <f t="shared" si="11"/>
        <v>-7.962422910572954</v>
      </c>
      <c r="Q50" s="64">
        <f t="shared" si="3"/>
        <v>-6.5471506764051925</v>
      </c>
      <c r="R50" s="65"/>
      <c r="S50" s="66" t="s">
        <v>95</v>
      </c>
      <c r="T50" s="166">
        <v>-16.420445781749383</v>
      </c>
    </row>
    <row r="51" spans="1:20">
      <c r="A51" s="56">
        <f>'Picarro Output'!A51</f>
        <v>50</v>
      </c>
      <c r="B51" s="57">
        <f t="shared" si="0"/>
        <v>7</v>
      </c>
      <c r="C51" s="56">
        <f>'Picarro Output'!E51</f>
        <v>2</v>
      </c>
      <c r="D51" s="56" t="str">
        <f>INDEX(Timing!$B$3:$B$29,MATCH(B51,Timing!$A$3:$A$29,0),1)</f>
        <v>CP2 17dec24 0.1m</v>
      </c>
      <c r="F51" s="58">
        <f>'Picarro Output'!J51</f>
        <v>1</v>
      </c>
      <c r="G51" s="58">
        <f t="shared" si="10"/>
        <v>0</v>
      </c>
      <c r="H51" s="82">
        <f>'Picarro Output'!F51</f>
        <v>-7.9420000000000002</v>
      </c>
      <c r="J51" s="59">
        <f>H51 + ((1-$T$7)*(H51-H49))</f>
        <v>-7.9903025944620163</v>
      </c>
      <c r="K51" s="79"/>
      <c r="M51" s="62">
        <f t="shared" si="11"/>
        <v>-8.03830799317908</v>
      </c>
      <c r="Q51" s="64">
        <f t="shared" si="3"/>
        <v>-6.619694530233442</v>
      </c>
      <c r="R51" s="65"/>
      <c r="S51" s="66" t="s">
        <v>112</v>
      </c>
      <c r="T51" s="166">
        <v>-14.53989308412357</v>
      </c>
    </row>
    <row r="52" spans="1:20">
      <c r="A52" s="56">
        <f>'Picarro Output'!A52</f>
        <v>51</v>
      </c>
      <c r="B52" s="57">
        <f t="shared" si="0"/>
        <v>7</v>
      </c>
      <c r="C52" s="56">
        <f>'Picarro Output'!E52</f>
        <v>3</v>
      </c>
      <c r="D52" s="56" t="str">
        <f>INDEX(Timing!$B$3:$B$29,MATCH(B52,Timing!$A$3:$A$29,0),1)</f>
        <v>CP2 17dec24 0.1m</v>
      </c>
      <c r="F52" s="58">
        <f>'Picarro Output'!J52</f>
        <v>1</v>
      </c>
      <c r="G52" s="58">
        <f t="shared" si="10"/>
        <v>0</v>
      </c>
      <c r="H52" s="82">
        <f>'Picarro Output'!F52</f>
        <v>-7.9290000000000003</v>
      </c>
      <c r="J52" s="59">
        <f>H52 + ((1-$T$8)*(H52-H49))</f>
        <v>-7.953920569154926</v>
      </c>
      <c r="K52" s="79"/>
      <c r="M52" s="62">
        <f t="shared" si="11"/>
        <v>-8.002886075846332</v>
      </c>
      <c r="Q52" s="64">
        <f t="shared" si="3"/>
        <v>-6.5858322439308665</v>
      </c>
      <c r="R52" s="65"/>
      <c r="S52" s="66" t="s">
        <v>27</v>
      </c>
      <c r="T52" s="166">
        <v>-13.35616858527831</v>
      </c>
    </row>
    <row r="53" spans="1:20">
      <c r="A53" s="56">
        <f>'Picarro Output'!A53</f>
        <v>52</v>
      </c>
      <c r="B53" s="57">
        <f t="shared" si="0"/>
        <v>7</v>
      </c>
      <c r="C53" s="56">
        <f>'Picarro Output'!E53</f>
        <v>4</v>
      </c>
      <c r="D53" s="56" t="str">
        <f>INDEX(Timing!$B$3:$B$29,MATCH(B53,Timing!$A$3:$A$29,0),1)</f>
        <v>CP2 17dec24 0.1m</v>
      </c>
      <c r="F53" s="58">
        <f>'Picarro Output'!J53</f>
        <v>1</v>
      </c>
      <c r="G53" s="58">
        <f t="shared" si="10"/>
        <v>0</v>
      </c>
      <c r="H53" s="82">
        <f>'Picarro Output'!F53</f>
        <v>-7.94</v>
      </c>
      <c r="I53" s="71">
        <f>STDEV(H50:H53)</f>
        <v>0.10365768985785208</v>
      </c>
      <c r="J53" s="59">
        <f>H53 + ((1-$T$9)*(H53-H49))</f>
        <v>-7.9504792667280606</v>
      </c>
      <c r="K53" s="79">
        <f>STDEV(J50:J53)</f>
        <v>3.0622470155106326E-2</v>
      </c>
      <c r="L53" s="62"/>
      <c r="M53" s="62">
        <f t="shared" si="11"/>
        <v>-8.0004048813938073</v>
      </c>
      <c r="N53" s="62"/>
      <c r="Q53" s="64">
        <f t="shared" si="3"/>
        <v>-6.5834602967509754</v>
      </c>
      <c r="R53" s="65"/>
      <c r="S53" s="66" t="s">
        <v>147</v>
      </c>
      <c r="T53" s="166">
        <v>-7.8760235430458287</v>
      </c>
    </row>
    <row r="54" spans="1:20">
      <c r="A54" s="56">
        <f>'Picarro Output'!A54</f>
        <v>53</v>
      </c>
      <c r="B54" s="57">
        <f t="shared" si="0"/>
        <v>8</v>
      </c>
      <c r="C54" s="56">
        <f>'Picarro Output'!E54</f>
        <v>1</v>
      </c>
      <c r="D54" s="56" t="str">
        <f>INDEX(Timing!$B$3:$B$29,MATCH(B54,Timing!$A$3:$A$29,0),1)</f>
        <v>CS1 11jul24 0.1m</v>
      </c>
      <c r="F54" s="58">
        <f>'Picarro Output'!J54</f>
        <v>1</v>
      </c>
      <c r="G54" s="58">
        <f t="shared" si="10"/>
        <v>0</v>
      </c>
      <c r="H54" s="82">
        <f>'Picarro Output'!F54</f>
        <v>-7.2919999999999998</v>
      </c>
      <c r="J54" s="59">
        <f>H54 + ((1-$T$6)*(H54-H53))</f>
        <v>-7.2412930782397682</v>
      </c>
      <c r="K54" s="79"/>
      <c r="M54" s="62">
        <f t="shared" si="11"/>
        <v>-7.2921788008798565</v>
      </c>
      <c r="Q54" s="64">
        <f t="shared" si="3"/>
        <v>-5.9064174907382592</v>
      </c>
      <c r="R54" s="65"/>
      <c r="S54" s="66" t="s">
        <v>21</v>
      </c>
      <c r="T54" s="166">
        <v>-7.5614879989872819</v>
      </c>
    </row>
    <row r="55" spans="1:20">
      <c r="A55" s="56">
        <f>'Picarro Output'!A55</f>
        <v>54</v>
      </c>
      <c r="B55" s="57">
        <f t="shared" si="0"/>
        <v>8</v>
      </c>
      <c r="C55" s="56">
        <f>'Picarro Output'!E55</f>
        <v>2</v>
      </c>
      <c r="D55" s="56" t="str">
        <f>INDEX(Timing!$B$3:$B$29,MATCH(B55,Timing!$A$3:$A$29,0),1)</f>
        <v>CS1 11jul24 0.1m</v>
      </c>
      <c r="F55" s="58">
        <f>'Picarro Output'!J55</f>
        <v>1</v>
      </c>
      <c r="G55" s="58">
        <f t="shared" si="10"/>
        <v>0</v>
      </c>
      <c r="H55" s="82">
        <f>'Picarro Output'!F55</f>
        <v>-7.2789999999999999</v>
      </c>
      <c r="J55" s="59">
        <f>H55 + ((1-$T$7)*(H55-H53))</f>
        <v>-7.2666295951416533</v>
      </c>
      <c r="K55" s="79"/>
      <c r="M55" s="62">
        <f t="shared" si="11"/>
        <v>-7.3184754257560831</v>
      </c>
      <c r="Q55" s="64">
        <f t="shared" si="3"/>
        <v>-5.9315562722442214</v>
      </c>
      <c r="R55" s="65"/>
      <c r="S55" s="66" t="s">
        <v>119</v>
      </c>
      <c r="T55" s="166">
        <v>-6.87</v>
      </c>
    </row>
    <row r="56" spans="1:20">
      <c r="A56" s="56">
        <f>'Picarro Output'!A56</f>
        <v>55</v>
      </c>
      <c r="B56" s="57">
        <f t="shared" si="0"/>
        <v>8</v>
      </c>
      <c r="C56" s="56">
        <f>'Picarro Output'!E56</f>
        <v>3</v>
      </c>
      <c r="D56" s="56" t="str">
        <f>INDEX(Timing!$B$3:$B$29,MATCH(B56,Timing!$A$3:$A$29,0),1)</f>
        <v>CS1 11jul24 0.1m</v>
      </c>
      <c r="F56" s="58">
        <f>'Picarro Output'!J56</f>
        <v>1</v>
      </c>
      <c r="G56" s="58">
        <f t="shared" si="10"/>
        <v>0</v>
      </c>
      <c r="H56" s="82">
        <f>'Picarro Output'!F56</f>
        <v>-7.2729999999999997</v>
      </c>
      <c r="J56" s="59">
        <f>H56 + ((1-$T$8)*(H56-H53))</f>
        <v>-7.2665272509243239</v>
      </c>
      <c r="K56" s="79"/>
      <c r="M56" s="62">
        <f t="shared" si="11"/>
        <v>-7.3193331895130944</v>
      </c>
      <c r="Q56" s="64">
        <f t="shared" si="3"/>
        <v>-5.9323762685659061</v>
      </c>
      <c r="R56" s="65"/>
      <c r="S56" s="66" t="s">
        <v>28</v>
      </c>
      <c r="T56" s="166">
        <v>-3.6108201240639808</v>
      </c>
    </row>
    <row r="57" spans="1:20">
      <c r="A57" s="56">
        <f>'Picarro Output'!A57</f>
        <v>56</v>
      </c>
      <c r="B57" s="57">
        <f t="shared" si="0"/>
        <v>8</v>
      </c>
      <c r="C57" s="56">
        <f>'Picarro Output'!E57</f>
        <v>4</v>
      </c>
      <c r="D57" s="56" t="str">
        <f>INDEX(Timing!$B$3:$B$29,MATCH(B57,Timing!$A$3:$A$29,0),1)</f>
        <v>CS1 11jul24 0.1m</v>
      </c>
      <c r="F57" s="58">
        <f>'Picarro Output'!J57</f>
        <v>1</v>
      </c>
      <c r="G57" s="58">
        <f t="shared" si="10"/>
        <v>0</v>
      </c>
      <c r="H57" s="82">
        <f>'Picarro Output'!F57</f>
        <v>-7.2880000000000003</v>
      </c>
      <c r="I57" s="71">
        <f>STDEV(H54:H57)</f>
        <v>8.6023252670427465E-3</v>
      </c>
      <c r="J57" s="59">
        <f>H57 + ((1-$T$9)*(H57-H53))</f>
        <v>-7.2853507243479276</v>
      </c>
      <c r="K57" s="79">
        <f>STDEV(J54:J57)</f>
        <v>1.8084507746529112E-2</v>
      </c>
      <c r="M57" s="62">
        <f t="shared" si="11"/>
        <v>-7.3391167709110396</v>
      </c>
      <c r="Q57" s="64">
        <f t="shared" si="3"/>
        <v>-5.9512887766352582</v>
      </c>
      <c r="R57" s="65"/>
      <c r="S57" s="66" t="s">
        <v>43</v>
      </c>
      <c r="T57" s="166">
        <v>-2.2908301858589355</v>
      </c>
    </row>
    <row r="58" spans="1:20">
      <c r="A58" s="56">
        <f>'Picarro Output'!A58</f>
        <v>57</v>
      </c>
      <c r="B58" s="57">
        <f t="shared" si="0"/>
        <v>9</v>
      </c>
      <c r="C58" s="56">
        <f>'Picarro Output'!E58</f>
        <v>1</v>
      </c>
      <c r="D58" s="56" t="str">
        <f>INDEX(Timing!$B$3:$B$29,MATCH(B58,Timing!$A$3:$A$29,0),1)</f>
        <v>Blacksburg</v>
      </c>
      <c r="E58" s="56" t="s">
        <v>117</v>
      </c>
      <c r="F58" s="58">
        <f>'Picarro Output'!J58</f>
        <v>1</v>
      </c>
      <c r="G58" s="58">
        <f t="shared" si="10"/>
        <v>0</v>
      </c>
      <c r="H58" s="82">
        <f>'Picarro Output'!F58</f>
        <v>-8.9009999999999998</v>
      </c>
      <c r="J58" s="59">
        <f>H58 + ((1-$T$6)*(H58-H57))</f>
        <v>-9.0272195444432928</v>
      </c>
      <c r="K58" s="79"/>
      <c r="L58" s="62">
        <f>J58</f>
        <v>-9.0272195444432928</v>
      </c>
      <c r="M58" s="62">
        <f t="shared" si="11"/>
        <v>-9.0819456989807463</v>
      </c>
      <c r="N58" s="62">
        <f>L58 - ($T$18*A58)</f>
        <v>-9.0819456989807463</v>
      </c>
      <c r="Q58" s="64">
        <f t="shared" si="3"/>
        <v>-7.6173807497014856</v>
      </c>
      <c r="R58" s="65"/>
      <c r="S58" s="66" t="s">
        <v>151</v>
      </c>
      <c r="T58" s="166">
        <v>3.1753194400160383</v>
      </c>
    </row>
    <row r="59" spans="1:20">
      <c r="A59" s="56">
        <f>'Picarro Output'!A59</f>
        <v>58</v>
      </c>
      <c r="B59" s="57">
        <f t="shared" si="0"/>
        <v>9</v>
      </c>
      <c r="C59" s="56">
        <f>'Picarro Output'!E59</f>
        <v>2</v>
      </c>
      <c r="D59" s="56" t="str">
        <f>INDEX(Timing!$B$3:$B$29,MATCH(B59,Timing!$A$3:$A$29,0),1)</f>
        <v>Blacksburg</v>
      </c>
      <c r="E59" s="56" t="s">
        <v>117</v>
      </c>
      <c r="F59" s="58">
        <f>'Picarro Output'!J59</f>
        <v>1</v>
      </c>
      <c r="G59" s="58">
        <f t="shared" si="10"/>
        <v>0</v>
      </c>
      <c r="H59" s="82">
        <f>'Picarro Output'!F59</f>
        <v>-9.0830000000000002</v>
      </c>
      <c r="J59" s="59">
        <f>H59 + ((1-$T$7)*(H59-H57))</f>
        <v>-9.1165928543430148</v>
      </c>
      <c r="K59" s="79"/>
      <c r="L59" s="62">
        <f>J59</f>
        <v>-9.1165928543430148</v>
      </c>
      <c r="M59" s="62">
        <f t="shared" si="11"/>
        <v>-9.1722791168548099</v>
      </c>
      <c r="N59" s="62">
        <f>L59 - ($T$18*A59)</f>
        <v>-9.1722791168548099</v>
      </c>
      <c r="Q59" s="64">
        <f t="shared" si="3"/>
        <v>-7.7037367769601719</v>
      </c>
      <c r="R59" s="65"/>
      <c r="S59" s="66" t="s">
        <v>152</v>
      </c>
      <c r="T59" s="166">
        <v>11.137167797600501</v>
      </c>
    </row>
    <row r="60" spans="1:20" ht="15.75">
      <c r="A60" s="56">
        <f>'Picarro Output'!A60</f>
        <v>59</v>
      </c>
      <c r="B60" s="57">
        <f t="shared" si="0"/>
        <v>9</v>
      </c>
      <c r="C60" s="56">
        <f>'Picarro Output'!E60</f>
        <v>3</v>
      </c>
      <c r="D60" s="56" t="str">
        <f>INDEX(Timing!$B$3:$B$29,MATCH(B60,Timing!$A$3:$A$29,0),1)</f>
        <v>Blacksburg</v>
      </c>
      <c r="E60" s="56" t="s">
        <v>117</v>
      </c>
      <c r="F60" s="58">
        <f>'Picarro Output'!J60</f>
        <v>1</v>
      </c>
      <c r="G60" s="58">
        <f t="shared" si="10"/>
        <v>0</v>
      </c>
      <c r="H60" s="82">
        <f>'Picarro Output'!F60</f>
        <v>-8.9939999999999998</v>
      </c>
      <c r="J60" s="59">
        <f>H60 + ((1-$T$8)*(H60-H57))</f>
        <v>-9.0105554871410831</v>
      </c>
      <c r="K60" s="79"/>
      <c r="L60" s="62">
        <f>J60</f>
        <v>-9.0105554871410831</v>
      </c>
      <c r="M60" s="62">
        <f t="shared" si="11"/>
        <v>-9.0672018576272198</v>
      </c>
      <c r="N60" s="62">
        <f>L60 - ($T$18*A60)</f>
        <v>-9.0672018576272198</v>
      </c>
      <c r="Q60" s="64">
        <f t="shared" si="3"/>
        <v>-7.6032860813518628</v>
      </c>
      <c r="R60" s="65"/>
      <c r="S60" s="160" t="s">
        <v>146</v>
      </c>
      <c r="T60" s="167">
        <v>17.566412965692827</v>
      </c>
    </row>
    <row r="61" spans="1:20">
      <c r="A61" s="56">
        <f>'Picarro Output'!A61</f>
        <v>60</v>
      </c>
      <c r="B61" s="57">
        <f t="shared" si="0"/>
        <v>9</v>
      </c>
      <c r="C61" s="56">
        <f>'Picarro Output'!E61</f>
        <v>4</v>
      </c>
      <c r="D61" s="56" t="str">
        <f>INDEX(Timing!$B$3:$B$29,MATCH(B61,Timing!$A$3:$A$29,0),1)</f>
        <v>Blacksburg</v>
      </c>
      <c r="E61" s="56" t="s">
        <v>117</v>
      </c>
      <c r="F61" s="58">
        <f>'Picarro Output'!J61</f>
        <v>1</v>
      </c>
      <c r="G61" s="58">
        <f t="shared" si="10"/>
        <v>0</v>
      </c>
      <c r="H61" s="82">
        <f>'Picarro Output'!F61</f>
        <v>-9.1050000000000004</v>
      </c>
      <c r="I61" s="71">
        <f>STDEV(H58:H61)</f>
        <v>9.3146390160864803E-2</v>
      </c>
      <c r="J61" s="59">
        <f>H61 + ((1-$T$9)*(H61-H57))</f>
        <v>-9.1123830273923563</v>
      </c>
      <c r="K61" s="79">
        <f>STDEV(J58:J61)</f>
        <v>5.5639158869087692E-2</v>
      </c>
      <c r="L61" s="62">
        <f>J61</f>
        <v>-9.1123830273923563</v>
      </c>
      <c r="M61" s="62">
        <f t="shared" si="11"/>
        <v>-9.1699895058528345</v>
      </c>
      <c r="N61" s="62">
        <f>L61 - ($T$18*A61)</f>
        <v>-9.1699895058528345</v>
      </c>
      <c r="Q61" s="64">
        <f t="shared" si="3"/>
        <v>-7.701547977789815</v>
      </c>
      <c r="R61" s="65"/>
      <c r="S61" s="66" t="s">
        <v>160</v>
      </c>
      <c r="T61" s="66">
        <v>0.3</v>
      </c>
    </row>
    <row r="62" spans="1:20">
      <c r="A62" s="56">
        <f>'Picarro Output'!A62</f>
        <v>61</v>
      </c>
      <c r="B62" s="57">
        <f t="shared" si="0"/>
        <v>10</v>
      </c>
      <c r="C62" s="56">
        <f>'Picarro Output'!E62</f>
        <v>1</v>
      </c>
      <c r="D62" s="56" t="str">
        <f>INDEX(Timing!$B$3:$B$29,MATCH(B62,Timing!$A$3:$A$29,0),1)</f>
        <v>CC4 28oct24 0.1m</v>
      </c>
      <c r="F62" s="58">
        <f>'Picarro Output'!J62</f>
        <v>1</v>
      </c>
      <c r="G62" s="58">
        <f t="shared" si="10"/>
        <v>0</v>
      </c>
      <c r="H62" s="82">
        <f>'Picarro Output'!F62</f>
        <v>-5.7290000000000001</v>
      </c>
      <c r="J62" s="59">
        <f>H62 + ((1-$T$6)*(H62-H61))</f>
        <v>-5.4648231977429891</v>
      </c>
      <c r="K62" s="79"/>
      <c r="M62" s="62">
        <f t="shared" si="11"/>
        <v>-5.5233897841778079</v>
      </c>
      <c r="Q62" s="64">
        <f t="shared" si="3"/>
        <v>-4.2155084546810375</v>
      </c>
      <c r="R62" s="65"/>
      <c r="S62" s="66" t="s">
        <v>158</v>
      </c>
      <c r="T62" s="66">
        <v>-20.6</v>
      </c>
    </row>
    <row r="63" spans="1:20">
      <c r="A63" s="56">
        <f>'Picarro Output'!A63</f>
        <v>62</v>
      </c>
      <c r="B63" s="57">
        <f t="shared" si="0"/>
        <v>10</v>
      </c>
      <c r="C63" s="56">
        <f>'Picarro Output'!E63</f>
        <v>2</v>
      </c>
      <c r="D63" s="56" t="str">
        <f>INDEX(Timing!$B$3:$B$29,MATCH(B63,Timing!$A$3:$A$29,0),1)</f>
        <v>CC4 28oct24 0.1m</v>
      </c>
      <c r="F63" s="58">
        <f>'Picarro Output'!J63</f>
        <v>1</v>
      </c>
      <c r="G63" s="58">
        <f t="shared" si="10"/>
        <v>0</v>
      </c>
      <c r="H63" s="82">
        <f>'Picarro Output'!F63</f>
        <v>-5.5170000000000003</v>
      </c>
      <c r="J63" s="59">
        <f>H63 + ((1-$T$7)*(H63-H61))</f>
        <v>-5.4498517206781427</v>
      </c>
      <c r="K63" s="79"/>
      <c r="M63" s="62">
        <f t="shared" si="11"/>
        <v>-5.5093784150873031</v>
      </c>
      <c r="Q63" s="64">
        <f t="shared" si="3"/>
        <v>-4.202114007757773</v>
      </c>
      <c r="R63" s="65"/>
      <c r="S63" s="66" t="s">
        <v>159</v>
      </c>
      <c r="T63" s="66">
        <v>-29.6</v>
      </c>
    </row>
    <row r="64" spans="1:20">
      <c r="A64" s="56">
        <f>'Picarro Output'!A64</f>
        <v>63</v>
      </c>
      <c r="B64" s="57">
        <f t="shared" si="0"/>
        <v>10</v>
      </c>
      <c r="C64" s="56">
        <f>'Picarro Output'!E64</f>
        <v>3</v>
      </c>
      <c r="D64" s="56" t="str">
        <f>INDEX(Timing!$B$3:$B$29,MATCH(B64,Timing!$A$3:$A$29,0),1)</f>
        <v>CC4 28oct24 0.1m</v>
      </c>
      <c r="F64" s="58">
        <f>'Picarro Output'!J64</f>
        <v>1</v>
      </c>
      <c r="G64" s="58">
        <f t="shared" si="10"/>
        <v>0</v>
      </c>
      <c r="H64" s="82">
        <f>'Picarro Output'!F64</f>
        <v>-5.5449999999999999</v>
      </c>
      <c r="J64" s="59">
        <f>H64 + ((1-$T$8)*(H64-H61))</f>
        <v>-5.5104527935391223</v>
      </c>
      <c r="K64" s="79"/>
      <c r="M64" s="62">
        <f t="shared" si="11"/>
        <v>-5.5709395959226233</v>
      </c>
      <c r="Q64" s="64">
        <f t="shared" si="3"/>
        <v>-4.2609646428317536</v>
      </c>
      <c r="R64" s="65"/>
    </row>
    <row r="65" spans="1:18">
      <c r="A65" s="56">
        <f>'Picarro Output'!A65</f>
        <v>64</v>
      </c>
      <c r="B65" s="57">
        <f t="shared" si="0"/>
        <v>10</v>
      </c>
      <c r="C65" s="56">
        <f>'Picarro Output'!E65</f>
        <v>4</v>
      </c>
      <c r="D65" s="56" t="str">
        <f>INDEX(Timing!$B$3:$B$29,MATCH(B65,Timing!$A$3:$A$29,0),1)</f>
        <v>CC4 28oct24 0.1m</v>
      </c>
      <c r="F65" s="58">
        <f>'Picarro Output'!J65</f>
        <v>1</v>
      </c>
      <c r="G65" s="58">
        <f t="shared" si="10"/>
        <v>0</v>
      </c>
      <c r="H65" s="82">
        <f>'Picarro Output'!F65</f>
        <v>-5.5039999999999996</v>
      </c>
      <c r="I65" s="71">
        <f>STDEV(H62:H65)</f>
        <v>0.10490432148708977</v>
      </c>
      <c r="J65" s="59">
        <f>H65 + ((1-$T$9)*(H65-H61))</f>
        <v>-5.4893680343203775</v>
      </c>
      <c r="K65" s="79">
        <f>STDEV(J62:J65)</f>
        <v>2.675077925300821E-2</v>
      </c>
      <c r="M65" s="62">
        <f t="shared" si="11"/>
        <v>-5.55081494467822</v>
      </c>
      <c r="Q65" s="64">
        <f t="shared" si="3"/>
        <v>-4.2417260822598939</v>
      </c>
      <c r="R65" s="65"/>
    </row>
    <row r="66" spans="1:18">
      <c r="A66" s="56">
        <f>'Picarro Output'!A66</f>
        <v>65</v>
      </c>
      <c r="B66" s="57">
        <f t="shared" si="0"/>
        <v>11</v>
      </c>
      <c r="C66" s="56">
        <f>'Picarro Output'!E66</f>
        <v>1</v>
      </c>
      <c r="D66" s="56" t="str">
        <f>INDEX(Timing!$B$3:$B$29,MATCH(B66,Timing!$A$3:$A$29,0),1)</f>
        <v>CC3 15aug24 BOT</v>
      </c>
      <c r="F66" s="58">
        <f>'Picarro Output'!J66</f>
        <v>1</v>
      </c>
      <c r="G66" s="58">
        <f t="shared" si="10"/>
        <v>0</v>
      </c>
      <c r="H66" s="82">
        <f>'Picarro Output'!F66</f>
        <v>-5.3209999999999997</v>
      </c>
      <c r="J66" s="59">
        <f>H66 + ((1-$T$6)*(H66-H65))</f>
        <v>-5.3066799896880825</v>
      </c>
      <c r="K66" s="79"/>
      <c r="M66" s="62">
        <f t="shared" si="11"/>
        <v>-5.3690870080202666</v>
      </c>
      <c r="Q66" s="64">
        <f t="shared" si="3"/>
        <v>-4.0679996472258786</v>
      </c>
      <c r="R66" s="65"/>
    </row>
    <row r="67" spans="1:18">
      <c r="A67" s="56">
        <f>'Picarro Output'!A67</f>
        <v>66</v>
      </c>
      <c r="B67" s="57">
        <f t="shared" si="0"/>
        <v>11</v>
      </c>
      <c r="C67" s="56">
        <f>'Picarro Output'!E67</f>
        <v>2</v>
      </c>
      <c r="D67" s="56" t="str">
        <f>INDEX(Timing!$B$3:$B$29,MATCH(B67,Timing!$A$3:$A$29,0),1)</f>
        <v>CC3 15aug24 BOT</v>
      </c>
      <c r="F67" s="58">
        <f>'Picarro Output'!J67</f>
        <v>1</v>
      </c>
      <c r="G67" s="58">
        <f t="shared" si="10"/>
        <v>0</v>
      </c>
      <c r="H67" s="82">
        <f>'Picarro Output'!F67</f>
        <v>-5.2320000000000002</v>
      </c>
      <c r="J67" s="59">
        <f>H67 + ((1-$T$7)*(H67-H65))</f>
        <v>-5.2269096064728133</v>
      </c>
      <c r="K67" s="79"/>
      <c r="M67" s="62">
        <f t="shared" si="11"/>
        <v>-5.2902767327793381</v>
      </c>
      <c r="Q67" s="64">
        <f t="shared" si="3"/>
        <v>-3.9926593973256894</v>
      </c>
      <c r="R67" s="65"/>
    </row>
    <row r="68" spans="1:18">
      <c r="A68" s="56">
        <f>'Picarro Output'!A68</f>
        <v>67</v>
      </c>
      <c r="B68" s="57">
        <f t="shared" ref="B68:B105" si="12">IF(C68=1,B67+1,B67)</f>
        <v>11</v>
      </c>
      <c r="C68" s="56">
        <f>'Picarro Output'!E68</f>
        <v>3</v>
      </c>
      <c r="D68" s="56" t="str">
        <f>INDEX(Timing!$B$3:$B$29,MATCH(B68,Timing!$A$3:$A$29,0),1)</f>
        <v>CC3 15aug24 BOT</v>
      </c>
      <c r="F68" s="58">
        <f>'Picarro Output'!J68</f>
        <v>1</v>
      </c>
      <c r="G68" s="58">
        <f t="shared" si="10"/>
        <v>0</v>
      </c>
      <c r="H68" s="82">
        <f>'Picarro Output'!F68</f>
        <v>-5.2539999999999996</v>
      </c>
      <c r="J68" s="59">
        <f>H68 + ((1-$T$8)*(H68-H65))</f>
        <v>-5.2515739321305563</v>
      </c>
      <c r="K68" s="79"/>
      <c r="M68" s="62">
        <f t="shared" si="11"/>
        <v>-5.3159011664114226</v>
      </c>
      <c r="Q68" s="64">
        <f t="shared" si="3"/>
        <v>-4.0171555842440858</v>
      </c>
      <c r="R68" s="65"/>
    </row>
    <row r="69" spans="1:18">
      <c r="A69" s="56">
        <f>'Picarro Output'!A69</f>
        <v>68</v>
      </c>
      <c r="B69" s="57">
        <f t="shared" si="12"/>
        <v>11</v>
      </c>
      <c r="C69" s="56">
        <f>'Picarro Output'!E69</f>
        <v>4</v>
      </c>
      <c r="D69" s="56" t="str">
        <f>INDEX(Timing!$B$3:$B$29,MATCH(B69,Timing!$A$3:$A$29,0),1)</f>
        <v>CC3 15aug24 BOT</v>
      </c>
      <c r="F69" s="58">
        <f>'Picarro Output'!J69</f>
        <v>1</v>
      </c>
      <c r="G69" s="58">
        <f t="shared" si="10"/>
        <v>0</v>
      </c>
      <c r="H69" s="82">
        <f>'Picarro Output'!F69</f>
        <v>-5.2619999999999996</v>
      </c>
      <c r="I69" s="71">
        <f>STDEV(H66:H69)</f>
        <v>3.8012059489938951E-2</v>
      </c>
      <c r="J69" s="59">
        <f>H69 + ((1-$T$9)*(H69-H65))</f>
        <v>-5.2610166798960094</v>
      </c>
      <c r="K69" s="79">
        <f>STDEV(J66:J69)</f>
        <v>3.3349058435008808E-2</v>
      </c>
      <c r="M69" s="62">
        <f t="shared" si="11"/>
        <v>-5.3263040221512172</v>
      </c>
      <c r="Q69" s="64">
        <f t="shared" si="3"/>
        <v>-4.0271004010679805</v>
      </c>
      <c r="R69" s="65"/>
    </row>
    <row r="70" spans="1:18">
      <c r="A70" s="56">
        <f>'Picarro Output'!A70</f>
        <v>69</v>
      </c>
      <c r="B70" s="57">
        <f t="shared" si="12"/>
        <v>12</v>
      </c>
      <c r="C70" s="56">
        <f>'Picarro Output'!E70</f>
        <v>1</v>
      </c>
      <c r="D70" s="56" t="str">
        <f>INDEX(Timing!$B$3:$B$29,MATCH(B70,Timing!$A$3:$A$29,0),1)</f>
        <v>C50 15aug24 6m</v>
      </c>
      <c r="F70" s="58">
        <f>'Picarro Output'!J70</f>
        <v>1</v>
      </c>
      <c r="G70" s="58">
        <f t="shared" si="10"/>
        <v>0</v>
      </c>
      <c r="H70" s="82">
        <f>'Picarro Output'!F70</f>
        <v>-5.6289999999999996</v>
      </c>
      <c r="J70" s="59">
        <f>H70 + ((1-$T$6)*(H70-H69))</f>
        <v>-5.6577182720463037</v>
      </c>
      <c r="K70" s="79"/>
      <c r="M70" s="62">
        <f t="shared" si="11"/>
        <v>-5.7239657222758531</v>
      </c>
      <c r="Q70" s="64">
        <f t="shared" si="3"/>
        <v>-4.4072530115180095</v>
      </c>
      <c r="R70" s="65"/>
    </row>
    <row r="71" spans="1:18">
      <c r="A71" s="56">
        <f>'Picarro Output'!A71</f>
        <v>70</v>
      </c>
      <c r="B71" s="57">
        <f t="shared" si="12"/>
        <v>12</v>
      </c>
      <c r="C71" s="56">
        <f>'Picarro Output'!E71</f>
        <v>2</v>
      </c>
      <c r="D71" s="56" t="str">
        <f>INDEX(Timing!$B$3:$B$29,MATCH(B71,Timing!$A$3:$A$29,0),1)</f>
        <v>C50 15aug24 6m</v>
      </c>
      <c r="F71" s="58">
        <f>'Picarro Output'!J71</f>
        <v>1</v>
      </c>
      <c r="G71" s="58">
        <f t="shared" si="10"/>
        <v>0</v>
      </c>
      <c r="H71" s="82">
        <f>'Picarro Output'!F71</f>
        <v>-5.657</v>
      </c>
      <c r="J71" s="59">
        <f>H71 + ((1-$T$7)*(H71-H69))</f>
        <v>-5.664392299423672</v>
      </c>
      <c r="K71" s="79"/>
      <c r="M71" s="62">
        <f t="shared" si="11"/>
        <v>-5.731599857627562</v>
      </c>
      <c r="Q71" s="64">
        <f t="shared" si="3"/>
        <v>-4.4145510150259444</v>
      </c>
      <c r="R71" s="65"/>
    </row>
    <row r="72" spans="1:18">
      <c r="A72" s="56">
        <f>'Picarro Output'!A72</f>
        <v>71</v>
      </c>
      <c r="B72" s="57">
        <f t="shared" si="12"/>
        <v>12</v>
      </c>
      <c r="C72" s="56">
        <f>'Picarro Output'!E72</f>
        <v>3</v>
      </c>
      <c r="D72" s="56" t="str">
        <f>INDEX(Timing!$B$3:$B$29,MATCH(B72,Timing!$A$3:$A$29,0),1)</f>
        <v>C50 15aug24 6m</v>
      </c>
      <c r="F72" s="58">
        <f>'Picarro Output'!J72</f>
        <v>1</v>
      </c>
      <c r="G72" s="58">
        <f t="shared" ref="G72:G103" si="13">IF(F72="     ",-1,IF(F72=0,-1,0))</f>
        <v>0</v>
      </c>
      <c r="H72" s="82">
        <f>'Picarro Output'!F72</f>
        <v>-5.6989999999999998</v>
      </c>
      <c r="J72" s="59">
        <f>H72 + ((1-$T$8)*(H72-H69))</f>
        <v>-5.7032407666357869</v>
      </c>
      <c r="K72" s="79"/>
      <c r="M72" s="62">
        <f t="shared" ref="M72:M103" si="14">J72 - ($T$18*A72)</f>
        <v>-5.7714084328140185</v>
      </c>
      <c r="Q72" s="64">
        <f t="shared" si="3"/>
        <v>-4.4526068141403288</v>
      </c>
      <c r="R72" s="65"/>
    </row>
    <row r="73" spans="1:18">
      <c r="A73" s="56">
        <f>'Picarro Output'!A73</f>
        <v>72</v>
      </c>
      <c r="B73" s="57">
        <f t="shared" si="12"/>
        <v>12</v>
      </c>
      <c r="C73" s="56">
        <f>'Picarro Output'!E73</f>
        <v>4</v>
      </c>
      <c r="D73" s="56" t="str">
        <f>INDEX(Timing!$B$3:$B$29,MATCH(B73,Timing!$A$3:$A$29,0),1)</f>
        <v>C50 15aug24 6m</v>
      </c>
      <c r="F73" s="58">
        <f>'Picarro Output'!J73</f>
        <v>1</v>
      </c>
      <c r="G73" s="58">
        <f t="shared" si="13"/>
        <v>0</v>
      </c>
      <c r="H73" s="82">
        <f>'Picarro Output'!F73</f>
        <v>-5.6959999999999997</v>
      </c>
      <c r="I73" s="71">
        <f>STDEV(H70:H73)</f>
        <v>3.3500000000000064E-2</v>
      </c>
      <c r="J73" s="59">
        <f>H73 + ((1-$T$9)*(H73-H69))</f>
        <v>-5.6977634748972381</v>
      </c>
      <c r="K73" s="79">
        <f>STDEV(J70:J73)</f>
        <v>2.304578397535249E-2</v>
      </c>
      <c r="M73" s="62">
        <f t="shared" si="14"/>
        <v>-5.7668912490498112</v>
      </c>
      <c r="Q73" s="64">
        <f t="shared" ref="Q73:Q76" si="15">M73*$T$23+$T$24</f>
        <v>-4.448288522488637</v>
      </c>
      <c r="R73" s="65"/>
    </row>
    <row r="74" spans="1:18">
      <c r="A74" s="56">
        <f>'Picarro Output'!A74</f>
        <v>73</v>
      </c>
      <c r="B74" s="57">
        <f t="shared" si="12"/>
        <v>13</v>
      </c>
      <c r="C74" s="56">
        <f>'Picarro Output'!E74</f>
        <v>1</v>
      </c>
      <c r="D74" s="56" t="str">
        <f>INDEX(Timing!$B$3:$B$29,MATCH(B74,Timing!$A$3:$A$29,0),1)</f>
        <v>CC4 28oct24 6m</v>
      </c>
      <c r="F74" s="58">
        <f>'Picarro Output'!J74</f>
        <v>1</v>
      </c>
      <c r="G74" s="58">
        <f t="shared" si="13"/>
        <v>0</v>
      </c>
      <c r="H74" s="82">
        <f>'Picarro Output'!F74</f>
        <v>-5.5019999999999998</v>
      </c>
      <c r="J74" s="59">
        <f>H74 + ((1-$T$6)*(H74-H73))</f>
        <v>-5.4868192240409179</v>
      </c>
      <c r="K74" s="79"/>
      <c r="M74" s="62">
        <f t="shared" si="14"/>
        <v>-5.5569071061678317</v>
      </c>
      <c r="Q74" s="64">
        <f t="shared" si="15"/>
        <v>-4.2475500051894421</v>
      </c>
      <c r="R74" s="65"/>
    </row>
    <row r="75" spans="1:18">
      <c r="A75" s="56">
        <f>'Picarro Output'!A75</f>
        <v>74</v>
      </c>
      <c r="B75" s="57">
        <f t="shared" si="12"/>
        <v>13</v>
      </c>
      <c r="C75" s="56">
        <f>'Picarro Output'!E75</f>
        <v>2</v>
      </c>
      <c r="D75" s="56" t="str">
        <f>INDEX(Timing!$B$3:$B$29,MATCH(B75,Timing!$A$3:$A$29,0),1)</f>
        <v>CC4 28oct24 6m</v>
      </c>
      <c r="F75" s="58">
        <f>'Picarro Output'!J75</f>
        <v>1</v>
      </c>
      <c r="G75" s="58">
        <f t="shared" si="13"/>
        <v>0</v>
      </c>
      <c r="H75" s="82">
        <f>'Picarro Output'!F75</f>
        <v>-5.5060000000000002</v>
      </c>
      <c r="J75" s="59">
        <f>H75 + ((1-$T$7)*(H75-H73))</f>
        <v>-5.5024442104038034</v>
      </c>
      <c r="K75" s="79"/>
      <c r="M75" s="62">
        <f t="shared" si="14"/>
        <v>-5.5734922005050587</v>
      </c>
      <c r="Q75" s="64">
        <f t="shared" si="15"/>
        <v>-4.2634048559454509</v>
      </c>
      <c r="R75" s="65"/>
    </row>
    <row r="76" spans="1:18">
      <c r="A76" s="56">
        <f>'Picarro Output'!A76</f>
        <v>75</v>
      </c>
      <c r="B76" s="57">
        <f t="shared" si="12"/>
        <v>13</v>
      </c>
      <c r="C76" s="56">
        <f>'Picarro Output'!E76</f>
        <v>3</v>
      </c>
      <c r="D76" s="56" t="str">
        <f>INDEX(Timing!$B$3:$B$29,MATCH(B76,Timing!$A$3:$A$29,0),1)</f>
        <v>CC4 28oct24 6m</v>
      </c>
      <c r="F76" s="58">
        <f>'Picarro Output'!J76</f>
        <v>1</v>
      </c>
      <c r="G76" s="58">
        <f t="shared" si="13"/>
        <v>0</v>
      </c>
      <c r="H76" s="82">
        <f>'Picarro Output'!F76</f>
        <v>-5.4089999999999998</v>
      </c>
      <c r="J76" s="59">
        <f>H76 + ((1-$T$8)*(H76-H73))</f>
        <v>-5.4062148740858786</v>
      </c>
      <c r="K76" s="79"/>
      <c r="M76" s="62">
        <f t="shared" si="14"/>
        <v>-5.4782229721614755</v>
      </c>
      <c r="Q76" s="64">
        <f t="shared" si="15"/>
        <v>-4.1723303425109863</v>
      </c>
      <c r="R76" s="65"/>
    </row>
    <row r="77" spans="1:18">
      <c r="A77" s="56">
        <f>'Picarro Output'!A77</f>
        <v>76</v>
      </c>
      <c r="B77" s="57">
        <f t="shared" si="12"/>
        <v>13</v>
      </c>
      <c r="C77" s="56">
        <f>'Picarro Output'!E77</f>
        <v>4</v>
      </c>
      <c r="D77" s="56" t="str">
        <f>INDEX(Timing!$B$3:$B$29,MATCH(B77,Timing!$A$3:$A$29,0),1)</f>
        <v>CC4 28oct24 6m</v>
      </c>
      <c r="F77" s="58">
        <f>'Picarro Output'!J77</f>
        <v>1</v>
      </c>
      <c r="G77" s="58">
        <f t="shared" si="13"/>
        <v>0</v>
      </c>
      <c r="H77" s="82">
        <f>'Picarro Output'!F77</f>
        <v>-5.4809999999999999</v>
      </c>
      <c r="I77" s="71">
        <f>STDEV(H74:H77)</f>
        <v>4.5022216737961807E-2</v>
      </c>
      <c r="J77" s="59">
        <f>H77 + ((1-$T$9)*(H77-H73))</f>
        <v>-5.4801263891638099</v>
      </c>
      <c r="K77" s="79">
        <f>STDEV(J74:J77)</f>
        <v>4.2824328992029426E-2</v>
      </c>
      <c r="M77" s="62">
        <f t="shared" si="14"/>
        <v>-5.5530945952137483</v>
      </c>
      <c r="Q77" s="64">
        <f>M77*$T$23+$T$24</f>
        <v>-4.2439053595242706</v>
      </c>
      <c r="R77" s="65"/>
    </row>
    <row r="78" spans="1:18">
      <c r="A78" s="56">
        <f>'Picarro Output'!A78</f>
        <v>77</v>
      </c>
      <c r="B78" s="57">
        <f t="shared" si="12"/>
        <v>14</v>
      </c>
      <c r="C78" s="56">
        <f>'Picarro Output'!E78</f>
        <v>1</v>
      </c>
      <c r="D78" s="56" t="str">
        <f>INDEX(Timing!$B$3:$B$29,MATCH(B78,Timing!$A$3:$A$29,0),1)</f>
        <v>C50 15aug24 9m</v>
      </c>
      <c r="F78" s="58">
        <f>'Picarro Output'!J78</f>
        <v>1</v>
      </c>
      <c r="G78" s="58">
        <f t="shared" si="13"/>
        <v>0</v>
      </c>
      <c r="H78" s="82">
        <f>'Picarro Output'!F78</f>
        <v>-6.2489999999999997</v>
      </c>
      <c r="J78" s="59">
        <f>H78 + ((1-$T$6)*(H78-H77))</f>
        <v>-6.3090970924565708</v>
      </c>
      <c r="K78" s="79"/>
      <c r="M78" s="62">
        <f t="shared" si="14"/>
        <v>-6.3830254064808498</v>
      </c>
      <c r="Q78" s="64">
        <f t="shared" ref="Q78:Q113" si="16">M78*$T$23+$T$24</f>
        <v>-5.0372942232172395</v>
      </c>
      <c r="R78" s="65"/>
    </row>
    <row r="79" spans="1:18">
      <c r="A79" s="56">
        <f>'Picarro Output'!A79</f>
        <v>78</v>
      </c>
      <c r="B79" s="57">
        <f t="shared" si="12"/>
        <v>14</v>
      </c>
      <c r="C79" s="56">
        <f>'Picarro Output'!E79</f>
        <v>2</v>
      </c>
      <c r="D79" s="56" t="str">
        <f>INDEX(Timing!$B$3:$B$29,MATCH(B79,Timing!$A$3:$A$29,0),1)</f>
        <v>C50 15aug24 9m</v>
      </c>
      <c r="F79" s="58">
        <f>'Picarro Output'!J79</f>
        <v>1</v>
      </c>
      <c r="G79" s="58">
        <f t="shared" si="13"/>
        <v>0</v>
      </c>
      <c r="H79" s="82">
        <f>'Picarro Output'!F79</f>
        <v>-6.3579999999999997</v>
      </c>
      <c r="J79" s="59">
        <f>H79 + ((1-$T$7)*(H79-H77))</f>
        <v>-6.374412776188759</v>
      </c>
      <c r="K79" s="79"/>
      <c r="M79" s="62">
        <f t="shared" si="14"/>
        <v>-6.4493011981873796</v>
      </c>
      <c r="Q79" s="64">
        <f t="shared" si="16"/>
        <v>-5.1006518843120423</v>
      </c>
      <c r="R79" s="65"/>
    </row>
    <row r="80" spans="1:18">
      <c r="A80" s="56">
        <f>'Picarro Output'!A80</f>
        <v>79</v>
      </c>
      <c r="B80" s="57">
        <f t="shared" si="12"/>
        <v>14</v>
      </c>
      <c r="C80" s="56">
        <f>'Picarro Output'!E80</f>
        <v>3</v>
      </c>
      <c r="D80" s="56" t="str">
        <f>INDEX(Timing!$B$3:$B$29,MATCH(B80,Timing!$A$3:$A$29,0),1)</f>
        <v>C50 15aug24 9m</v>
      </c>
      <c r="F80" s="58">
        <f>'Picarro Output'!J80</f>
        <v>1</v>
      </c>
      <c r="G80" s="58">
        <f t="shared" si="13"/>
        <v>0</v>
      </c>
      <c r="H80" s="82">
        <f>'Picarro Output'!F80</f>
        <v>-6.2960000000000003</v>
      </c>
      <c r="J80" s="59">
        <f>H80 + ((1-$T$8)*(H80-H77))</f>
        <v>-6.3039089812543869</v>
      </c>
      <c r="K80" s="79"/>
      <c r="M80" s="62">
        <f t="shared" si="14"/>
        <v>-6.379757511227349</v>
      </c>
      <c r="Q80" s="64">
        <f t="shared" si="16"/>
        <v>-5.0341702137616995</v>
      </c>
      <c r="R80" s="65"/>
    </row>
    <row r="81" spans="1:18">
      <c r="A81" s="56">
        <f>'Picarro Output'!A81</f>
        <v>80</v>
      </c>
      <c r="B81" s="57">
        <f t="shared" si="12"/>
        <v>14</v>
      </c>
      <c r="C81" s="56">
        <f>'Picarro Output'!E81</f>
        <v>4</v>
      </c>
      <c r="D81" s="56" t="str">
        <f>INDEX(Timing!$B$3:$B$29,MATCH(B81,Timing!$A$3:$A$29,0),1)</f>
        <v>C50 15aug24 9m</v>
      </c>
      <c r="F81" s="58">
        <f>'Picarro Output'!J81</f>
        <v>1</v>
      </c>
      <c r="G81" s="58">
        <f t="shared" si="13"/>
        <v>0</v>
      </c>
      <c r="H81" s="82">
        <f>'Picarro Output'!F81</f>
        <v>-6.3529999999999998</v>
      </c>
      <c r="I81" s="71">
        <f>STDEV(H78:H81)</f>
        <v>5.1659139236602286E-2</v>
      </c>
      <c r="J81" s="59">
        <f>H81 + ((1-$T$9)*(H81-H77))</f>
        <v>-6.3565432030193358</v>
      </c>
      <c r="K81" s="79">
        <f>STDEV(J78:J81)</f>
        <v>3.4886311180020606E-2</v>
      </c>
      <c r="M81" s="62">
        <f t="shared" si="14"/>
        <v>-6.4333518409666386</v>
      </c>
      <c r="Q81" s="64">
        <f t="shared" si="16"/>
        <v>-5.0854047790953105</v>
      </c>
      <c r="R81" s="65"/>
    </row>
    <row r="82" spans="1:18">
      <c r="A82" s="56">
        <f>'Picarro Output'!A82</f>
        <v>81</v>
      </c>
      <c r="B82" s="57">
        <f t="shared" si="12"/>
        <v>15</v>
      </c>
      <c r="C82" s="56">
        <f>'Picarro Output'!E82</f>
        <v>1</v>
      </c>
      <c r="D82" s="56" t="str">
        <f>INDEX(Timing!$B$3:$B$29,MATCH(B82,Timing!$A$3:$A$29,0),1)</f>
        <v>CC3 30sep24 1.5m</v>
      </c>
      <c r="F82" s="58">
        <f>'Picarro Output'!J82</f>
        <v>1</v>
      </c>
      <c r="G82" s="58">
        <f t="shared" si="13"/>
        <v>0</v>
      </c>
      <c r="H82" s="82">
        <f>'Picarro Output'!F82</f>
        <v>-5.173</v>
      </c>
      <c r="J82" s="59">
        <f>H82 + ((1-$T$6)*(H82-H81))</f>
        <v>-5.0806633214859973</v>
      </c>
      <c r="K82" s="79"/>
      <c r="M82" s="62">
        <f t="shared" si="14"/>
        <v>-5.1584320674076416</v>
      </c>
      <c r="Q82" s="64">
        <f t="shared" si="16"/>
        <v>-3.8666198674960581</v>
      </c>
      <c r="R82" s="65"/>
    </row>
    <row r="83" spans="1:18">
      <c r="A83" s="56">
        <f>'Picarro Output'!A83</f>
        <v>82</v>
      </c>
      <c r="B83" s="57">
        <f t="shared" si="12"/>
        <v>15</v>
      </c>
      <c r="C83" s="56">
        <f>'Picarro Output'!E83</f>
        <v>2</v>
      </c>
      <c r="D83" s="56" t="str">
        <f>INDEX(Timing!$B$3:$B$29,MATCH(B83,Timing!$A$3:$A$29,0),1)</f>
        <v>CC3 30sep24 1.5m</v>
      </c>
      <c r="F83" s="58">
        <f>'Picarro Output'!J83</f>
        <v>1</v>
      </c>
      <c r="G83" s="58">
        <f t="shared" si="13"/>
        <v>0</v>
      </c>
      <c r="H83" s="82">
        <f>'Picarro Output'!F83</f>
        <v>-5.1890000000000001</v>
      </c>
      <c r="J83" s="59">
        <f>H83 + ((1-$T$7)*(H83-H81))</f>
        <v>-5.1672161100527756</v>
      </c>
      <c r="K83" s="79"/>
      <c r="M83" s="62">
        <f t="shared" si="14"/>
        <v>-5.2459449639487614</v>
      </c>
      <c r="Q83" s="64">
        <f t="shared" si="16"/>
        <v>-3.9502795612953934</v>
      </c>
      <c r="R83" s="65"/>
    </row>
    <row r="84" spans="1:18">
      <c r="A84" s="56">
        <f>'Picarro Output'!A84</f>
        <v>83</v>
      </c>
      <c r="B84" s="57">
        <f t="shared" si="12"/>
        <v>15</v>
      </c>
      <c r="C84" s="56">
        <f>'Picarro Output'!E84</f>
        <v>3</v>
      </c>
      <c r="D84" s="56" t="str">
        <f>INDEX(Timing!$B$3:$B$29,MATCH(B84,Timing!$A$3:$A$29,0),1)</f>
        <v>CC3 30sep24 1.5m</v>
      </c>
      <c r="F84" s="58">
        <f>'Picarro Output'!J84</f>
        <v>1</v>
      </c>
      <c r="G84" s="58">
        <f t="shared" si="13"/>
        <v>0</v>
      </c>
      <c r="H84" s="82">
        <f>'Picarro Output'!F84</f>
        <v>-5.0979999999999999</v>
      </c>
      <c r="J84" s="59">
        <f>H84 + ((1-$T$8)*(H84-H81))</f>
        <v>-5.0858211392953923</v>
      </c>
      <c r="K84" s="79"/>
      <c r="M84" s="62">
        <f t="shared" si="14"/>
        <v>-5.1655101011657196</v>
      </c>
      <c r="Q84" s="64">
        <f t="shared" si="16"/>
        <v>-3.8733862546264843</v>
      </c>
      <c r="R84" s="65"/>
    </row>
    <row r="85" spans="1:18">
      <c r="A85" s="56">
        <f>'Picarro Output'!A85</f>
        <v>84</v>
      </c>
      <c r="B85" s="57">
        <f t="shared" si="12"/>
        <v>15</v>
      </c>
      <c r="C85" s="56">
        <f>'Picarro Output'!E85</f>
        <v>4</v>
      </c>
      <c r="D85" s="56" t="str">
        <f>INDEX(Timing!$B$3:$B$29,MATCH(B85,Timing!$A$3:$A$29,0),1)</f>
        <v>CC3 30sep24 1.5m</v>
      </c>
      <c r="F85" s="58">
        <f>'Picarro Output'!J85</f>
        <v>1</v>
      </c>
      <c r="G85" s="58">
        <f t="shared" si="13"/>
        <v>0</v>
      </c>
      <c r="H85" s="82">
        <f>'Picarro Output'!F85</f>
        <v>-5.109</v>
      </c>
      <c r="I85" s="71">
        <f>STDEV(H82:H85)</f>
        <v>4.5441354146489449E-2</v>
      </c>
      <c r="J85" s="59">
        <f>H85 + ((1-$T$9)*(H85-H81))</f>
        <v>-5.1039452470687445</v>
      </c>
      <c r="K85" s="79">
        <f>STDEV(J82:J85)</f>
        <v>3.9808775207233228E-2</v>
      </c>
      <c r="M85" s="62">
        <f t="shared" si="14"/>
        <v>-5.1845943169134125</v>
      </c>
      <c r="Q85" s="64">
        <f t="shared" si="16"/>
        <v>-3.8916301901943378</v>
      </c>
      <c r="R85" s="65"/>
    </row>
    <row r="86" spans="1:18">
      <c r="A86" s="56">
        <f>'Picarro Output'!A86</f>
        <v>85</v>
      </c>
      <c r="B86" s="57">
        <f t="shared" si="12"/>
        <v>16</v>
      </c>
      <c r="C86" s="56">
        <f>'Picarro Output'!E86</f>
        <v>1</v>
      </c>
      <c r="D86" s="56" t="str">
        <f>INDEX(Timing!$B$3:$B$29,MATCH(B86,Timing!$A$3:$A$29,0),1)</f>
        <v>C50 30sep24 6m</v>
      </c>
      <c r="F86" s="58">
        <f>'Picarro Output'!J86</f>
        <v>1</v>
      </c>
      <c r="G86" s="58">
        <f t="shared" si="13"/>
        <v>0</v>
      </c>
      <c r="H86" s="82">
        <f>'Picarro Output'!F86</f>
        <v>-5.2629999999999999</v>
      </c>
      <c r="J86" s="59">
        <f>H86 + ((1-$T$6)*(H86-H85))</f>
        <v>-5.2750507190603022</v>
      </c>
      <c r="K86" s="79"/>
      <c r="M86" s="62">
        <f t="shared" si="14"/>
        <v>-5.3566598968793118</v>
      </c>
      <c r="Q86" s="64">
        <f t="shared" si="16"/>
        <v>-4.0561197031952974</v>
      </c>
      <c r="R86" s="65"/>
    </row>
    <row r="87" spans="1:18">
      <c r="A87" s="56">
        <f>'Picarro Output'!A87</f>
        <v>86</v>
      </c>
      <c r="B87" s="57">
        <f t="shared" si="12"/>
        <v>16</v>
      </c>
      <c r="C87" s="56">
        <f>'Picarro Output'!E87</f>
        <v>2</v>
      </c>
      <c r="D87" s="56" t="str">
        <f>INDEX(Timing!$B$3:$B$29,MATCH(B87,Timing!$A$3:$A$29,0),1)</f>
        <v>C50 30sep24 6m</v>
      </c>
      <c r="F87" s="58">
        <f>'Picarro Output'!J87</f>
        <v>1</v>
      </c>
      <c r="G87" s="58">
        <f t="shared" si="13"/>
        <v>0</v>
      </c>
      <c r="H87" s="82">
        <f>'Picarro Output'!F87</f>
        <v>-5.2469999999999999</v>
      </c>
      <c r="J87" s="59">
        <f>H87 + ((1-$T$7)*(H87-H85))</f>
        <v>-5.2495826261277641</v>
      </c>
      <c r="K87" s="79"/>
      <c r="M87" s="62">
        <f t="shared" si="14"/>
        <v>-5.3321519119211152</v>
      </c>
      <c r="Q87" s="64">
        <f t="shared" si="16"/>
        <v>-4.0326908075892876</v>
      </c>
      <c r="R87" s="65"/>
    </row>
    <row r="88" spans="1:18">
      <c r="A88" s="56">
        <f>'Picarro Output'!A88</f>
        <v>87</v>
      </c>
      <c r="B88" s="57">
        <f t="shared" si="12"/>
        <v>16</v>
      </c>
      <c r="C88" s="56">
        <f>'Picarro Output'!E88</f>
        <v>3</v>
      </c>
      <c r="D88" s="56" t="str">
        <f>INDEX(Timing!$B$3:$B$29,MATCH(B88,Timing!$A$3:$A$29,0),1)</f>
        <v>C50 30sep24 6m</v>
      </c>
      <c r="F88" s="58">
        <f>'Picarro Output'!J88</f>
        <v>1</v>
      </c>
      <c r="G88" s="58">
        <f t="shared" si="13"/>
        <v>0</v>
      </c>
      <c r="H88" s="82">
        <f>'Picarro Output'!F88</f>
        <v>-5.327</v>
      </c>
      <c r="J88" s="59">
        <f>H88 + ((1-$T$8)*(H88-H85))</f>
        <v>-5.329115531182155</v>
      </c>
      <c r="K88" s="79"/>
      <c r="M88" s="62">
        <f t="shared" si="14"/>
        <v>-5.4126449249498467</v>
      </c>
      <c r="Q88" s="64">
        <f t="shared" si="16"/>
        <v>-4.1096397041419852</v>
      </c>
      <c r="R88" s="65"/>
    </row>
    <row r="89" spans="1:18">
      <c r="A89" s="56">
        <f>'Picarro Output'!A89</f>
        <v>88</v>
      </c>
      <c r="B89" s="57">
        <f t="shared" si="12"/>
        <v>16</v>
      </c>
      <c r="C89" s="56">
        <f>'Picarro Output'!E89</f>
        <v>4</v>
      </c>
      <c r="D89" s="56" t="str">
        <f>INDEX(Timing!$B$3:$B$29,MATCH(B89,Timing!$A$3:$A$29,0),1)</f>
        <v>C50 30sep24 6m</v>
      </c>
      <c r="F89" s="58">
        <f>'Picarro Output'!J89</f>
        <v>1</v>
      </c>
      <c r="G89" s="58">
        <f t="shared" si="13"/>
        <v>0</v>
      </c>
      <c r="H89" s="82">
        <f>'Picarro Output'!F89</f>
        <v>-5.1609999999999996</v>
      </c>
      <c r="I89" s="71">
        <f>STDEV(H86:H89)</f>
        <v>6.8378846631591328E-2</v>
      </c>
      <c r="J89" s="59">
        <f>H89 + ((1-$T$9)*(H89-H85))</f>
        <v>-5.1612112919231707</v>
      </c>
      <c r="K89" s="79">
        <f>STDEV(J86:J89)</f>
        <v>7.0034427304797031E-2</v>
      </c>
      <c r="L89" s="62"/>
      <c r="M89" s="62">
        <f t="shared" si="14"/>
        <v>-5.245700793665204</v>
      </c>
      <c r="N89" s="62"/>
      <c r="Q89" s="64">
        <f t="shared" si="16"/>
        <v>-3.9500461418570625</v>
      </c>
      <c r="R89" s="65"/>
    </row>
    <row r="90" spans="1:18">
      <c r="A90" s="56">
        <f>'Picarro Output'!A90</f>
        <v>89</v>
      </c>
      <c r="B90" s="57">
        <f t="shared" si="12"/>
        <v>17</v>
      </c>
      <c r="C90" s="56">
        <f>'Picarro Output'!E90</f>
        <v>1</v>
      </c>
      <c r="D90" s="56" t="str">
        <f>INDEX(Timing!$B$3:$B$29,MATCH(B90,Timing!$A$3:$A$29,0),1)</f>
        <v>C50 15aug24 1.5m</v>
      </c>
      <c r="F90" s="58">
        <f>'Picarro Output'!J90</f>
        <v>1</v>
      </c>
      <c r="G90" s="58">
        <f t="shared" si="13"/>
        <v>0</v>
      </c>
      <c r="H90" s="82">
        <f>'Picarro Output'!F90</f>
        <v>-5.3159999999999998</v>
      </c>
      <c r="J90" s="59">
        <f>H90 + ((1-$T$6)*(H90-H89))</f>
        <v>-5.328128970482771</v>
      </c>
      <c r="K90" s="79"/>
      <c r="M90" s="62">
        <f t="shared" si="14"/>
        <v>-5.4135785801991458</v>
      </c>
      <c r="Q90" s="64">
        <f t="shared" si="16"/>
        <v>-4.1105322504449608</v>
      </c>
      <c r="R90" s="65"/>
    </row>
    <row r="91" spans="1:18">
      <c r="A91" s="56">
        <f>'Picarro Output'!A91</f>
        <v>90</v>
      </c>
      <c r="B91" s="57">
        <f t="shared" si="12"/>
        <v>17</v>
      </c>
      <c r="C91" s="56">
        <f>'Picarro Output'!E91</f>
        <v>2</v>
      </c>
      <c r="D91" s="56" t="str">
        <f>INDEX(Timing!$B$3:$B$29,MATCH(B91,Timing!$A$3:$A$29,0),1)</f>
        <v>C50 15aug24 1.5m</v>
      </c>
      <c r="F91" s="58">
        <f>'Picarro Output'!J91</f>
        <v>1</v>
      </c>
      <c r="G91" s="58">
        <f t="shared" si="13"/>
        <v>0</v>
      </c>
      <c r="H91" s="82">
        <f>'Picarro Output'!F91</f>
        <v>-5.1890000000000001</v>
      </c>
      <c r="J91" s="59">
        <f>H91 + ((1-$T$7)*(H91-H89))</f>
        <v>-5.1895240110983867</v>
      </c>
      <c r="K91" s="79"/>
      <c r="M91" s="62">
        <f t="shared" si="14"/>
        <v>-5.275933728789103</v>
      </c>
      <c r="Q91" s="64">
        <f t="shared" si="16"/>
        <v>-3.9789479174248736</v>
      </c>
      <c r="R91" s="65"/>
    </row>
    <row r="92" spans="1:18">
      <c r="A92" s="56">
        <f>'Picarro Output'!A92</f>
        <v>91</v>
      </c>
      <c r="B92" s="57">
        <f t="shared" si="12"/>
        <v>17</v>
      </c>
      <c r="C92" s="56">
        <f>'Picarro Output'!E92</f>
        <v>3</v>
      </c>
      <c r="D92" s="56" t="str">
        <f>INDEX(Timing!$B$3:$B$29,MATCH(B92,Timing!$A$3:$A$29,0),1)</f>
        <v>C50 15aug24 1.5m</v>
      </c>
      <c r="F92" s="58">
        <f>'Picarro Output'!J92</f>
        <v>1</v>
      </c>
      <c r="G92" s="58">
        <f t="shared" si="13"/>
        <v>0</v>
      </c>
      <c r="H92" s="82">
        <f>'Picarro Output'!F92</f>
        <v>-5.2770000000000001</v>
      </c>
      <c r="J92" s="59">
        <f>H92 + ((1-$T$8)*(H92-H89))</f>
        <v>-5.278125695491422</v>
      </c>
      <c r="K92" s="79"/>
      <c r="M92" s="62">
        <f t="shared" si="14"/>
        <v>-5.365495521156479</v>
      </c>
      <c r="Q92" s="64">
        <f t="shared" si="16"/>
        <v>-4.0645662939352851</v>
      </c>
      <c r="R92" s="65"/>
    </row>
    <row r="93" spans="1:18">
      <c r="A93" s="56">
        <f>'Picarro Output'!A93</f>
        <v>92</v>
      </c>
      <c r="B93" s="57">
        <f t="shared" si="12"/>
        <v>17</v>
      </c>
      <c r="C93" s="56">
        <f>'Picarro Output'!E93</f>
        <v>4</v>
      </c>
      <c r="D93" s="56" t="str">
        <f>INDEX(Timing!$B$3:$B$29,MATCH(B93,Timing!$A$3:$A$29,0),1)</f>
        <v>C50 15aug24 1.5m</v>
      </c>
      <c r="F93" s="58">
        <f>'Picarro Output'!J93</f>
        <v>1</v>
      </c>
      <c r="G93" s="58">
        <f t="shared" si="13"/>
        <v>0</v>
      </c>
      <c r="H93" s="82">
        <f>'Picarro Output'!F93</f>
        <v>-5.3140000000000001</v>
      </c>
      <c r="I93" s="71">
        <f>STDEV(H90:H93)</f>
        <v>5.9436240347675591E-2</v>
      </c>
      <c r="J93" s="59">
        <f>H93 + ((1-$T$9)*(H93-H89))</f>
        <v>-5.3146216858508701</v>
      </c>
      <c r="K93" s="79">
        <f>STDEV(J90:J93)</f>
        <v>6.240042269622631E-2</v>
      </c>
      <c r="M93" s="62">
        <f t="shared" si="14"/>
        <v>-5.4029516194902687</v>
      </c>
      <c r="Q93" s="64">
        <f t="shared" si="16"/>
        <v>-4.1003731960191434</v>
      </c>
      <c r="R93" s="65"/>
    </row>
    <row r="94" spans="1:18">
      <c r="A94" s="56">
        <f>'Picarro Output'!A94</f>
        <v>93</v>
      </c>
      <c r="B94" s="57">
        <f t="shared" si="12"/>
        <v>18</v>
      </c>
      <c r="C94" s="56">
        <f>'Picarro Output'!E94</f>
        <v>1</v>
      </c>
      <c r="D94" s="56" t="str">
        <f>INDEX(Timing!$B$3:$B$29,MATCH(B94,Timing!$A$3:$A$29,0),1)</f>
        <v>Blacksburg</v>
      </c>
      <c r="E94" s="56" t="s">
        <v>117</v>
      </c>
      <c r="F94" s="58">
        <f>'Picarro Output'!J94</f>
        <v>1</v>
      </c>
      <c r="G94" s="58">
        <f t="shared" si="13"/>
        <v>0</v>
      </c>
      <c r="H94" s="82">
        <f>'Picarro Output'!F94</f>
        <v>-8.7170000000000005</v>
      </c>
      <c r="J94" s="59">
        <f>H94 + ((1-$T$6)*(H94-H93))</f>
        <v>-8.9832895906636878</v>
      </c>
      <c r="K94" s="79"/>
      <c r="L94" s="62">
        <f>J94</f>
        <v>-8.9832895906636878</v>
      </c>
      <c r="M94" s="62">
        <f t="shared" si="14"/>
        <v>-9.0725796322774279</v>
      </c>
      <c r="N94" s="62">
        <f>L94 - ($T$18*A94)</f>
        <v>-9.0725796322774279</v>
      </c>
      <c r="Q94" s="64">
        <f t="shared" si="16"/>
        <v>-7.6084270719754201</v>
      </c>
      <c r="R94" s="65"/>
    </row>
    <row r="95" spans="1:18">
      <c r="A95" s="56">
        <f>'Picarro Output'!A95</f>
        <v>94</v>
      </c>
      <c r="B95" s="57">
        <f t="shared" si="12"/>
        <v>18</v>
      </c>
      <c r="C95" s="56">
        <f>'Picarro Output'!E95</f>
        <v>2</v>
      </c>
      <c r="D95" s="56" t="str">
        <f>INDEX(Timing!$B$3:$B$29,MATCH(B95,Timing!$A$3:$A$29,0),1)</f>
        <v>Blacksburg</v>
      </c>
      <c r="E95" s="56" t="s">
        <v>117</v>
      </c>
      <c r="F95" s="58">
        <f>'Picarro Output'!J95</f>
        <v>1</v>
      </c>
      <c r="G95" s="58">
        <f t="shared" si="13"/>
        <v>0</v>
      </c>
      <c r="H95" s="82">
        <f>'Picarro Output'!F95</f>
        <v>-8.9290000000000003</v>
      </c>
      <c r="J95" s="59">
        <f>H95 + ((1-$T$7)*(H95-H93))</f>
        <v>-8.9966535757381596</v>
      </c>
      <c r="K95" s="79"/>
      <c r="L95" s="62">
        <f>J95</f>
        <v>-8.9966535757381596</v>
      </c>
      <c r="M95" s="62">
        <f t="shared" si="14"/>
        <v>-9.0869037253262412</v>
      </c>
      <c r="N95" s="62">
        <f>L95 - ($T$18*A95)</f>
        <v>-9.0869037253262412</v>
      </c>
      <c r="Q95" s="64">
        <f t="shared" si="16"/>
        <v>-7.6221204735857047</v>
      </c>
      <c r="R95" s="65"/>
    </row>
    <row r="96" spans="1:18">
      <c r="A96" s="56">
        <f>'Picarro Output'!A96</f>
        <v>95</v>
      </c>
      <c r="B96" s="57">
        <f t="shared" si="12"/>
        <v>18</v>
      </c>
      <c r="C96" s="56">
        <f>'Picarro Output'!E96</f>
        <v>3</v>
      </c>
      <c r="D96" s="56" t="str">
        <f>INDEX(Timing!$B$3:$B$29,MATCH(B96,Timing!$A$3:$A$29,0),1)</f>
        <v>Blacksburg</v>
      </c>
      <c r="E96" s="56" t="s">
        <v>117</v>
      </c>
      <c r="F96" s="58">
        <f>'Picarro Output'!J96</f>
        <v>1</v>
      </c>
      <c r="G96" s="58">
        <f t="shared" si="13"/>
        <v>0</v>
      </c>
      <c r="H96" s="82">
        <f>'Picarro Output'!F96</f>
        <v>-8.9169999999999998</v>
      </c>
      <c r="J96" s="59">
        <f>H96 + ((1-$T$8)*(H96-H93))</f>
        <v>-8.9519644901344222</v>
      </c>
      <c r="K96" s="79"/>
      <c r="L96" s="62">
        <f>J96</f>
        <v>-8.9519644901344222</v>
      </c>
      <c r="M96" s="62">
        <f t="shared" si="14"/>
        <v>-9.0431747476968454</v>
      </c>
      <c r="N96" s="62">
        <f>L96 - ($T$18*A96)</f>
        <v>-9.0431747476968454</v>
      </c>
      <c r="Q96" s="64">
        <f t="shared" si="16"/>
        <v>-7.5803168877917617</v>
      </c>
      <c r="R96" s="65"/>
    </row>
    <row r="97" spans="1:18">
      <c r="A97" s="56">
        <f>'Picarro Output'!A97</f>
        <v>96</v>
      </c>
      <c r="B97" s="57">
        <f t="shared" si="12"/>
        <v>18</v>
      </c>
      <c r="C97" s="56">
        <f>'Picarro Output'!E97</f>
        <v>4</v>
      </c>
      <c r="D97" s="56" t="str">
        <f>INDEX(Timing!$B$3:$B$29,MATCH(B97,Timing!$A$3:$A$29,0),1)</f>
        <v>Blacksburg</v>
      </c>
      <c r="E97" s="56" t="s">
        <v>117</v>
      </c>
      <c r="F97" s="58">
        <f>'Picarro Output'!J97</f>
        <v>1</v>
      </c>
      <c r="G97" s="58">
        <f t="shared" si="13"/>
        <v>0</v>
      </c>
      <c r="H97" s="82">
        <f>'Picarro Output'!F97</f>
        <v>-8.92</v>
      </c>
      <c r="I97" s="71">
        <f>STDEV(H94:H97)</f>
        <v>0.1026267508985837</v>
      </c>
      <c r="J97" s="59">
        <f>H97 + ((1-$T$9)*(H97-H93))</f>
        <v>-8.9346522822106955</v>
      </c>
      <c r="K97" s="79">
        <f>STDEV(J94:J97)</f>
        <v>2.8381967732115425E-2</v>
      </c>
      <c r="L97" s="62">
        <f>J97</f>
        <v>-8.9346522822106955</v>
      </c>
      <c r="M97" s="62">
        <f t="shared" si="14"/>
        <v>-9.0268226477474585</v>
      </c>
      <c r="N97" s="62">
        <f>L97 - ($T$18*A97)</f>
        <v>-9.0268226477474585</v>
      </c>
      <c r="Q97" s="64">
        <f t="shared" si="16"/>
        <v>-7.5646847726543189</v>
      </c>
      <c r="R97" s="65"/>
    </row>
    <row r="98" spans="1:18">
      <c r="A98" s="56">
        <f>'Picarro Output'!A98</f>
        <v>97</v>
      </c>
      <c r="B98" s="57">
        <f t="shared" si="12"/>
        <v>19</v>
      </c>
      <c r="C98" s="56">
        <f>'Picarro Output'!E98</f>
        <v>1</v>
      </c>
      <c r="D98" s="56" t="str">
        <f>INDEX(Timing!$B$3:$B$29,MATCH(B98,Timing!$A$3:$A$29,0),1)</f>
        <v>CC4 15aug24 9m</v>
      </c>
      <c r="F98" s="58">
        <f>'Picarro Output'!J98</f>
        <v>1</v>
      </c>
      <c r="G98" s="58">
        <f t="shared" si="13"/>
        <v>0</v>
      </c>
      <c r="H98" s="82">
        <f>'Picarro Output'!F98</f>
        <v>-6.6050000000000004</v>
      </c>
      <c r="J98" s="59">
        <f>H98 + ((1-$T$6)*(H98-H97))</f>
        <v>-6.4238479569831224</v>
      </c>
      <c r="K98" s="79"/>
      <c r="M98" s="62">
        <f t="shared" si="14"/>
        <v>-6.5169784304942278</v>
      </c>
      <c r="Q98" s="64">
        <f t="shared" si="16"/>
        <v>-5.1653492804188783</v>
      </c>
      <c r="R98" s="65"/>
    </row>
    <row r="99" spans="1:18">
      <c r="A99" s="56">
        <f>'Picarro Output'!A99</f>
        <v>98</v>
      </c>
      <c r="B99" s="57">
        <f t="shared" si="12"/>
        <v>19</v>
      </c>
      <c r="C99" s="56">
        <f>'Picarro Output'!E99</f>
        <v>2</v>
      </c>
      <c r="D99" s="56" t="str">
        <f>INDEX(Timing!$B$3:$B$29,MATCH(B99,Timing!$A$3:$A$29,0),1)</f>
        <v>CC4 15aug24 9m</v>
      </c>
      <c r="F99" s="58">
        <f>'Picarro Output'!J99</f>
        <v>1</v>
      </c>
      <c r="G99" s="58">
        <f t="shared" si="13"/>
        <v>0</v>
      </c>
      <c r="H99" s="82">
        <f>'Picarro Output'!F99</f>
        <v>-6.5049999999999999</v>
      </c>
      <c r="J99" s="59">
        <f>H99 + ((1-$T$7)*(H99-H97))</f>
        <v>-6.4598040427641346</v>
      </c>
      <c r="K99" s="79"/>
      <c r="M99" s="62">
        <f t="shared" si="14"/>
        <v>-6.5538946242495806</v>
      </c>
      <c r="Q99" s="64">
        <f t="shared" si="16"/>
        <v>-5.200640049984008</v>
      </c>
      <c r="R99" s="65"/>
    </row>
    <row r="100" spans="1:18">
      <c r="A100" s="56">
        <f>'Picarro Output'!A100</f>
        <v>99</v>
      </c>
      <c r="B100" s="57">
        <f t="shared" si="12"/>
        <v>19</v>
      </c>
      <c r="C100" s="56">
        <f>'Picarro Output'!E100</f>
        <v>3</v>
      </c>
      <c r="D100" s="56" t="str">
        <f>INDEX(Timing!$B$3:$B$29,MATCH(B100,Timing!$A$3:$A$29,0),1)</f>
        <v>CC4 15aug24 9m</v>
      </c>
      <c r="F100" s="58">
        <f>'Picarro Output'!J100</f>
        <v>1</v>
      </c>
      <c r="G100" s="58">
        <f t="shared" si="13"/>
        <v>0</v>
      </c>
      <c r="H100" s="82">
        <f>'Picarro Output'!F100</f>
        <v>-6.5119999999999996</v>
      </c>
      <c r="J100" s="59">
        <f>H100 + ((1-$T$8)*(H100-H97))</f>
        <v>-6.4886321142815184</v>
      </c>
      <c r="K100" s="79"/>
      <c r="M100" s="62">
        <f t="shared" si="14"/>
        <v>-6.583682803741306</v>
      </c>
      <c r="Q100" s="64">
        <f t="shared" si="16"/>
        <v>-5.2291166525604797</v>
      </c>
      <c r="R100" s="65"/>
    </row>
    <row r="101" spans="1:18">
      <c r="A101" s="56">
        <f>'Picarro Output'!A101</f>
        <v>100</v>
      </c>
      <c r="B101" s="57">
        <f t="shared" si="12"/>
        <v>19</v>
      </c>
      <c r="C101" s="56">
        <f>'Picarro Output'!E101</f>
        <v>4</v>
      </c>
      <c r="D101" s="56" t="str">
        <f>INDEX(Timing!$B$3:$B$29,MATCH(B101,Timing!$A$3:$A$29,0),1)</f>
        <v>CC4 15aug24 9m</v>
      </c>
      <c r="F101" s="58">
        <f>'Picarro Output'!J101</f>
        <v>1</v>
      </c>
      <c r="G101" s="58">
        <f t="shared" si="13"/>
        <v>0</v>
      </c>
      <c r="H101" s="82">
        <f>'Picarro Output'!F101</f>
        <v>-6.4829999999999997</v>
      </c>
      <c r="I101" s="71">
        <f>STDEV(H98:H101)</f>
        <v>5.3934373702368185E-2</v>
      </c>
      <c r="J101" s="59">
        <f>H101 + ((1-$T$9)*(H101-H97))</f>
        <v>-6.4730977227544457</v>
      </c>
      <c r="K101" s="79">
        <f>STDEV(J98:J101)</f>
        <v>2.7635218359455784E-2</v>
      </c>
      <c r="M101" s="62">
        <f t="shared" si="14"/>
        <v>-6.5691085201885748</v>
      </c>
      <c r="Q101" s="64">
        <f t="shared" si="16"/>
        <v>-5.2151840763624877</v>
      </c>
      <c r="R101" s="65"/>
    </row>
    <row r="102" spans="1:18">
      <c r="A102" s="56">
        <f>'Picarro Output'!A102</f>
        <v>101</v>
      </c>
      <c r="B102" s="57">
        <f t="shared" si="12"/>
        <v>20</v>
      </c>
      <c r="C102" s="56">
        <f>'Picarro Output'!E102</f>
        <v>1</v>
      </c>
      <c r="D102" s="56" t="str">
        <f>INDEX(Timing!$B$3:$B$29,MATCH(B102,Timing!$A$3:$A$29,0),1)</f>
        <v>CP2 15aug24 0.1m</v>
      </c>
      <c r="F102" s="58">
        <f>'Picarro Output'!J102</f>
        <v>1</v>
      </c>
      <c r="G102" s="58">
        <f t="shared" si="13"/>
        <v>0</v>
      </c>
      <c r="H102" s="82">
        <f>'Picarro Output'!F102</f>
        <v>-5.7789999999999999</v>
      </c>
      <c r="J102" s="59">
        <f>H102 + ((1-$T$6)*(H102-H101))</f>
        <v>-5.7239109985814762</v>
      </c>
      <c r="K102" s="79"/>
      <c r="M102" s="62">
        <f t="shared" si="14"/>
        <v>-5.8208819039899469</v>
      </c>
      <c r="Q102" s="64">
        <f t="shared" si="16"/>
        <v>-4.4999019627796342</v>
      </c>
      <c r="R102" s="65"/>
    </row>
    <row r="103" spans="1:18">
      <c r="A103" s="56">
        <f>'Picarro Output'!A103</f>
        <v>102</v>
      </c>
      <c r="B103" s="57">
        <f t="shared" si="12"/>
        <v>20</v>
      </c>
      <c r="C103" s="56">
        <f>'Picarro Output'!E103</f>
        <v>2</v>
      </c>
      <c r="D103" s="56" t="str">
        <f>INDEX(Timing!$B$3:$B$29,MATCH(B103,Timing!$A$3:$A$29,0),1)</f>
        <v>CP2 15aug24 0.1m</v>
      </c>
      <c r="F103" s="58">
        <f>'Picarro Output'!J103</f>
        <v>1</v>
      </c>
      <c r="G103" s="58">
        <f t="shared" si="13"/>
        <v>0</v>
      </c>
      <c r="H103" s="82">
        <f>'Picarro Output'!F103</f>
        <v>-5.806</v>
      </c>
      <c r="J103" s="59">
        <f>H103 + ((1-$T$7)*(H103-H101))</f>
        <v>-5.7933301602282894</v>
      </c>
      <c r="K103" s="79"/>
      <c r="M103" s="62">
        <f t="shared" si="14"/>
        <v>-5.8912611736111007</v>
      </c>
      <c r="Q103" s="64">
        <f t="shared" si="16"/>
        <v>-4.5671824251919375</v>
      </c>
      <c r="R103" s="65"/>
    </row>
    <row r="104" spans="1:18">
      <c r="A104" s="56">
        <f>'Picarro Output'!A104</f>
        <v>103</v>
      </c>
      <c r="B104" s="57">
        <f t="shared" si="12"/>
        <v>20</v>
      </c>
      <c r="C104" s="56">
        <f>'Picarro Output'!E104</f>
        <v>3</v>
      </c>
      <c r="D104" s="56" t="str">
        <f>INDEX(Timing!$B$3:$B$29,MATCH(B104,Timing!$A$3:$A$29,0),1)</f>
        <v>CP2 15aug24 0.1m</v>
      </c>
      <c r="F104" s="58">
        <f>'Picarro Output'!J104</f>
        <v>1</v>
      </c>
      <c r="G104" s="58">
        <f t="shared" ref="G104:G105" si="17">IF(F104="     ",-1,IF(F104=0,-1,0))</f>
        <v>0</v>
      </c>
      <c r="H104" s="82">
        <f>'Picarro Output'!F104</f>
        <v>-5.8070000000000004</v>
      </c>
      <c r="J104" s="59">
        <f>H104 + ((1-$T$8)*(H104-H101))</f>
        <v>-5.8004399124810249</v>
      </c>
      <c r="K104" s="79"/>
      <c r="M104" s="62">
        <f t="shared" ref="M104:M133" si="18">J104 - ($T$18*A104)</f>
        <v>-5.8993310338381777</v>
      </c>
      <c r="Q104" s="64">
        <f t="shared" si="16"/>
        <v>-4.574896968559651</v>
      </c>
      <c r="R104" s="65"/>
    </row>
    <row r="105" spans="1:18">
      <c r="A105" s="56">
        <f>'Picarro Output'!A105</f>
        <v>104</v>
      </c>
      <c r="B105" s="57">
        <f t="shared" si="12"/>
        <v>20</v>
      </c>
      <c r="C105" s="56">
        <f>'Picarro Output'!E105</f>
        <v>4</v>
      </c>
      <c r="D105" s="56" t="str">
        <f>INDEX(Timing!$B$3:$B$29,MATCH(B105,Timing!$A$3:$A$29,0),1)</f>
        <v>CP2 15aug24 0.1m</v>
      </c>
      <c r="F105" s="58">
        <f>'Picarro Output'!J105</f>
        <v>1</v>
      </c>
      <c r="G105" s="58">
        <f t="shared" si="17"/>
        <v>0</v>
      </c>
      <c r="H105" s="82">
        <f>'Picarro Output'!F105</f>
        <v>-5.7030000000000003</v>
      </c>
      <c r="I105" s="71">
        <f>STDEV(H102:H105)</f>
        <v>4.891744746679514E-2</v>
      </c>
      <c r="J105" s="59">
        <f>H105 + ((1-$T$9)*(H105-H101))</f>
        <v>-5.6998306211524286</v>
      </c>
      <c r="K105" s="79">
        <f>STDEV(J102:J105)</f>
        <v>5.0141882966947202E-2</v>
      </c>
      <c r="M105" s="62">
        <f t="shared" si="18"/>
        <v>-5.7996818504839229</v>
      </c>
      <c r="Q105" s="64">
        <f t="shared" si="16"/>
        <v>-4.4796353500294765</v>
      </c>
      <c r="R105" s="65"/>
    </row>
    <row r="106" spans="1:18">
      <c r="A106" s="56">
        <f>'Picarro Output'!A106</f>
        <v>105</v>
      </c>
      <c r="B106" s="57">
        <f t="shared" ref="B106:B133" si="19">IF(C106=1,B105+1,B105)</f>
        <v>21</v>
      </c>
      <c r="C106" s="56">
        <f>'Picarro Output'!E106</f>
        <v>1</v>
      </c>
      <c r="D106" s="56" t="str">
        <f>INDEX(Timing!$B$3:$B$29,MATCH(B106,Timing!$A$3:$A$29,0),1)</f>
        <v>C50 15aug24 0.1m</v>
      </c>
      <c r="F106" s="58">
        <f>'Picarro Output'!J106</f>
        <v>1</v>
      </c>
      <c r="G106" s="58">
        <f t="shared" ref="G106:G131" si="20">IF(F106="     ",-1,IF(F106=0,-1,0))</f>
        <v>0</v>
      </c>
      <c r="H106" s="82">
        <f>'Picarro Output'!F106</f>
        <v>-5.3470000000000004</v>
      </c>
      <c r="J106" s="59">
        <f>H106 + ((1-$T$6)*(H106-H105))</f>
        <v>-5.3191424936008609</v>
      </c>
      <c r="K106" s="79"/>
      <c r="M106" s="62">
        <f t="shared" si="18"/>
        <v>-5.4199538309066959</v>
      </c>
      <c r="Q106" s="64">
        <f t="shared" si="16"/>
        <v>-4.1166267981421338</v>
      </c>
      <c r="R106" s="65"/>
    </row>
    <row r="107" spans="1:18">
      <c r="A107" s="56">
        <f>'Picarro Output'!A107</f>
        <v>106</v>
      </c>
      <c r="B107" s="57">
        <f t="shared" si="19"/>
        <v>21</v>
      </c>
      <c r="C107" s="56">
        <f>'Picarro Output'!E107</f>
        <v>2</v>
      </c>
      <c r="D107" s="56" t="str">
        <f>INDEX(Timing!$B$3:$B$29,MATCH(B107,Timing!$A$3:$A$29,0),1)</f>
        <v>C50 15aug24 0.1m</v>
      </c>
      <c r="F107" s="58">
        <f>'Picarro Output'!J107</f>
        <v>1</v>
      </c>
      <c r="G107" s="58">
        <f t="shared" si="20"/>
        <v>0</v>
      </c>
      <c r="H107" s="82">
        <f>'Picarro Output'!F107</f>
        <v>-5.2249999999999996</v>
      </c>
      <c r="J107" s="59">
        <f>H107 + ((1-$T$7)*(H107-H105))</f>
        <v>-5.2160543819632528</v>
      </c>
      <c r="K107" s="79"/>
      <c r="M107" s="62">
        <f t="shared" si="18"/>
        <v>-5.3178258272434293</v>
      </c>
      <c r="Q107" s="64">
        <f t="shared" si="16"/>
        <v>-4.0189955020417738</v>
      </c>
      <c r="R107" s="65"/>
    </row>
    <row r="108" spans="1:18">
      <c r="A108" s="56">
        <f>'Picarro Output'!A108</f>
        <v>107</v>
      </c>
      <c r="B108" s="57">
        <f t="shared" si="19"/>
        <v>21</v>
      </c>
      <c r="C108" s="56">
        <f>'Picarro Output'!E108</f>
        <v>3</v>
      </c>
      <c r="D108" s="56" t="str">
        <f>INDEX(Timing!$B$3:$B$29,MATCH(B108,Timing!$A$3:$A$29,0),1)</f>
        <v>C50 15aug24 0.1m</v>
      </c>
      <c r="F108" s="58">
        <f>'Picarro Output'!J108</f>
        <v>1</v>
      </c>
      <c r="G108" s="58">
        <f t="shared" si="20"/>
        <v>0</v>
      </c>
      <c r="H108" s="82">
        <f>'Picarro Output'!F108</f>
        <v>-5.2430000000000003</v>
      </c>
      <c r="J108" s="59">
        <f>H108 + ((1-$T$8)*(H108-H105))</f>
        <v>-5.2385360351202239</v>
      </c>
      <c r="K108" s="79"/>
      <c r="M108" s="62">
        <f t="shared" si="18"/>
        <v>-5.341267588374742</v>
      </c>
      <c r="Q108" s="64">
        <f t="shared" si="16"/>
        <v>-4.0414051197767016</v>
      </c>
      <c r="R108" s="65"/>
    </row>
    <row r="109" spans="1:18">
      <c r="A109" s="56">
        <f>'Picarro Output'!A109</f>
        <v>108</v>
      </c>
      <c r="B109" s="57">
        <f t="shared" si="19"/>
        <v>21</v>
      </c>
      <c r="C109" s="56">
        <f>'Picarro Output'!E109</f>
        <v>4</v>
      </c>
      <c r="D109" s="56" t="str">
        <f>INDEX(Timing!$B$3:$B$29,MATCH(B109,Timing!$A$3:$A$29,0),1)</f>
        <v>C50 15aug24 0.1m</v>
      </c>
      <c r="F109" s="58">
        <f>'Picarro Output'!J109</f>
        <v>1</v>
      </c>
      <c r="G109" s="58">
        <f t="shared" si="20"/>
        <v>0</v>
      </c>
      <c r="H109" s="82">
        <f>'Picarro Output'!F109</f>
        <v>-5.2009999999999996</v>
      </c>
      <c r="I109" s="71">
        <f>STDEV(H106:H109)</f>
        <v>6.4342831768581993E-2</v>
      </c>
      <c r="J109" s="59">
        <f>H109 + ((1-$T$9)*(H109-H105))</f>
        <v>-5.1989602202801519</v>
      </c>
      <c r="K109" s="79">
        <f>STDEV(J106:J109)</f>
        <v>5.3175980591888015E-2</v>
      </c>
      <c r="M109" s="62">
        <f t="shared" si="18"/>
        <v>-5.3026518815090116</v>
      </c>
      <c r="Q109" s="64">
        <f t="shared" si="16"/>
        <v>-4.0044896668558412</v>
      </c>
      <c r="R109" s="65"/>
    </row>
    <row r="110" spans="1:18">
      <c r="A110" s="56">
        <f>'Picarro Output'!A110</f>
        <v>109</v>
      </c>
      <c r="B110" s="57">
        <f t="shared" si="19"/>
        <v>22</v>
      </c>
      <c r="C110" s="56">
        <f>'Picarro Output'!E110</f>
        <v>1</v>
      </c>
      <c r="D110" s="56" t="str">
        <f>INDEX(Timing!$B$3:$B$29,MATCH(B110,Timing!$A$3:$A$29,0),1)</f>
        <v>CC4 15aug24 6m</v>
      </c>
      <c r="F110" s="58">
        <f>'Picarro Output'!J110</f>
        <v>1</v>
      </c>
      <c r="G110" s="58">
        <f t="shared" si="20"/>
        <v>0</v>
      </c>
      <c r="H110" s="82">
        <f>'Picarro Output'!F110</f>
        <v>-5.42</v>
      </c>
      <c r="J110" s="59">
        <f>H110 + ((1-$T$6)*(H110-H109))</f>
        <v>-5.4371370615208194</v>
      </c>
      <c r="K110" s="79"/>
      <c r="M110" s="62">
        <f t="shared" si="18"/>
        <v>-5.5417888307240197</v>
      </c>
      <c r="Q110" s="64">
        <f t="shared" si="16"/>
        <v>-4.2330973891249171</v>
      </c>
      <c r="R110" s="65"/>
    </row>
    <row r="111" spans="1:18">
      <c r="A111" s="56">
        <f>'Picarro Output'!A111</f>
        <v>110</v>
      </c>
      <c r="B111" s="57">
        <f t="shared" si="19"/>
        <v>22</v>
      </c>
      <c r="C111" s="56">
        <f>'Picarro Output'!E111</f>
        <v>2</v>
      </c>
      <c r="D111" s="56" t="str">
        <f>INDEX(Timing!$B$3:$B$29,MATCH(B111,Timing!$A$3:$A$29,0),1)</f>
        <v>CC4 15aug24 6m</v>
      </c>
      <c r="F111" s="58">
        <f>'Picarro Output'!J111</f>
        <v>1</v>
      </c>
      <c r="G111" s="58">
        <f t="shared" si="20"/>
        <v>0</v>
      </c>
      <c r="H111" s="82">
        <f>'Picarro Output'!F111</f>
        <v>-5.4260000000000002</v>
      </c>
      <c r="J111" s="59">
        <f>H111 + ((1-$T$7)*(H111-H109))</f>
        <v>-5.4302108034691798</v>
      </c>
      <c r="K111" s="79"/>
      <c r="M111" s="62">
        <f t="shared" si="18"/>
        <v>-5.5358226806467217</v>
      </c>
      <c r="Q111" s="64">
        <f t="shared" si="16"/>
        <v>-4.2273939293109324</v>
      </c>
      <c r="R111" s="65"/>
    </row>
    <row r="112" spans="1:18">
      <c r="A112" s="56">
        <f>'Picarro Output'!A112</f>
        <v>111</v>
      </c>
      <c r="B112" s="57">
        <f t="shared" si="19"/>
        <v>22</v>
      </c>
      <c r="C112" s="56">
        <f>'Picarro Output'!E112</f>
        <v>3</v>
      </c>
      <c r="D112" s="56" t="str">
        <f>INDEX(Timing!$B$3:$B$29,MATCH(B112,Timing!$A$3:$A$29,0),1)</f>
        <v>CC4 15aug24 6m</v>
      </c>
      <c r="F112" s="58">
        <f>'Picarro Output'!J112</f>
        <v>1</v>
      </c>
      <c r="G112" s="58">
        <f t="shared" si="20"/>
        <v>0</v>
      </c>
      <c r="H112" s="82">
        <f>'Picarro Output'!F112</f>
        <v>-5.4180000000000001</v>
      </c>
      <c r="J112" s="59">
        <f>H112 + ((1-$T$8)*(H112-H109))</f>
        <v>-5.4201058269106772</v>
      </c>
      <c r="K112" s="79"/>
      <c r="M112" s="62">
        <f t="shared" si="18"/>
        <v>-5.5266778120625606</v>
      </c>
      <c r="Q112" s="64">
        <f t="shared" si="16"/>
        <v>-4.2186517103257959</v>
      </c>
      <c r="R112" s="65"/>
    </row>
    <row r="113" spans="1:18">
      <c r="A113" s="56">
        <f>'Picarro Output'!A113</f>
        <v>112</v>
      </c>
      <c r="B113" s="57">
        <f t="shared" si="19"/>
        <v>22</v>
      </c>
      <c r="C113" s="56">
        <f>'Picarro Output'!E113</f>
        <v>4</v>
      </c>
      <c r="D113" s="56" t="str">
        <f>INDEX(Timing!$B$3:$B$29,MATCH(B113,Timing!$A$3:$A$29,0),1)</f>
        <v>CC4 15aug24 6m</v>
      </c>
      <c r="F113" s="58">
        <f>'Picarro Output'!J113</f>
        <v>1</v>
      </c>
      <c r="G113" s="58">
        <f t="shared" si="20"/>
        <v>0</v>
      </c>
      <c r="H113" s="82">
        <f>'Picarro Output'!F113</f>
        <v>-5.3289999999999997</v>
      </c>
      <c r="I113" s="71">
        <f>STDEV(H110:H113)</f>
        <v>4.6291647914787848E-2</v>
      </c>
      <c r="J113" s="59">
        <f>H113 + ((1-$T$9)*(H113-H109))</f>
        <v>-5.3295201031954988</v>
      </c>
      <c r="K113" s="79">
        <f>STDEV(J110:J113)</f>
        <v>5.0304031263236557E-2</v>
      </c>
      <c r="M113" s="62">
        <f t="shared" si="18"/>
        <v>-5.4370521963217229</v>
      </c>
      <c r="Q113" s="64">
        <f t="shared" si="16"/>
        <v>-4.1329723205922813</v>
      </c>
      <c r="R113" s="65"/>
    </row>
    <row r="114" spans="1:18">
      <c r="A114" s="56">
        <f>'Picarro Output'!A114</f>
        <v>113</v>
      </c>
      <c r="B114" s="57">
        <f t="shared" si="19"/>
        <v>23</v>
      </c>
      <c r="C114" s="56">
        <f>'Picarro Output'!E114</f>
        <v>1</v>
      </c>
      <c r="D114" s="56" t="str">
        <f>INDEX(Timing!$B$3:$B$29,MATCH(B114,Timing!$A$3:$A$29,0),1)</f>
        <v>CC4 17dec24 6m</v>
      </c>
      <c r="F114" s="58">
        <f>'Picarro Output'!J114</f>
        <v>1</v>
      </c>
      <c r="G114" s="58">
        <f t="shared" si="20"/>
        <v>0</v>
      </c>
      <c r="H114" s="82">
        <f>'Picarro Output'!F114</f>
        <v>-5.4560000000000004</v>
      </c>
      <c r="J114" s="59">
        <f>H114 + ((1-$T$6)*(H114-H113))</f>
        <v>-5.4659379306536264</v>
      </c>
      <c r="K114" s="79"/>
      <c r="M114" s="62">
        <f t="shared" si="18"/>
        <v>-5.574430131754192</v>
      </c>
      <c r="Q114" s="64">
        <f>M114*$T$23+$T$24</f>
        <v>-4.2643014899755043</v>
      </c>
      <c r="R114" s="65"/>
    </row>
    <row r="115" spans="1:18">
      <c r="A115" s="56">
        <f>'Picarro Output'!A115</f>
        <v>114</v>
      </c>
      <c r="B115" s="57">
        <f t="shared" si="19"/>
        <v>23</v>
      </c>
      <c r="C115" s="56">
        <f>'Picarro Output'!E115</f>
        <v>2</v>
      </c>
      <c r="D115" s="56" t="str">
        <f>INDEX(Timing!$B$3:$B$29,MATCH(B115,Timing!$A$3:$A$29,0),1)</f>
        <v>CC4 17dec24 6m</v>
      </c>
      <c r="F115" s="58">
        <f>'Picarro Output'!J115</f>
        <v>1</v>
      </c>
      <c r="G115" s="58">
        <f t="shared" si="20"/>
        <v>0</v>
      </c>
      <c r="H115" s="82">
        <f>'Picarro Output'!F115</f>
        <v>-5.49</v>
      </c>
      <c r="J115" s="59">
        <f>H115 + ((1-$T$7)*(H115-H113))</f>
        <v>-5.4930130638157246</v>
      </c>
      <c r="K115" s="79"/>
      <c r="M115" s="62">
        <f t="shared" si="18"/>
        <v>-5.6024653728906317</v>
      </c>
      <c r="Q115" s="64">
        <f t="shared" ref="Q115:Q133" si="21">M115*$T$23+$T$24</f>
        <v>-4.2911023362709191</v>
      </c>
      <c r="R115" s="65"/>
    </row>
    <row r="116" spans="1:18">
      <c r="A116" s="56">
        <f>'Picarro Output'!A116</f>
        <v>115</v>
      </c>
      <c r="B116" s="57">
        <f t="shared" si="19"/>
        <v>23</v>
      </c>
      <c r="C116" s="56">
        <f>'Picarro Output'!E116</f>
        <v>3</v>
      </c>
      <c r="D116" s="56" t="str">
        <f>INDEX(Timing!$B$3:$B$29,MATCH(B116,Timing!$A$3:$A$29,0),1)</f>
        <v>CC4 17dec24 6m</v>
      </c>
      <c r="F116" s="58">
        <f>'Picarro Output'!J116</f>
        <v>1</v>
      </c>
      <c r="G116" s="58">
        <f t="shared" si="20"/>
        <v>0</v>
      </c>
      <c r="H116" s="82">
        <f>'Picarro Output'!F116</f>
        <v>-5.47</v>
      </c>
      <c r="J116" s="59">
        <f>H116 + ((1-$T$8)*(H116-H113))</f>
        <v>-5.4713683022783659</v>
      </c>
      <c r="K116" s="79"/>
      <c r="M116" s="62">
        <f t="shared" si="18"/>
        <v>-5.5817807193276145</v>
      </c>
      <c r="Q116" s="64">
        <f t="shared" si="21"/>
        <v>-4.2713284303459309</v>
      </c>
      <c r="R116" s="65"/>
    </row>
    <row r="117" spans="1:18">
      <c r="A117" s="56">
        <f>'Picarro Output'!A117</f>
        <v>116</v>
      </c>
      <c r="B117" s="57">
        <f t="shared" si="19"/>
        <v>23</v>
      </c>
      <c r="C117" s="56">
        <f>'Picarro Output'!E117</f>
        <v>4</v>
      </c>
      <c r="D117" s="56" t="str">
        <f>INDEX(Timing!$B$3:$B$29,MATCH(B117,Timing!$A$3:$A$29,0),1)</f>
        <v>CC4 17dec24 6m</v>
      </c>
      <c r="F117" s="58">
        <f>'Picarro Output'!J117</f>
        <v>1</v>
      </c>
      <c r="G117" s="58">
        <f t="shared" si="20"/>
        <v>0</v>
      </c>
      <c r="H117" s="82">
        <f>'Picarro Output'!F117</f>
        <v>-5.3680000000000003</v>
      </c>
      <c r="I117" s="71">
        <f>STDEV(H114:H117)</f>
        <v>5.3839266958853133E-2</v>
      </c>
      <c r="J117" s="59">
        <f>H117 + ((1-$T$9)*(H117-H113))</f>
        <v>-5.3681584689423785</v>
      </c>
      <c r="K117" s="79">
        <f>STDEV(J114:J117)</f>
        <v>5.5552385310704971E-2</v>
      </c>
      <c r="M117" s="62">
        <f t="shared" si="18"/>
        <v>-5.4795309939659678</v>
      </c>
      <c r="Q117" s="64">
        <f t="shared" si="21"/>
        <v>-4.1735807719673499</v>
      </c>
      <c r="R117" s="65"/>
    </row>
    <row r="118" spans="1:18">
      <c r="A118" s="56">
        <f>'Picarro Output'!A118</f>
        <v>117</v>
      </c>
      <c r="B118" s="57">
        <f t="shared" si="19"/>
        <v>24</v>
      </c>
      <c r="C118" s="56">
        <f>'Picarro Output'!E118</f>
        <v>1</v>
      </c>
      <c r="D118" s="56" t="str">
        <f>INDEX(Timing!$B$3:$B$29,MATCH(B118,Timing!$A$3:$A$29,0),1)</f>
        <v>CC4 15aug24 0.1m</v>
      </c>
      <c r="F118" s="58">
        <f>'Picarro Output'!J118</f>
        <v>1</v>
      </c>
      <c r="G118" s="58">
        <f t="shared" si="20"/>
        <v>0</v>
      </c>
      <c r="H118" s="82">
        <f>'Picarro Output'!F118</f>
        <v>-5.2990000000000004</v>
      </c>
      <c r="J118" s="59">
        <f>H118 + ((1-$T$6)*(H118-H117))</f>
        <v>-5.293600651849605</v>
      </c>
      <c r="K118" s="79"/>
      <c r="M118" s="62">
        <f t="shared" si="18"/>
        <v>-5.4059332848475359</v>
      </c>
      <c r="Q118" s="64">
        <f t="shared" si="21"/>
        <v>-4.1032235783131839</v>
      </c>
      <c r="R118" s="65"/>
    </row>
    <row r="119" spans="1:18">
      <c r="A119" s="56">
        <f>'Picarro Output'!A119</f>
        <v>118</v>
      </c>
      <c r="B119" s="57">
        <f t="shared" si="19"/>
        <v>24</v>
      </c>
      <c r="C119" s="56">
        <f>'Picarro Output'!E119</f>
        <v>2</v>
      </c>
      <c r="D119" s="56" t="str">
        <f>INDEX(Timing!$B$3:$B$29,MATCH(B119,Timing!$A$3:$A$29,0),1)</f>
        <v>CC4 15aug24 0.1m</v>
      </c>
      <c r="F119" s="58">
        <f>'Picarro Output'!J119</f>
        <v>1</v>
      </c>
      <c r="G119" s="58">
        <f t="shared" si="20"/>
        <v>0</v>
      </c>
      <c r="H119" s="82">
        <f>'Picarro Output'!F119</f>
        <v>-5.2610000000000001</v>
      </c>
      <c r="J119" s="59">
        <f>H119 + ((1-$T$7)*(H119-H117))</f>
        <v>-5.2589975290168791</v>
      </c>
      <c r="K119" s="79"/>
      <c r="M119" s="62">
        <f t="shared" si="18"/>
        <v>-5.3722902699891515</v>
      </c>
      <c r="Q119" s="64">
        <f t="shared" si="21"/>
        <v>-4.0710618692076421</v>
      </c>
      <c r="R119" s="65"/>
    </row>
    <row r="120" spans="1:18">
      <c r="A120" s="56">
        <f>'Picarro Output'!A120</f>
        <v>119</v>
      </c>
      <c r="B120" s="57">
        <f t="shared" si="19"/>
        <v>24</v>
      </c>
      <c r="C120" s="56">
        <f>'Picarro Output'!E120</f>
        <v>3</v>
      </c>
      <c r="D120" s="56" t="str">
        <f>INDEX(Timing!$B$3:$B$29,MATCH(B120,Timing!$A$3:$A$29,0),1)</f>
        <v>CC4 15aug24 0.1m</v>
      </c>
      <c r="F120" s="58">
        <f>'Picarro Output'!J120</f>
        <v>1</v>
      </c>
      <c r="G120" s="58">
        <f t="shared" si="20"/>
        <v>0</v>
      </c>
      <c r="H120" s="82">
        <f>'Picarro Output'!F120</f>
        <v>-5.3369999999999997</v>
      </c>
      <c r="J120" s="59">
        <f>H120 + ((1-$T$8)*(H120-H117))</f>
        <v>-5.3366991675841886</v>
      </c>
      <c r="K120" s="79"/>
      <c r="M120" s="62">
        <f t="shared" si="18"/>
        <v>-5.4509520165308016</v>
      </c>
      <c r="Q120" s="64">
        <f t="shared" si="21"/>
        <v>-4.1462601301439967</v>
      </c>
      <c r="R120" s="65"/>
    </row>
    <row r="121" spans="1:18">
      <c r="A121" s="56">
        <f>'Picarro Output'!A121</f>
        <v>120</v>
      </c>
      <c r="B121" s="57">
        <f t="shared" si="19"/>
        <v>24</v>
      </c>
      <c r="C121" s="56">
        <f>'Picarro Output'!E121</f>
        <v>4</v>
      </c>
      <c r="D121" s="56" t="str">
        <f>INDEX(Timing!$B$3:$B$29,MATCH(B121,Timing!$A$3:$A$29,0),1)</f>
        <v>CC4 15aug24 0.1m</v>
      </c>
      <c r="F121" s="58">
        <f>'Picarro Output'!J121</f>
        <v>1</v>
      </c>
      <c r="G121" s="58">
        <f t="shared" si="20"/>
        <v>0</v>
      </c>
      <c r="H121" s="82">
        <f>'Picarro Output'!F121</f>
        <v>-5.2460000000000004</v>
      </c>
      <c r="I121" s="71">
        <f>STDEV(H118:H121)</f>
        <v>4.080339038200928E-2</v>
      </c>
      <c r="J121" s="59">
        <f>H121 + ((1-$T$9)*(H121-H117))</f>
        <v>-5.2455042766417908</v>
      </c>
      <c r="K121" s="79">
        <f>STDEV(J118:J121)</f>
        <v>4.0726977244952133E-2</v>
      </c>
      <c r="L121" s="62"/>
      <c r="M121" s="62">
        <f t="shared" si="18"/>
        <v>-5.3607172335627453</v>
      </c>
      <c r="N121" s="62"/>
      <c r="Q121" s="64">
        <f t="shared" si="21"/>
        <v>-4.0599983948852403</v>
      </c>
      <c r="R121" s="65"/>
    </row>
    <row r="122" spans="1:18">
      <c r="A122" s="56">
        <f>'Picarro Output'!A122</f>
        <v>121</v>
      </c>
      <c r="B122" s="57">
        <f t="shared" si="19"/>
        <v>25</v>
      </c>
      <c r="C122" s="56">
        <f>'Picarro Output'!E122</f>
        <v>1</v>
      </c>
      <c r="D122" s="56" t="str">
        <f>INDEX(Timing!$B$3:$B$29,MATCH(B122,Timing!$A$3:$A$29,0),1)</f>
        <v>C50 30sep24 6m - DUP</v>
      </c>
      <c r="F122" s="58">
        <f>'Picarro Output'!J122</f>
        <v>1</v>
      </c>
      <c r="G122" s="58">
        <f t="shared" si="20"/>
        <v>0</v>
      </c>
      <c r="H122" s="82">
        <f>'Picarro Output'!F122</f>
        <v>-5.1609999999999996</v>
      </c>
      <c r="J122" s="59">
        <f>H122 + ((1-$T$6)*(H122-H121))</f>
        <v>-5.1543486290900926</v>
      </c>
      <c r="K122" s="79"/>
      <c r="M122" s="62">
        <f t="shared" si="18"/>
        <v>-5.2705216939853887</v>
      </c>
      <c r="Q122" s="64">
        <f t="shared" si="21"/>
        <v>-3.9737741751262474</v>
      </c>
      <c r="R122" s="65"/>
    </row>
    <row r="123" spans="1:18">
      <c r="A123" s="56">
        <f>'Picarro Output'!A123</f>
        <v>122</v>
      </c>
      <c r="B123" s="57">
        <f t="shared" si="19"/>
        <v>25</v>
      </c>
      <c r="C123" s="56">
        <f>'Picarro Output'!E123</f>
        <v>2</v>
      </c>
      <c r="D123" s="56" t="str">
        <f>INDEX(Timing!$B$3:$B$29,MATCH(B123,Timing!$A$3:$A$29,0),1)</f>
        <v>C50 30sep24 6m - DUP</v>
      </c>
      <c r="F123" s="58">
        <f>'Picarro Output'!J123</f>
        <v>1</v>
      </c>
      <c r="G123" s="58">
        <f t="shared" si="20"/>
        <v>0</v>
      </c>
      <c r="H123" s="82">
        <f>'Picarro Output'!F123</f>
        <v>-5.19</v>
      </c>
      <c r="J123" s="59">
        <f>H123 + ((1-$T$7)*(H123-H121))</f>
        <v>-5.1889519778032263</v>
      </c>
      <c r="K123" s="79"/>
      <c r="M123" s="62">
        <f t="shared" si="18"/>
        <v>-5.3060851506728639</v>
      </c>
      <c r="Q123" s="64">
        <f t="shared" si="21"/>
        <v>-4.0077717687897385</v>
      </c>
      <c r="R123" s="65"/>
    </row>
    <row r="124" spans="1:18">
      <c r="A124" s="56">
        <f>'Picarro Output'!A124</f>
        <v>123</v>
      </c>
      <c r="B124" s="57">
        <f t="shared" si="19"/>
        <v>25</v>
      </c>
      <c r="C124" s="56">
        <f>'Picarro Output'!E124</f>
        <v>3</v>
      </c>
      <c r="D124" s="56" t="str">
        <f>INDEX(Timing!$B$3:$B$29,MATCH(B124,Timing!$A$3:$A$29,0),1)</f>
        <v>C50 30sep24 6m - DUP</v>
      </c>
      <c r="F124" s="58">
        <f>'Picarro Output'!J124</f>
        <v>1</v>
      </c>
      <c r="G124" s="58">
        <f t="shared" si="20"/>
        <v>0</v>
      </c>
      <c r="H124" s="82">
        <f>'Picarro Output'!F124</f>
        <v>-5.2469999999999999</v>
      </c>
      <c r="J124" s="59">
        <f>H124 + ((1-$T$8)*(H124-H121))</f>
        <v>-5.2470097042714778</v>
      </c>
      <c r="K124" s="79"/>
      <c r="M124" s="62">
        <f t="shared" si="18"/>
        <v>-5.3651029851154561</v>
      </c>
      <c r="Q124" s="64">
        <f t="shared" si="21"/>
        <v>-4.0641910413005871</v>
      </c>
      <c r="R124" s="65"/>
    </row>
    <row r="125" spans="1:18">
      <c r="A125" s="56">
        <f>'Picarro Output'!A125</f>
        <v>124</v>
      </c>
      <c r="B125" s="57">
        <f t="shared" si="19"/>
        <v>25</v>
      </c>
      <c r="C125" s="56">
        <f>'Picarro Output'!E125</f>
        <v>4</v>
      </c>
      <c r="D125" s="56" t="str">
        <f>INDEX(Timing!$B$3:$B$29,MATCH(B125,Timing!$A$3:$A$29,0),1)</f>
        <v>C50 30sep24 6m - DUP</v>
      </c>
      <c r="F125" s="58">
        <f>'Picarro Output'!J125</f>
        <v>1</v>
      </c>
      <c r="G125" s="58">
        <f t="shared" si="20"/>
        <v>0</v>
      </c>
      <c r="H125" s="82">
        <f>'Picarro Output'!F125</f>
        <v>-5.1840000000000002</v>
      </c>
      <c r="I125" s="71">
        <f>STDEV(H122:H125)</f>
        <v>3.6537651812890259E-2</v>
      </c>
      <c r="J125" s="59">
        <f>H125 + ((1-$T$9)*(H125-H121))</f>
        <v>-5.1837480750146803</v>
      </c>
      <c r="K125" s="79">
        <f>STDEV(J122:J125)</f>
        <v>3.8781017650096623E-2</v>
      </c>
      <c r="L125" s="62"/>
      <c r="M125" s="62">
        <f t="shared" si="18"/>
        <v>-5.3028014638330001</v>
      </c>
      <c r="N125" s="62"/>
      <c r="Q125" s="64">
        <f t="shared" si="21"/>
        <v>-4.0046326630531706</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-4.8600000000000003</v>
      </c>
      <c r="J126" s="59">
        <f>H126 + ((1-$T$6)*(H126-H125))</f>
        <v>-4.8346465391198841</v>
      </c>
      <c r="K126" s="79"/>
      <c r="M126" s="62">
        <f t="shared" si="18"/>
        <v>-4.9546600359125454</v>
      </c>
      <c r="Q126" s="64">
        <f t="shared" si="21"/>
        <v>-3.6718199416161275</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-4.8230000000000004</v>
      </c>
      <c r="J127" s="59">
        <f>H127 + ((1-$T$7)*(H127-H125))</f>
        <v>-4.8162439997672273</v>
      </c>
      <c r="K127" s="79"/>
      <c r="M127" s="62">
        <f t="shared" si="18"/>
        <v>-4.9372176045342293</v>
      </c>
      <c r="Q127" s="64">
        <f t="shared" si="21"/>
        <v>-3.6551455024660049</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-4.8470000000000004</v>
      </c>
      <c r="J128" s="59">
        <f>H128 + ((1-$T$8)*(H128-H125))</f>
        <v>-4.8437296605119906</v>
      </c>
      <c r="K128" s="79"/>
      <c r="M128" s="62">
        <f t="shared" si="18"/>
        <v>-4.9656633732533342</v>
      </c>
      <c r="Q128" s="64">
        <f t="shared" si="21"/>
        <v>-3.6823388007681448</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-4.8380000000000001</v>
      </c>
      <c r="I129" s="71">
        <f>STDEV(H126:H129)</f>
        <v>1.5556349186104046E-2</v>
      </c>
      <c r="J129" s="59">
        <f>H129 + ((1-$T$9)*(H129-H125))</f>
        <v>-4.8365940960496667</v>
      </c>
      <c r="K129" s="79">
        <f>STDEV(J126:J129)</f>
        <v>1.1709873940117547E-2</v>
      </c>
      <c r="M129" s="62">
        <f t="shared" si="18"/>
        <v>-4.9594879167653518</v>
      </c>
      <c r="Q129" s="64">
        <f t="shared" si="21"/>
        <v>-3.6764352503284341</v>
      </c>
      <c r="R129" s="65"/>
    </row>
    <row r="130" spans="1:18">
      <c r="A130" s="56">
        <f>'Picarro Output'!A130</f>
        <v>129</v>
      </c>
      <c r="B130" s="57">
        <f t="shared" si="19"/>
        <v>27</v>
      </c>
      <c r="C130" s="56">
        <f>'Picarro Output'!E130</f>
        <v>1</v>
      </c>
      <c r="D130" s="56" t="str">
        <f>INDEX(Timing!$B$3:$B$29,MATCH(B130,Timing!$A$3:$A$29,0),1)</f>
        <v>Blacksburg</v>
      </c>
      <c r="E130" s="56" t="s">
        <v>117</v>
      </c>
      <c r="F130" s="58">
        <f>'Picarro Output'!J130</f>
        <v>1</v>
      </c>
      <c r="G130" s="58">
        <f t="shared" si="20"/>
        <v>0</v>
      </c>
      <c r="H130" s="82">
        <f>'Picarro Output'!F130</f>
        <v>-8.6470000000000002</v>
      </c>
      <c r="J130" s="59">
        <f>H130 + ((1-$T$6)*(H130-H129))</f>
        <v>-8.9450596681863015</v>
      </c>
      <c r="K130" s="79"/>
      <c r="L130" s="62">
        <f>J130</f>
        <v>-8.9450596681863015</v>
      </c>
      <c r="M130" s="62">
        <f t="shared" si="18"/>
        <v>-9.0689135968763281</v>
      </c>
      <c r="N130" s="62">
        <f>L130 - ($T$18*A130)</f>
        <v>-9.0689135968763281</v>
      </c>
      <c r="Q130" s="64">
        <f t="shared" si="21"/>
        <v>-7.6049224525280525</v>
      </c>
      <c r="R130" s="65"/>
    </row>
    <row r="131" spans="1:18">
      <c r="A131" s="56">
        <f>'Picarro Output'!A131</f>
        <v>130</v>
      </c>
      <c r="B131" s="57">
        <f t="shared" si="19"/>
        <v>27</v>
      </c>
      <c r="C131" s="56">
        <f>'Picarro Output'!E131</f>
        <v>2</v>
      </c>
      <c r="D131" s="56" t="str">
        <f>INDEX(Timing!$B$3:$B$29,MATCH(B131,Timing!$A$3:$A$29,0),1)</f>
        <v>Blacksburg</v>
      </c>
      <c r="E131" s="56" t="s">
        <v>117</v>
      </c>
      <c r="F131" s="58">
        <f>'Picarro Output'!J131</f>
        <v>1</v>
      </c>
      <c r="G131" s="58">
        <f t="shared" si="20"/>
        <v>0</v>
      </c>
      <c r="H131" s="82">
        <f>'Picarro Output'!F131</f>
        <v>-8.8889999999999993</v>
      </c>
      <c r="J131" s="59">
        <f>H131 + ((1-$T$7)*(H131-H129))</f>
        <v>-8.9648131771273256</v>
      </c>
      <c r="K131" s="79"/>
      <c r="L131" s="62">
        <f>J131</f>
        <v>-8.9648131771273256</v>
      </c>
      <c r="M131" s="62">
        <f t="shared" si="18"/>
        <v>-9.0896272137916938</v>
      </c>
      <c r="N131" s="62">
        <f>L131 - ($T$18*A131)</f>
        <v>-9.0896272137916938</v>
      </c>
      <c r="Q131" s="64">
        <f t="shared" si="21"/>
        <v>-7.6247240465457065</v>
      </c>
      <c r="R131" s="65"/>
    </row>
    <row r="132" spans="1:18">
      <c r="A132" s="56">
        <f>'Picarro Output'!A132</f>
        <v>131</v>
      </c>
      <c r="B132" s="57">
        <f t="shared" si="19"/>
        <v>27</v>
      </c>
      <c r="C132" s="56">
        <f>'Picarro Output'!E132</f>
        <v>3</v>
      </c>
      <c r="D132" s="56" t="str">
        <f>INDEX(Timing!$B$3:$B$29,MATCH(B132,Timing!$A$3:$A$29,0),1)</f>
        <v>Blacksburg</v>
      </c>
      <c r="E132" s="56" t="s">
        <v>117</v>
      </c>
      <c r="F132" s="58">
        <f>'Picarro Output'!J132</f>
        <v>1</v>
      </c>
      <c r="G132" s="58">
        <f>IF(F132="     ",-1,IF(F132=0,-1,0))</f>
        <v>0</v>
      </c>
      <c r="H132" s="82">
        <f>'Picarro Output'!F132</f>
        <v>-8.91</v>
      </c>
      <c r="J132" s="59">
        <f>H132 + ((1-$T$8)*(H132-H129))</f>
        <v>-8.9495157934574987</v>
      </c>
      <c r="K132" s="79"/>
      <c r="L132" s="62">
        <f>J132</f>
        <v>-8.9495157934574987</v>
      </c>
      <c r="M132" s="62">
        <f t="shared" si="18"/>
        <v>-9.0752899380962084</v>
      </c>
      <c r="N132" s="62">
        <f>L132 - ($T$18*A132)</f>
        <v>-9.0752899380962084</v>
      </c>
      <c r="Q132" s="64">
        <f t="shared" si="21"/>
        <v>-7.6110180427221739</v>
      </c>
      <c r="R132" s="65"/>
    </row>
    <row r="133" spans="1:18">
      <c r="A133" s="56">
        <f>'Picarro Output'!A133</f>
        <v>132</v>
      </c>
      <c r="B133" s="57">
        <f t="shared" si="19"/>
        <v>27</v>
      </c>
      <c r="C133" s="56">
        <f>'Picarro Output'!E133</f>
        <v>4</v>
      </c>
      <c r="D133" s="56" t="str">
        <f>INDEX(Timing!$B$3:$B$29,MATCH(B133,Timing!$A$3:$A$29,0),1)</f>
        <v>Blacksburg</v>
      </c>
      <c r="E133" s="56" t="s">
        <v>117</v>
      </c>
      <c r="F133" s="58">
        <f>'Picarro Output'!J133</f>
        <v>1</v>
      </c>
      <c r="G133" s="58">
        <f>IF(F133="     ",-1,IF(F133=0,-1,0))</f>
        <v>0</v>
      </c>
      <c r="H133" s="82">
        <f>'Picarro Output'!F133</f>
        <v>-8.8480000000000008</v>
      </c>
      <c r="I133" s="71">
        <f>STDEV(H130:H133)</f>
        <v>0.12045054310103087</v>
      </c>
      <c r="J133" s="59">
        <f>H133 + ((1-$T$9)*(H133-H129))</f>
        <v>-8.8642938579214903</v>
      </c>
      <c r="K133" s="79">
        <f>STDEV(J130:J133)</f>
        <v>4.5216236070775587E-2</v>
      </c>
      <c r="L133" s="62">
        <f>J133</f>
        <v>-8.8642938579214903</v>
      </c>
      <c r="M133" s="62">
        <f t="shared" si="18"/>
        <v>-8.9910281105345398</v>
      </c>
      <c r="N133" s="62">
        <f>L133 - ($T$18*A133)</f>
        <v>-8.9910281105345398</v>
      </c>
      <c r="Q133" s="64">
        <f t="shared" si="21"/>
        <v>-7.5304662729670806</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K1" workbookViewId="0">
      <pane ySplit="1" topLeftCell="A2" activePane="bottomLeft" state="frozen"/>
      <selection pane="bottomLeft" activeCell="N11" sqref="N11"/>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46</v>
      </c>
      <c r="B1" s="47" t="s">
        <v>56</v>
      </c>
      <c r="C1" s="47" t="s">
        <v>57</v>
      </c>
      <c r="D1" s="47" t="s">
        <v>58</v>
      </c>
      <c r="E1" s="47" t="s">
        <v>113</v>
      </c>
      <c r="F1" s="48" t="s">
        <v>51</v>
      </c>
      <c r="G1" s="48" t="s">
        <v>50</v>
      </c>
      <c r="H1" s="81" t="s">
        <v>85</v>
      </c>
      <c r="I1" s="50" t="s">
        <v>60</v>
      </c>
      <c r="J1" s="49" t="s">
        <v>86</v>
      </c>
      <c r="K1" s="77" t="s">
        <v>62</v>
      </c>
      <c r="L1" s="52" t="s">
        <v>138</v>
      </c>
      <c r="M1" s="52" t="s">
        <v>87</v>
      </c>
      <c r="N1" s="52" t="s">
        <v>139</v>
      </c>
      <c r="O1" s="53" t="s">
        <v>140</v>
      </c>
      <c r="P1" s="53" t="s">
        <v>88</v>
      </c>
      <c r="Q1" s="53" t="s">
        <v>89</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117</v>
      </c>
      <c r="F2" s="58" t="str">
        <f>'Picarro Output'!J2</f>
        <v xml:space="preserve">     </v>
      </c>
      <c r="G2" s="58">
        <v>-1</v>
      </c>
      <c r="H2" s="82" t="str">
        <f>'Picarro Output'!G2</f>
        <v xml:space="preserve">              </v>
      </c>
      <c r="Q2" s="64"/>
      <c r="R2" s="65"/>
      <c r="S2" s="99" t="s">
        <v>66</v>
      </c>
      <c r="T2" s="80"/>
      <c r="V2" s="222" t="s">
        <v>67</v>
      </c>
      <c r="W2" s="222"/>
      <c r="X2" s="222"/>
      <c r="Y2" s="222"/>
    </row>
    <row r="3" spans="1:41">
      <c r="A3" s="94">
        <f>'Picarro Output'!A3</f>
        <v>2</v>
      </c>
      <c r="B3" s="57">
        <f t="shared" ref="B3:B66" si="0">IF(C3=1,B2+1,B2)</f>
        <v>1</v>
      </c>
      <c r="C3" s="56">
        <f>'Picarro Output'!E3</f>
        <v>2</v>
      </c>
      <c r="D3" s="56" t="str">
        <f>INDEX(Timing!$B$3:$B$29,MATCH(B3,Timing!$A$3:$A$29,0),1)</f>
        <v>Blacksburg</v>
      </c>
      <c r="E3" s="56" t="s">
        <v>117</v>
      </c>
      <c r="F3" s="58">
        <f>'Picarro Output'!J3</f>
        <v>1</v>
      </c>
      <c r="G3" s="58">
        <v>-1</v>
      </c>
      <c r="H3" s="82">
        <f>'Picarro Output'!G3</f>
        <v>-44.878999999999998</v>
      </c>
      <c r="Q3" s="64"/>
      <c r="R3" s="65"/>
      <c r="S3" s="100" t="s">
        <v>68</v>
      </c>
      <c r="T3" s="101">
        <f>SQRT((K21^2)+(K31^2) + (K41^2))</f>
        <v>0.24383818401604079</v>
      </c>
    </row>
    <row r="4" spans="1:41">
      <c r="A4" s="94">
        <f>'Picarro Output'!A4</f>
        <v>3</v>
      </c>
      <c r="B4" s="57">
        <f t="shared" si="0"/>
        <v>1</v>
      </c>
      <c r="C4" s="56">
        <f>'Picarro Output'!E4</f>
        <v>3</v>
      </c>
      <c r="D4" s="56" t="str">
        <f>INDEX(Timing!$B$3:$B$29,MATCH(B4,Timing!$A$3:$A$29,0),1)</f>
        <v>Blacksburg</v>
      </c>
      <c r="E4" s="56" t="s">
        <v>117</v>
      </c>
      <c r="F4" s="58">
        <f>'Picarro Output'!J4</f>
        <v>1</v>
      </c>
      <c r="G4" s="58">
        <v>-1</v>
      </c>
      <c r="H4" s="82">
        <f>'Picarro Output'!G4</f>
        <v>-43.973999999999997</v>
      </c>
      <c r="Q4" s="64"/>
      <c r="R4" s="65"/>
      <c r="S4" s="102" t="s">
        <v>69</v>
      </c>
      <c r="T4" s="103"/>
    </row>
    <row r="5" spans="1:41">
      <c r="A5" s="94">
        <f>'Picarro Output'!A5</f>
        <v>4</v>
      </c>
      <c r="B5" s="57">
        <f t="shared" si="0"/>
        <v>1</v>
      </c>
      <c r="C5" s="56">
        <f>'Picarro Output'!E5</f>
        <v>4</v>
      </c>
      <c r="D5" s="56" t="str">
        <f>INDEX(Timing!$B$3:$B$29,MATCH(B5,Timing!$A$3:$A$29,0),1)</f>
        <v>Blacksburg</v>
      </c>
      <c r="E5" s="56" t="s">
        <v>117</v>
      </c>
      <c r="F5" s="58">
        <f>'Picarro Output'!J5</f>
        <v>1</v>
      </c>
      <c r="G5" s="58">
        <v>-1</v>
      </c>
      <c r="H5" s="82">
        <f>'Picarro Output'!G5</f>
        <v>-43.91</v>
      </c>
      <c r="Q5" s="64"/>
      <c r="R5" s="65"/>
      <c r="S5" s="102" t="s">
        <v>70</v>
      </c>
      <c r="T5" s="100" t="s">
        <v>71</v>
      </c>
    </row>
    <row r="6" spans="1:41">
      <c r="A6" s="94">
        <f>'Picarro Output'!A6</f>
        <v>5</v>
      </c>
      <c r="B6" s="57">
        <f t="shared" si="0"/>
        <v>1</v>
      </c>
      <c r="C6" s="56">
        <f>'Picarro Output'!E6</f>
        <v>5</v>
      </c>
      <c r="D6" s="56" t="str">
        <f>INDEX(Timing!$B$3:$B$29,MATCH(B6,Timing!$A$3:$A$29,0),1)</f>
        <v>Blacksburg</v>
      </c>
      <c r="E6" s="56" t="s">
        <v>117</v>
      </c>
      <c r="F6" s="58">
        <f>'Picarro Output'!J6</f>
        <v>1</v>
      </c>
      <c r="G6" s="58">
        <v>-1</v>
      </c>
      <c r="H6" s="82">
        <f>'Picarro Output'!G6</f>
        <v>-43.581000000000003</v>
      </c>
      <c r="Q6" s="64"/>
      <c r="R6" s="65"/>
      <c r="S6" s="103">
        <v>1</v>
      </c>
      <c r="T6" s="104">
        <v>0.85289828286827885</v>
      </c>
      <c r="U6" s="69"/>
    </row>
    <row r="7" spans="1:41">
      <c r="A7" s="94">
        <f>'Picarro Output'!A7</f>
        <v>6</v>
      </c>
      <c r="B7" s="57">
        <f t="shared" si="0"/>
        <v>1</v>
      </c>
      <c r="C7" s="56">
        <f>'Picarro Output'!E7</f>
        <v>6</v>
      </c>
      <c r="D7" s="56" t="str">
        <f>INDEX(Timing!$B$3:$B$29,MATCH(B7,Timing!$A$3:$A$29,0),1)</f>
        <v>Blacksburg</v>
      </c>
      <c r="E7" s="56" t="s">
        <v>117</v>
      </c>
      <c r="F7" s="58">
        <f>'Picarro Output'!J7</f>
        <v>1</v>
      </c>
      <c r="G7" s="58">
        <v>-1</v>
      </c>
      <c r="H7" s="82">
        <f>'Picarro Output'!G7</f>
        <v>-43.575000000000003</v>
      </c>
      <c r="Q7" s="64"/>
      <c r="R7" s="65"/>
      <c r="S7" s="103">
        <v>2</v>
      </c>
      <c r="T7" s="104">
        <v>0.95867389760741284</v>
      </c>
      <c r="U7" s="69"/>
    </row>
    <row r="8" spans="1:41">
      <c r="A8" s="94">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Output'!G8</f>
        <v>-43.448999999999998</v>
      </c>
      <c r="J8" s="59">
        <f>H8</f>
        <v>-43.448999999999998</v>
      </c>
      <c r="L8" s="62">
        <f>AVERAGE(J8)</f>
        <v>-43.448999999999998</v>
      </c>
      <c r="M8" s="62">
        <f t="shared" ref="M8:M39" si="2">J8 - ($T$18*A8)</f>
        <v>-43.458793936913636</v>
      </c>
      <c r="N8" s="62">
        <f>L8 - ($T$18*A8)</f>
        <v>-43.458793936913636</v>
      </c>
      <c r="Q8" s="64">
        <f>M8*$T$23+$T$24</f>
        <v>-47.832759622853736</v>
      </c>
      <c r="R8" s="65"/>
      <c r="S8" s="103">
        <v>3</v>
      </c>
      <c r="T8" s="104">
        <v>0.98083078572110483</v>
      </c>
      <c r="U8" s="69"/>
    </row>
    <row r="9" spans="1:41">
      <c r="A9" s="94">
        <f>'Picarro Output'!A9</f>
        <v>8</v>
      </c>
      <c r="B9" s="57">
        <f t="shared" si="0"/>
        <v>1</v>
      </c>
      <c r="C9" s="56">
        <f>'Picarro Output'!E9</f>
        <v>8</v>
      </c>
      <c r="D9" s="56" t="str">
        <f>INDEX(Timing!$B$3:$B$29,MATCH(B9,Timing!$A$3:$A$29,0),1)</f>
        <v>Blacksburg</v>
      </c>
      <c r="E9" s="56" t="s">
        <v>117</v>
      </c>
      <c r="F9" s="58">
        <f>'Picarro Output'!J9</f>
        <v>1</v>
      </c>
      <c r="G9" s="58">
        <f t="shared" si="1"/>
        <v>0</v>
      </c>
      <c r="H9" s="82">
        <f>'Picarro Output'!G9</f>
        <v>-43.56</v>
      </c>
      <c r="J9" s="59">
        <f>H9</f>
        <v>-43.56</v>
      </c>
      <c r="L9" s="62">
        <f>AVERAGE(J9)</f>
        <v>-43.56</v>
      </c>
      <c r="M9" s="62">
        <f t="shared" si="2"/>
        <v>-43.57119307075844</v>
      </c>
      <c r="N9" s="62">
        <f>L9 - ($T$18*A9)</f>
        <v>-43.57119307075844</v>
      </c>
      <c r="Q9" s="64">
        <f t="shared" ref="Q9:Q72" si="3">M9*$T$23+$T$24</f>
        <v>-47.940066609781859</v>
      </c>
      <c r="R9" s="65"/>
      <c r="S9" s="103">
        <v>4</v>
      </c>
      <c r="T9" s="104">
        <v>0.98746789807711599</v>
      </c>
      <c r="U9" s="69"/>
    </row>
    <row r="10" spans="1:41">
      <c r="A10" s="94">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Output'!G10</f>
        <v>-43.420999999999999</v>
      </c>
      <c r="J10" s="59">
        <f>H10</f>
        <v>-43.420999999999999</v>
      </c>
      <c r="L10" s="62">
        <f>AVERAGE(J10)</f>
        <v>-43.420999999999999</v>
      </c>
      <c r="M10" s="62">
        <f t="shared" si="2"/>
        <v>-43.433592204603244</v>
      </c>
      <c r="N10" s="62">
        <f>L10 - ($T$18*A10)</f>
        <v>-43.433592204603244</v>
      </c>
      <c r="O10" s="64"/>
      <c r="Q10" s="64">
        <f t="shared" si="3"/>
        <v>-47.808699633536278</v>
      </c>
      <c r="R10" s="65"/>
      <c r="S10" s="103">
        <v>5</v>
      </c>
      <c r="T10" s="104">
        <v>0.99236688572315124</v>
      </c>
      <c r="U10" s="69"/>
    </row>
    <row r="11" spans="1:41">
      <c r="A11" s="94">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Output'!G11</f>
        <v>-43.478000000000002</v>
      </c>
      <c r="I11" s="71">
        <f>STDEV(H8:H11)</f>
        <v>6.0027771350713327E-2</v>
      </c>
      <c r="J11" s="59">
        <f>H11</f>
        <v>-43.478000000000002</v>
      </c>
      <c r="K11" s="70">
        <f>STDEV(J8:J11)</f>
        <v>6.0027771350713327E-2</v>
      </c>
      <c r="L11" s="62">
        <f>AVERAGE(J11)</f>
        <v>-43.478000000000002</v>
      </c>
      <c r="M11" s="62">
        <f t="shared" si="2"/>
        <v>-43.491991338448052</v>
      </c>
      <c r="N11" s="62">
        <f>L11 - ($T$18*A11)</f>
        <v>-43.491991338448052</v>
      </c>
      <c r="O11" s="64"/>
      <c r="Q11" s="64">
        <f t="shared" si="3"/>
        <v>-47.864453044418887</v>
      </c>
      <c r="R11" s="65"/>
      <c r="S11" s="103">
        <v>6</v>
      </c>
      <c r="T11" s="104">
        <v>0.99664187706433893</v>
      </c>
      <c r="U11" s="69"/>
    </row>
    <row r="12" spans="1:41">
      <c r="A12" s="94">
        <f>'Picarro Output'!A12</f>
        <v>11</v>
      </c>
      <c r="B12" s="57">
        <f t="shared" si="0"/>
        <v>2</v>
      </c>
      <c r="C12" s="56">
        <f>'Picarro Output'!E12</f>
        <v>1</v>
      </c>
      <c r="D12" s="56" t="str">
        <f>INDEX(Timing!$B$3:$B$29,MATCH(B12,Timing!$A$3:$A$29,0),1)</f>
        <v>Myrtle</v>
      </c>
      <c r="E12" s="56" t="s">
        <v>115</v>
      </c>
      <c r="F12" s="58">
        <f>'Picarro Output'!J12</f>
        <v>1</v>
      </c>
      <c r="G12" s="58">
        <f t="shared" si="1"/>
        <v>0</v>
      </c>
      <c r="H12" s="84">
        <f>'Picarro Output'!G12</f>
        <v>-9.0739999999999998</v>
      </c>
      <c r="I12" s="85"/>
      <c r="J12" s="86">
        <f>H12 + ((1-$T$6)*(H12-H11))</f>
        <v>-4.013112523800265</v>
      </c>
      <c r="M12" s="62">
        <f t="shared" si="2"/>
        <v>-4.0285029960931205</v>
      </c>
      <c r="O12" s="64">
        <f>M12</f>
        <v>-4.0285029960931205</v>
      </c>
      <c r="P12" s="63">
        <f t="shared" ref="P12:P21" si="4">$U$39</f>
        <v>-10.452955719200807</v>
      </c>
      <c r="Q12" s="64">
        <f t="shared" si="3"/>
        <v>-10.188824391102285</v>
      </c>
      <c r="R12" s="65"/>
      <c r="S12" s="103">
        <v>7</v>
      </c>
      <c r="T12" s="104">
        <v>0.99766382743342163</v>
      </c>
      <c r="U12" s="69"/>
    </row>
    <row r="13" spans="1:41">
      <c r="A13" s="94">
        <f>'Picarro Output'!A13</f>
        <v>12</v>
      </c>
      <c r="B13" s="57">
        <f t="shared" si="0"/>
        <v>2</v>
      </c>
      <c r="C13" s="56">
        <f>'Picarro Output'!E13</f>
        <v>2</v>
      </c>
      <c r="D13" s="56" t="str">
        <f>INDEX(Timing!$B$3:$B$29,MATCH(B13,Timing!$A$3:$A$29,0),1)</f>
        <v>Myrtle</v>
      </c>
      <c r="E13" s="56" t="s">
        <v>115</v>
      </c>
      <c r="F13" s="58">
        <f>'Picarro Output'!J13</f>
        <v>1</v>
      </c>
      <c r="G13" s="58">
        <f t="shared" si="1"/>
        <v>0</v>
      </c>
      <c r="H13" s="87">
        <f>'Picarro Output'!G13</f>
        <v>-5.43</v>
      </c>
      <c r="J13" s="88">
        <f>H13 + ((1-$T$7)*(H13-H11))</f>
        <v>-3.8576244561668434</v>
      </c>
      <c r="M13" s="62">
        <f t="shared" si="2"/>
        <v>-3.874414062304504</v>
      </c>
      <c r="O13" s="64">
        <f t="shared" ref="O13:O21" si="5">M13</f>
        <v>-3.874414062304504</v>
      </c>
      <c r="P13" s="63">
        <f t="shared" si="4"/>
        <v>-10.452955719200807</v>
      </c>
      <c r="Q13" s="64">
        <f t="shared" si="3"/>
        <v>-10.041716325068126</v>
      </c>
      <c r="R13" s="65"/>
      <c r="S13" s="103">
        <v>8</v>
      </c>
      <c r="T13" s="104">
        <v>0.99766382743342208</v>
      </c>
      <c r="U13" s="69"/>
    </row>
    <row r="14" spans="1:41">
      <c r="A14" s="94">
        <f>'Picarro Output'!A14</f>
        <v>13</v>
      </c>
      <c r="B14" s="57">
        <f t="shared" si="0"/>
        <v>2</v>
      </c>
      <c r="C14" s="56">
        <f>'Picarro Output'!E14</f>
        <v>3</v>
      </c>
      <c r="D14" s="56" t="str">
        <f>INDEX(Timing!$B$3:$B$29,MATCH(B14,Timing!$A$3:$A$29,0),1)</f>
        <v>Myrtle</v>
      </c>
      <c r="E14" s="56" t="s">
        <v>115</v>
      </c>
      <c r="F14" s="58">
        <f>'Picarro Output'!J14</f>
        <v>1</v>
      </c>
      <c r="G14" s="58">
        <f t="shared" si="1"/>
        <v>0</v>
      </c>
      <c r="H14" s="87">
        <f>'Picarro Output'!G14</f>
        <v>-4.5919999999999996</v>
      </c>
      <c r="J14" s="88">
        <f>H14 + ((1-$T$8)*(H14-H11))</f>
        <v>-3.8465859335508821</v>
      </c>
      <c r="K14" s="79"/>
      <c r="M14" s="62">
        <f t="shared" si="2"/>
        <v>-3.8647746735333479</v>
      </c>
      <c r="O14" s="64">
        <f t="shared" si="5"/>
        <v>-3.8647746735333479</v>
      </c>
      <c r="P14" s="63">
        <f t="shared" si="4"/>
        <v>-10.452955719200807</v>
      </c>
      <c r="Q14" s="64">
        <f t="shared" si="3"/>
        <v>-10.03251364058579</v>
      </c>
      <c r="R14" s="65"/>
      <c r="S14" s="103">
        <v>9</v>
      </c>
      <c r="T14" s="104">
        <v>1</v>
      </c>
      <c r="U14" s="69"/>
    </row>
    <row r="15" spans="1:41">
      <c r="A15" s="94">
        <f>'Picarro Output'!A15</f>
        <v>14</v>
      </c>
      <c r="B15" s="57">
        <f t="shared" si="0"/>
        <v>2</v>
      </c>
      <c r="C15" s="56">
        <f>'Picarro Output'!E15</f>
        <v>4</v>
      </c>
      <c r="D15" s="56" t="str">
        <f>INDEX(Timing!$B$3:$B$29,MATCH(B15,Timing!$A$3:$A$29,0),1)</f>
        <v>Myrtle</v>
      </c>
      <c r="E15" s="56" t="s">
        <v>115</v>
      </c>
      <c r="F15" s="58">
        <f>'Picarro Output'!J15</f>
        <v>1</v>
      </c>
      <c r="G15" s="58">
        <f t="shared" si="1"/>
        <v>0</v>
      </c>
      <c r="H15" s="87">
        <f>'Picarro Output'!G15</f>
        <v>-4.26</v>
      </c>
      <c r="J15" s="88">
        <f>H15 + ((1-$T$9)*(H15-H11))</f>
        <v>-3.7685160267883346</v>
      </c>
      <c r="K15" s="79"/>
      <c r="M15" s="62">
        <f t="shared" si="2"/>
        <v>-3.7881039006156056</v>
      </c>
      <c r="O15" s="64">
        <f t="shared" si="5"/>
        <v>-3.7881039006156056</v>
      </c>
      <c r="P15" s="63">
        <f t="shared" si="4"/>
        <v>-10.452955719200807</v>
      </c>
      <c r="Q15" s="64">
        <f t="shared" si="3"/>
        <v>-9.9593163716583142</v>
      </c>
      <c r="R15" s="65"/>
      <c r="S15" s="103">
        <v>10</v>
      </c>
      <c r="T15" s="104">
        <v>1</v>
      </c>
      <c r="U15" s="69"/>
    </row>
    <row r="16" spans="1:41">
      <c r="A16" s="94">
        <f>'Picarro Output'!A16</f>
        <v>15</v>
      </c>
      <c r="B16" s="57">
        <f t="shared" si="0"/>
        <v>2</v>
      </c>
      <c r="C16" s="56">
        <f>'Picarro Output'!E16</f>
        <v>5</v>
      </c>
      <c r="D16" s="56" t="str">
        <f>INDEX(Timing!$B$3:$B$29,MATCH(B16,Timing!$A$3:$A$29,0),1)</f>
        <v>Myrtle</v>
      </c>
      <c r="E16" s="56" t="s">
        <v>115</v>
      </c>
      <c r="F16" s="58">
        <f>'Picarro Output'!J16</f>
        <v>1</v>
      </c>
      <c r="G16" s="58">
        <f t="shared" si="1"/>
        <v>0</v>
      </c>
      <c r="H16" s="87">
        <f>'Picarro Output'!G16</f>
        <v>-4.4279999999999999</v>
      </c>
      <c r="J16" s="88">
        <f>H16 + ((1-$T$10)*(H16-H11))</f>
        <v>-4.1299268874890558</v>
      </c>
      <c r="K16" s="79"/>
      <c r="M16" s="62">
        <f t="shared" si="2"/>
        <v>-4.150913895161132</v>
      </c>
      <c r="O16" s="64">
        <f t="shared" si="5"/>
        <v>-4.150913895161132</v>
      </c>
      <c r="P16" s="63">
        <f t="shared" si="4"/>
        <v>-10.452955719200807</v>
      </c>
      <c r="Q16" s="64">
        <f t="shared" si="3"/>
        <v>-10.305689568767159</v>
      </c>
      <c r="R16" s="65"/>
    </row>
    <row r="17" spans="1:21">
      <c r="A17" s="94">
        <f>'Picarro Output'!A17</f>
        <v>16</v>
      </c>
      <c r="B17" s="57">
        <f t="shared" si="0"/>
        <v>2</v>
      </c>
      <c r="C17" s="56">
        <f>'Picarro Output'!E17</f>
        <v>6</v>
      </c>
      <c r="D17" s="56" t="str">
        <f>INDEX(Timing!$B$3:$B$29,MATCH(B17,Timing!$A$3:$A$29,0),1)</f>
        <v>Myrtle</v>
      </c>
      <c r="E17" s="56" t="s">
        <v>115</v>
      </c>
      <c r="F17" s="58">
        <f>'Picarro Output'!J17</f>
        <v>1</v>
      </c>
      <c r="G17" s="58">
        <f t="shared" si="1"/>
        <v>0</v>
      </c>
      <c r="H17" s="87">
        <f>'Picarro Output'!G17</f>
        <v>-4.1100000000000003</v>
      </c>
      <c r="I17" s="71"/>
      <c r="J17" s="88">
        <f>H17 + ((1-$T$11)*(H17-H11))</f>
        <v>-3.9777974162688956</v>
      </c>
      <c r="K17" s="70"/>
      <c r="M17" s="62">
        <f t="shared" si="2"/>
        <v>-4.0001835577857765</v>
      </c>
      <c r="O17" s="64">
        <f t="shared" si="5"/>
        <v>-4.0001835577857765</v>
      </c>
      <c r="P17" s="63">
        <f t="shared" si="4"/>
        <v>-10.452955719200807</v>
      </c>
      <c r="Q17" s="64">
        <f t="shared" si="3"/>
        <v>-10.161787940799616</v>
      </c>
      <c r="R17" s="65"/>
      <c r="S17" s="105" t="s">
        <v>72</v>
      </c>
      <c r="T17" s="105"/>
    </row>
    <row r="18" spans="1:21">
      <c r="A18" s="94">
        <f>'Picarro Output'!A18</f>
        <v>17</v>
      </c>
      <c r="B18" s="57">
        <f t="shared" si="0"/>
        <v>2</v>
      </c>
      <c r="C18" s="56">
        <f>'Picarro Output'!E18</f>
        <v>7</v>
      </c>
      <c r="D18" s="56" t="str">
        <f>INDEX(Timing!$B$3:$B$29,MATCH(B18,Timing!$A$3:$A$29,0),1)</f>
        <v>Myrtle</v>
      </c>
      <c r="E18" s="56" t="s">
        <v>115</v>
      </c>
      <c r="F18" s="58">
        <f>'Picarro Output'!J18</f>
        <v>1</v>
      </c>
      <c r="G18" s="58">
        <f t="shared" si="1"/>
        <v>0</v>
      </c>
      <c r="H18" s="87">
        <f>'Picarro Output'!G18</f>
        <v>-4.1440000000000001</v>
      </c>
      <c r="J18" s="88">
        <f>H18 + ((1-$T$12)*(H18-H11))</f>
        <v>-4.0521089882662071</v>
      </c>
      <c r="K18" s="79"/>
      <c r="M18" s="62">
        <f t="shared" si="2"/>
        <v>-4.0758942636278928</v>
      </c>
      <c r="O18" s="64">
        <f t="shared" si="5"/>
        <v>-4.0758942636278928</v>
      </c>
      <c r="P18" s="63">
        <f t="shared" si="4"/>
        <v>-10.452955719200807</v>
      </c>
      <c r="Q18" s="64">
        <f t="shared" si="3"/>
        <v>-10.234068637671683</v>
      </c>
      <c r="R18" s="65"/>
      <c r="S18" s="61" t="s">
        <v>73</v>
      </c>
      <c r="T18" s="106">
        <f>SLOPE(L:L,A:A)</f>
        <v>1.3991338448050617E-3</v>
      </c>
    </row>
    <row r="19" spans="1:21">
      <c r="A19" s="94">
        <f>'Picarro Output'!A19</f>
        <v>18</v>
      </c>
      <c r="B19" s="57">
        <f t="shared" si="0"/>
        <v>2</v>
      </c>
      <c r="C19" s="56">
        <f>'Picarro Output'!E19</f>
        <v>8</v>
      </c>
      <c r="D19" s="56" t="str">
        <f>INDEX(Timing!$B$3:$B$29,MATCH(B19,Timing!$A$3:$A$29,0),1)</f>
        <v>Myrtle</v>
      </c>
      <c r="E19" s="56" t="s">
        <v>115</v>
      </c>
      <c r="F19" s="58">
        <f>'Picarro Output'!J19</f>
        <v>1</v>
      </c>
      <c r="G19" s="58">
        <f t="shared" si="1"/>
        <v>0</v>
      </c>
      <c r="H19" s="87">
        <f>'Picarro Output'!G19</f>
        <v>-3.7090000000000001</v>
      </c>
      <c r="J19" s="88">
        <f>H19 + ((1-$T$13)*(H19-H11))</f>
        <v>-3.6160927531997626</v>
      </c>
      <c r="K19" s="79"/>
      <c r="M19" s="62">
        <f t="shared" si="2"/>
        <v>-3.6412771624062539</v>
      </c>
      <c r="O19" s="64">
        <f t="shared" si="5"/>
        <v>-3.6412771624062539</v>
      </c>
      <c r="P19" s="63">
        <f t="shared" si="4"/>
        <v>-10.452955719200807</v>
      </c>
      <c r="Q19" s="64">
        <f t="shared" si="3"/>
        <v>-9.8191414936251391</v>
      </c>
      <c r="R19" s="65"/>
      <c r="S19" s="61" t="s">
        <v>74</v>
      </c>
      <c r="T19" s="107">
        <f>STDEV(L:L)</f>
        <v>0.21294816124686164</v>
      </c>
    </row>
    <row r="20" spans="1:21">
      <c r="A20" s="94">
        <f>'Picarro Output'!A20</f>
        <v>19</v>
      </c>
      <c r="B20" s="57">
        <f t="shared" si="0"/>
        <v>2</v>
      </c>
      <c r="C20" s="56">
        <f>'Picarro Output'!E20</f>
        <v>9</v>
      </c>
      <c r="D20" s="56" t="str">
        <f>INDEX(Timing!$B$3:$B$29,MATCH(B20,Timing!$A$3:$A$29,0),1)</f>
        <v>Myrtle</v>
      </c>
      <c r="E20" s="56" t="s">
        <v>115</v>
      </c>
      <c r="F20" s="58">
        <f>'Picarro Output'!J20</f>
        <v>1</v>
      </c>
      <c r="G20" s="58">
        <f t="shared" si="1"/>
        <v>0</v>
      </c>
      <c r="H20" s="87">
        <f>'Picarro Output'!G20</f>
        <v>-3.9569999999999999</v>
      </c>
      <c r="J20" s="88">
        <f>H20 + ((1-$T$14)*(H20-H11))</f>
        <v>-3.9569999999999999</v>
      </c>
      <c r="K20" s="79"/>
      <c r="M20" s="62">
        <f t="shared" si="2"/>
        <v>-3.9835835430512958</v>
      </c>
      <c r="O20" s="64">
        <f t="shared" si="5"/>
        <v>-3.9835835430512958</v>
      </c>
      <c r="P20" s="63">
        <f t="shared" si="4"/>
        <v>-10.452955719200807</v>
      </c>
      <c r="Q20" s="64">
        <f t="shared" si="3"/>
        <v>-10.145939975577935</v>
      </c>
      <c r="R20" s="65"/>
      <c r="S20" s="61" t="s">
        <v>75</v>
      </c>
      <c r="T20" s="107">
        <f>STDEV(N:N)</f>
        <v>0.20272046610666192</v>
      </c>
    </row>
    <row r="21" spans="1:21">
      <c r="A21" s="94">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Output'!G21</f>
        <v>-3.95</v>
      </c>
      <c r="I21" s="90">
        <f>STDEV(H12:H21)</f>
        <v>1.5865797735310267</v>
      </c>
      <c r="J21" s="91">
        <f>H21 + ((1-$T$15)*(H21-H11))</f>
        <v>-3.95</v>
      </c>
      <c r="K21" s="83">
        <f>STDEV(J12:J21)</f>
        <v>0.14917973726468961</v>
      </c>
      <c r="M21" s="62">
        <f t="shared" si="2"/>
        <v>-3.9779826768961013</v>
      </c>
      <c r="O21" s="64">
        <f t="shared" si="5"/>
        <v>-3.9779826768961013</v>
      </c>
      <c r="P21" s="63">
        <f t="shared" si="4"/>
        <v>-10.452955719200807</v>
      </c>
      <c r="Q21" s="64">
        <f t="shared" si="3"/>
        <v>-10.140592851888073</v>
      </c>
      <c r="R21" s="65"/>
    </row>
    <row r="22" spans="1:21">
      <c r="A22" s="94">
        <f>'Picarro Output'!A22</f>
        <v>21</v>
      </c>
      <c r="B22" s="57">
        <f t="shared" si="0"/>
        <v>3</v>
      </c>
      <c r="C22" s="56">
        <f>'Picarro Output'!E22</f>
        <v>1</v>
      </c>
      <c r="D22" s="56" t="str">
        <f>INDEX(Timing!$B$3:$B$29,MATCH(B22,Timing!$A$3:$A$29,0),1)</f>
        <v>Homer</v>
      </c>
      <c r="E22" s="56" t="s">
        <v>116</v>
      </c>
      <c r="F22" s="58">
        <f>'Picarro Output'!J22</f>
        <v>1</v>
      </c>
      <c r="G22" s="58">
        <f t="shared" si="1"/>
        <v>0</v>
      </c>
      <c r="H22" s="84">
        <f>'Picarro Output'!G22</f>
        <v>-95.474000000000004</v>
      </c>
      <c r="I22" s="85"/>
      <c r="J22" s="86">
        <f>H22 + ((1-$T$6)*(H22-H21))</f>
        <v>-108.93733755876366</v>
      </c>
      <c r="K22" s="72"/>
      <c r="M22" s="62">
        <f t="shared" si="2"/>
        <v>-108.96671936950456</v>
      </c>
      <c r="O22" s="64">
        <f>M22</f>
        <v>-108.96671936950456</v>
      </c>
      <c r="P22" s="63">
        <f t="shared" ref="P22:P31" si="6">$U$40</f>
        <v>-110.51685806552696</v>
      </c>
      <c r="Q22" s="64">
        <f t="shared" si="3"/>
        <v>-110.37290435198976</v>
      </c>
      <c r="R22" s="65"/>
      <c r="S22" s="108" t="s">
        <v>76</v>
      </c>
      <c r="T22" s="108"/>
    </row>
    <row r="23" spans="1:21">
      <c r="A23" s="94">
        <f>'Picarro Output'!A23</f>
        <v>22</v>
      </c>
      <c r="B23" s="57">
        <f t="shared" si="0"/>
        <v>3</v>
      </c>
      <c r="C23" s="56">
        <f>'Picarro Output'!E23</f>
        <v>2</v>
      </c>
      <c r="D23" s="56" t="str">
        <f>INDEX(Timing!$B$3:$B$29,MATCH(B23,Timing!$A$3:$A$29,0),1)</f>
        <v>Homer</v>
      </c>
      <c r="E23" s="56" t="s">
        <v>116</v>
      </c>
      <c r="F23" s="58">
        <f>'Picarro Output'!J23</f>
        <v>1</v>
      </c>
      <c r="G23" s="58">
        <f t="shared" si="1"/>
        <v>0</v>
      </c>
      <c r="H23" s="87">
        <f>'Picarro Output'!G23</f>
        <v>-104.629</v>
      </c>
      <c r="J23" s="88">
        <f>H23 + ((1-$T$7)*(H23-H21))</f>
        <v>-108.78967066278329</v>
      </c>
      <c r="K23" s="72"/>
      <c r="M23" s="62">
        <f t="shared" si="2"/>
        <v>-108.82045160736901</v>
      </c>
      <c r="O23" s="64">
        <f t="shared" ref="O23:O41" si="7">M23</f>
        <v>-108.82045160736901</v>
      </c>
      <c r="P23" s="63">
        <f t="shared" si="6"/>
        <v>-110.51685806552696</v>
      </c>
      <c r="Q23" s="64">
        <f t="shared" si="3"/>
        <v>-110.23326312609601</v>
      </c>
      <c r="R23" s="65"/>
      <c r="S23" s="63" t="s">
        <v>77</v>
      </c>
      <c r="T23" s="109">
        <f>SLOPE(P:P,O:O)</f>
        <v>0.95469585269481927</v>
      </c>
    </row>
    <row r="24" spans="1:21">
      <c r="A24" s="94">
        <f>'Picarro Output'!A24</f>
        <v>23</v>
      </c>
      <c r="B24" s="57">
        <f t="shared" si="0"/>
        <v>3</v>
      </c>
      <c r="C24" s="56">
        <f>'Picarro Output'!E24</f>
        <v>3</v>
      </c>
      <c r="D24" s="56" t="str">
        <f>INDEX(Timing!$B$3:$B$29,MATCH(B24,Timing!$A$3:$A$29,0),1)</f>
        <v>Homer</v>
      </c>
      <c r="E24" s="56" t="s">
        <v>116</v>
      </c>
      <c r="F24" s="58">
        <f>'Picarro Output'!J24</f>
        <v>1</v>
      </c>
      <c r="G24" s="58">
        <f t="shared" si="1"/>
        <v>0</v>
      </c>
      <c r="H24" s="87">
        <f>'Picarro Output'!G24</f>
        <v>-106.843</v>
      </c>
      <c r="J24" s="88">
        <f>H24 + ((1-$T$8)*(H24-H21))</f>
        <v>-108.81537796479836</v>
      </c>
      <c r="K24" s="73"/>
      <c r="M24" s="62">
        <f t="shared" si="2"/>
        <v>-108.84755804322887</v>
      </c>
      <c r="O24" s="64">
        <f t="shared" si="7"/>
        <v>-108.84755804322887</v>
      </c>
      <c r="P24" s="63">
        <f t="shared" si="6"/>
        <v>-110.51685806552696</v>
      </c>
      <c r="Q24" s="64">
        <f t="shared" si="3"/>
        <v>-110.25914152799275</v>
      </c>
      <c r="R24" s="65"/>
      <c r="S24" s="63" t="s">
        <v>78</v>
      </c>
      <c r="T24" s="109">
        <f>INTERCEPT(P:P,O:O)</f>
        <v>-6.3428292881635286</v>
      </c>
    </row>
    <row r="25" spans="1:21">
      <c r="A25" s="94">
        <f>'Picarro Output'!A25</f>
        <v>24</v>
      </c>
      <c r="B25" s="57">
        <f t="shared" si="0"/>
        <v>3</v>
      </c>
      <c r="C25" s="56">
        <f>'Picarro Output'!E25</f>
        <v>4</v>
      </c>
      <c r="D25" s="56" t="str">
        <f>INDEX(Timing!$B$3:$B$29,MATCH(B25,Timing!$A$3:$A$29,0),1)</f>
        <v>Homer</v>
      </c>
      <c r="E25" s="56" t="s">
        <v>116</v>
      </c>
      <c r="F25" s="58">
        <f>'Picarro Output'!J25</f>
        <v>1</v>
      </c>
      <c r="G25" s="58">
        <f t="shared" si="1"/>
        <v>0</v>
      </c>
      <c r="H25" s="87">
        <f>'Picarro Output'!G25</f>
        <v>-107.431</v>
      </c>
      <c r="J25" s="88">
        <f>H25 + ((1-$T$9)*(H25-H21))</f>
        <v>-108.72783443908196</v>
      </c>
      <c r="K25" s="73"/>
      <c r="M25" s="62">
        <f t="shared" si="2"/>
        <v>-108.76141365135729</v>
      </c>
      <c r="O25" s="64">
        <f t="shared" si="7"/>
        <v>-108.76141365135729</v>
      </c>
      <c r="P25" s="63">
        <f t="shared" si="6"/>
        <v>-110.51685806552696</v>
      </c>
      <c r="Q25" s="64">
        <f t="shared" si="3"/>
        <v>-110.17689983434003</v>
      </c>
      <c r="R25" s="65"/>
    </row>
    <row r="26" spans="1:21">
      <c r="A26" s="94">
        <f>'Picarro Output'!A26</f>
        <v>25</v>
      </c>
      <c r="B26" s="57">
        <f t="shared" si="0"/>
        <v>3</v>
      </c>
      <c r="C26" s="56">
        <f>'Picarro Output'!E26</f>
        <v>5</v>
      </c>
      <c r="D26" s="56" t="str">
        <f>INDEX(Timing!$B$3:$B$29,MATCH(B26,Timing!$A$3:$A$29,0),1)</f>
        <v>Homer</v>
      </c>
      <c r="E26" s="56" t="s">
        <v>116</v>
      </c>
      <c r="F26" s="58">
        <f>'Picarro Output'!J26</f>
        <v>1</v>
      </c>
      <c r="G26" s="58">
        <f t="shared" si="1"/>
        <v>0</v>
      </c>
      <c r="H26" s="87">
        <f>'Picarro Output'!G26</f>
        <v>-108.224</v>
      </c>
      <c r="J26" s="88">
        <f>H26 + ((1-$T$10)*(H26-H21))</f>
        <v>-109.01993535810414</v>
      </c>
      <c r="K26" s="73"/>
      <c r="M26" s="62">
        <f t="shared" si="2"/>
        <v>-109.05491370422426</v>
      </c>
      <c r="O26" s="64">
        <f t="shared" si="7"/>
        <v>-109.05491370422426</v>
      </c>
      <c r="P26" s="63">
        <f t="shared" si="6"/>
        <v>-110.51685806552696</v>
      </c>
      <c r="Q26" s="64">
        <f t="shared" si="3"/>
        <v>-110.45710311757784</v>
      </c>
      <c r="R26" s="65"/>
      <c r="S26" s="45" t="s">
        <v>79</v>
      </c>
      <c r="U26" s="74" t="s">
        <v>80</v>
      </c>
    </row>
    <row r="27" spans="1:21">
      <c r="A27" s="94">
        <f>'Picarro Output'!A27</f>
        <v>26</v>
      </c>
      <c r="B27" s="57">
        <f t="shared" si="0"/>
        <v>3</v>
      </c>
      <c r="C27" s="56">
        <f>'Picarro Output'!E27</f>
        <v>6</v>
      </c>
      <c r="D27" s="56" t="str">
        <f>INDEX(Timing!$B$3:$B$29,MATCH(B27,Timing!$A$3:$A$29,0),1)</f>
        <v>Homer</v>
      </c>
      <c r="E27" s="56" t="s">
        <v>116</v>
      </c>
      <c r="F27" s="58">
        <f>'Picarro Output'!J27</f>
        <v>1</v>
      </c>
      <c r="G27" s="58">
        <f t="shared" si="1"/>
        <v>0</v>
      </c>
      <c r="H27" s="87">
        <f>'Picarro Output'!G27</f>
        <v>-108.387</v>
      </c>
      <c r="I27" s="71"/>
      <c r="J27" s="88">
        <f>H27 + ((1-$T$11)*(H27-H21))</f>
        <v>-108.73771228503163</v>
      </c>
      <c r="K27" s="73"/>
      <c r="M27" s="62">
        <f t="shared" si="2"/>
        <v>-108.77408976499656</v>
      </c>
      <c r="O27" s="64">
        <f t="shared" si="7"/>
        <v>-108.77408976499656</v>
      </c>
      <c r="P27" s="63">
        <f t="shared" si="6"/>
        <v>-110.51685806552696</v>
      </c>
      <c r="Q27" s="64">
        <f t="shared" si="3"/>
        <v>-110.18900166745973</v>
      </c>
      <c r="R27" s="65"/>
      <c r="S27" t="s">
        <v>125</v>
      </c>
      <c r="T27" s="111">
        <f>U42</f>
        <v>-13.229390089461013</v>
      </c>
      <c r="U27" s="46" t="s">
        <v>98</v>
      </c>
    </row>
    <row r="28" spans="1:21">
      <c r="A28" s="94">
        <f>'Picarro Output'!A28</f>
        <v>27</v>
      </c>
      <c r="B28" s="57">
        <f t="shared" si="0"/>
        <v>3</v>
      </c>
      <c r="C28" s="56">
        <f>'Picarro Output'!E28</f>
        <v>7</v>
      </c>
      <c r="D28" s="56" t="str">
        <f>INDEX(Timing!$B$3:$B$29,MATCH(B28,Timing!$A$3:$A$29,0),1)</f>
        <v>Homer</v>
      </c>
      <c r="E28" s="56" t="s">
        <v>116</v>
      </c>
      <c r="F28" s="58">
        <f>'Picarro Output'!J28</f>
        <v>1</v>
      </c>
      <c r="G28" s="58">
        <f t="shared" si="1"/>
        <v>0</v>
      </c>
      <c r="H28" s="87">
        <f>'Picarro Output'!G28</f>
        <v>-108.786</v>
      </c>
      <c r="J28" s="88">
        <f>H28 + ((1-$T$12)*(H28-H21))</f>
        <v>-109.03091498718982</v>
      </c>
      <c r="K28" s="73"/>
      <c r="M28" s="62">
        <f t="shared" si="2"/>
        <v>-109.06869160099956</v>
      </c>
      <c r="O28" s="64">
        <f t="shared" si="7"/>
        <v>-109.06869160099956</v>
      </c>
      <c r="P28" s="63">
        <f t="shared" si="6"/>
        <v>-110.51685806552696</v>
      </c>
      <c r="Q28" s="64">
        <f t="shared" si="3"/>
        <v>-110.47025681848807</v>
      </c>
      <c r="R28" s="65"/>
      <c r="S28" t="s">
        <v>130</v>
      </c>
      <c r="T28" s="92">
        <f>AVERAGE(Q42:Q45)</f>
        <v>-13.177840225334135</v>
      </c>
      <c r="U28" s="113">
        <f>T28-T27</f>
        <v>5.154986412687812E-2</v>
      </c>
    </row>
    <row r="29" spans="1:21">
      <c r="A29" s="94">
        <f>'Picarro Output'!A29</f>
        <v>28</v>
      </c>
      <c r="B29" s="57">
        <f t="shared" si="0"/>
        <v>3</v>
      </c>
      <c r="C29" s="56">
        <f>'Picarro Output'!E29</f>
        <v>8</v>
      </c>
      <c r="D29" s="56" t="str">
        <f>INDEX(Timing!$B$3:$B$29,MATCH(B29,Timing!$A$3:$A$29,0),1)</f>
        <v>Homer</v>
      </c>
      <c r="E29" s="56" t="s">
        <v>116</v>
      </c>
      <c r="F29" s="58">
        <f>'Picarro Output'!J29</f>
        <v>1</v>
      </c>
      <c r="G29" s="58">
        <f t="shared" si="1"/>
        <v>0</v>
      </c>
      <c r="H29" s="87">
        <f>'Picarro Output'!G29</f>
        <v>-108.559</v>
      </c>
      <c r="J29" s="88">
        <f>H29 + ((1-$T$13)*(H29-H21))</f>
        <v>-108.80338467601715</v>
      </c>
      <c r="K29" s="73"/>
      <c r="M29" s="62">
        <f t="shared" si="2"/>
        <v>-108.84256042367169</v>
      </c>
      <c r="O29" s="64">
        <f t="shared" si="7"/>
        <v>-108.84256042367169</v>
      </c>
      <c r="P29" s="63">
        <f t="shared" si="6"/>
        <v>-110.51685806552696</v>
      </c>
      <c r="Q29" s="64">
        <f t="shared" si="3"/>
        <v>-110.25437032132815</v>
      </c>
      <c r="R29" s="65"/>
      <c r="S29" t="s">
        <v>131</v>
      </c>
      <c r="T29" s="92">
        <f>AVERAGE(Q126:Q129)</f>
        <v>-13.119840688951474</v>
      </c>
      <c r="U29" s="113">
        <f>T29-T27</f>
        <v>0.10954940050953965</v>
      </c>
    </row>
    <row r="30" spans="1:21">
      <c r="A30" s="94">
        <f>'Picarro Output'!A30</f>
        <v>29</v>
      </c>
      <c r="B30" s="57">
        <f t="shared" si="0"/>
        <v>3</v>
      </c>
      <c r="C30" s="56">
        <f>'Picarro Output'!E30</f>
        <v>9</v>
      </c>
      <c r="D30" s="56" t="str">
        <f>INDEX(Timing!$B$3:$B$29,MATCH(B30,Timing!$A$3:$A$29,0),1)</f>
        <v>Homer</v>
      </c>
      <c r="E30" s="56" t="s">
        <v>116</v>
      </c>
      <c r="F30" s="58">
        <f>'Picarro Output'!J30</f>
        <v>1</v>
      </c>
      <c r="G30" s="58">
        <f t="shared" si="1"/>
        <v>0</v>
      </c>
      <c r="H30" s="87">
        <f>'Picarro Output'!G30</f>
        <v>-108.95699999999999</v>
      </c>
      <c r="J30" s="88">
        <f>H30 + ((1-$T$14)*(H30-H21))</f>
        <v>-108.95699999999999</v>
      </c>
      <c r="K30" s="73"/>
      <c r="M30" s="62">
        <f t="shared" si="2"/>
        <v>-108.99757488149935</v>
      </c>
      <c r="O30" s="64">
        <f t="shared" si="7"/>
        <v>-108.99757488149935</v>
      </c>
      <c r="P30" s="63">
        <f t="shared" si="6"/>
        <v>-110.51685806552696</v>
      </c>
      <c r="Q30" s="64">
        <f t="shared" si="3"/>
        <v>-110.40236198132396</v>
      </c>
      <c r="R30" s="65"/>
      <c r="S30"/>
      <c r="T30" s="127"/>
      <c r="U30" s="8"/>
    </row>
    <row r="31" spans="1:21">
      <c r="A31" s="94">
        <f>'Picarro Output'!A31</f>
        <v>30</v>
      </c>
      <c r="B31" s="57">
        <f t="shared" si="0"/>
        <v>3</v>
      </c>
      <c r="C31" s="56">
        <f>'Picarro Output'!E31</f>
        <v>10</v>
      </c>
      <c r="D31" s="56" t="str">
        <f>INDEX(Timing!$B$3:$B$29,MATCH(B31,Timing!$A$3:$A$29,0),1)</f>
        <v>Homer</v>
      </c>
      <c r="E31" s="56" t="s">
        <v>116</v>
      </c>
      <c r="F31" s="58">
        <f>'Picarro Output'!J31</f>
        <v>1</v>
      </c>
      <c r="G31" s="58">
        <f t="shared" si="1"/>
        <v>0</v>
      </c>
      <c r="H31" s="89">
        <f>'Picarro Output'!G31</f>
        <v>-108.76</v>
      </c>
      <c r="I31" s="90">
        <f>STDEV(H22:H31)</f>
        <v>4.1243201190553131</v>
      </c>
      <c r="J31" s="91">
        <f>H31 + ((1-$T$15)*(H31-H21))</f>
        <v>-108.76</v>
      </c>
      <c r="K31" s="73">
        <f>STDEV(J22:J31)</f>
        <v>0.11676310749184303</v>
      </c>
      <c r="M31" s="62">
        <f t="shared" si="2"/>
        <v>-108.80197401534416</v>
      </c>
      <c r="O31" s="64">
        <f t="shared" si="7"/>
        <v>-108.80197401534416</v>
      </c>
      <c r="P31" s="63">
        <f t="shared" si="6"/>
        <v>-110.51685806552696</v>
      </c>
      <c r="Q31" s="64">
        <f t="shared" si="3"/>
        <v>-110.21562264562209</v>
      </c>
      <c r="R31" s="65"/>
      <c r="S31" t="s">
        <v>127</v>
      </c>
      <c r="T31" s="111">
        <f>U41</f>
        <v>-47.446015015841283</v>
      </c>
      <c r="U31" s="46" t="s">
        <v>98</v>
      </c>
    </row>
    <row r="32" spans="1:21">
      <c r="A32" s="94">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Output'!G32</f>
        <v>-52.012</v>
      </c>
      <c r="I32" s="85"/>
      <c r="J32" s="86">
        <f>H32 + ((1-$T$6)*(H32-H31))</f>
        <v>-43.664271756209089</v>
      </c>
      <c r="K32" s="72"/>
      <c r="M32" s="62">
        <f t="shared" si="2"/>
        <v>-43.707644905398048</v>
      </c>
      <c r="O32" s="64">
        <f t="shared" si="7"/>
        <v>-43.707644905398048</v>
      </c>
      <c r="P32" s="64">
        <f t="shared" ref="P32:P41" si="8">$U$41</f>
        <v>-47.446015015841283</v>
      </c>
      <c r="Q32" s="64">
        <f t="shared" si="3"/>
        <v>-48.070336610404894</v>
      </c>
      <c r="R32" s="65"/>
      <c r="S32" t="s">
        <v>126</v>
      </c>
      <c r="T32" s="110">
        <f>AVERAGE(Q8:Q11,Q38:Q41,Q58:Q61,Q94:Q97,Q130:Q133)</f>
        <v>-47.843956176525062</v>
      </c>
      <c r="U32" s="113">
        <f>T32-T31</f>
        <v>-0.39794116068377861</v>
      </c>
    </row>
    <row r="33" spans="1:21">
      <c r="A33" s="94">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Output'!G33</f>
        <v>-46.11</v>
      </c>
      <c r="J33" s="88">
        <f>H33 + ((1-$T$7)*(H33-H31))</f>
        <v>-43.520919685104417</v>
      </c>
      <c r="K33" s="72"/>
      <c r="M33" s="62">
        <f t="shared" si="2"/>
        <v>-43.565691968138182</v>
      </c>
      <c r="O33" s="64">
        <f t="shared" si="7"/>
        <v>-43.565691968138182</v>
      </c>
      <c r="P33" s="64">
        <f t="shared" si="8"/>
        <v>-47.446015015841283</v>
      </c>
      <c r="Q33" s="64">
        <f t="shared" si="3"/>
        <v>-47.934814729925051</v>
      </c>
      <c r="R33" s="65"/>
      <c r="S33" t="s">
        <v>128</v>
      </c>
      <c r="T33" s="92">
        <f>AVERAGE(Q38:Q41)</f>
        <v>-48.072200251874435</v>
      </c>
      <c r="U33" s="113">
        <f>T33-T31</f>
        <v>-0.62618523603315168</v>
      </c>
    </row>
    <row r="34" spans="1:21">
      <c r="A34" s="94">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Output'!G34</f>
        <v>-44.795000000000002</v>
      </c>
      <c r="J34" s="88">
        <f>H34 + ((1-$T$8)*(H34-H31))</f>
        <v>-43.568841208650468</v>
      </c>
      <c r="K34" s="73"/>
      <c r="M34" s="62">
        <f t="shared" si="2"/>
        <v>-43.615012625529033</v>
      </c>
      <c r="O34" s="64">
        <f t="shared" si="7"/>
        <v>-43.615012625529033</v>
      </c>
      <c r="P34" s="64">
        <f t="shared" si="8"/>
        <v>-47.446015015841283</v>
      </c>
      <c r="Q34" s="64">
        <f t="shared" si="3"/>
        <v>-47.981900956988277</v>
      </c>
      <c r="R34" s="65"/>
      <c r="S34" t="s">
        <v>132</v>
      </c>
      <c r="T34" s="92">
        <f>AVERAGE(Q58:Q61)</f>
        <v>-47.665718706806253</v>
      </c>
      <c r="U34" s="113">
        <f>T34-T31</f>
        <v>-0.21970369096496967</v>
      </c>
    </row>
    <row r="35" spans="1:21">
      <c r="A35" s="94">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Output'!G35</f>
        <v>-44.283999999999999</v>
      </c>
      <c r="J35" s="88">
        <f>H35 + ((1-$T$9)*(H35-H31))</f>
        <v>-43.475980196420132</v>
      </c>
      <c r="K35" s="73"/>
      <c r="M35" s="62">
        <f t="shared" si="2"/>
        <v>-43.523550747143503</v>
      </c>
      <c r="O35" s="64">
        <f t="shared" si="7"/>
        <v>-43.523550747143503</v>
      </c>
      <c r="P35" s="64">
        <f t="shared" si="8"/>
        <v>-47.446015015841283</v>
      </c>
      <c r="Q35" s="64">
        <f t="shared" si="3"/>
        <v>-47.894582681013937</v>
      </c>
      <c r="R35" s="65"/>
      <c r="S35" t="s">
        <v>133</v>
      </c>
      <c r="T35" s="92">
        <f>AVERAGE(Q94:Q97)</f>
        <v>-47.782336459091795</v>
      </c>
      <c r="U35" s="113">
        <f>T35-T31</f>
        <v>-0.33632144325051172</v>
      </c>
    </row>
    <row r="36" spans="1:21">
      <c r="A36" s="94">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Output'!G36</f>
        <v>-44.22</v>
      </c>
      <c r="J36" s="88">
        <f>H36 + ((1-$T$10)*(H36-H31))</f>
        <v>-43.727358804572177</v>
      </c>
      <c r="K36" s="73"/>
      <c r="M36" s="62">
        <f t="shared" si="2"/>
        <v>-43.776328489140354</v>
      </c>
      <c r="O36" s="64">
        <f t="shared" si="7"/>
        <v>-43.776328489140354</v>
      </c>
      <c r="P36" s="64">
        <f t="shared" si="8"/>
        <v>-47.446015015841283</v>
      </c>
      <c r="Q36" s="64">
        <f t="shared" si="3"/>
        <v>-48.135908542951888</v>
      </c>
      <c r="R36" s="65"/>
      <c r="S36" t="s">
        <v>134</v>
      </c>
      <c r="T36" s="92">
        <f>AVERAGE(Q130:Q133)</f>
        <v>-47.838030737205138</v>
      </c>
      <c r="U36" s="113">
        <f>T36-T31</f>
        <v>-0.39201572136385465</v>
      </c>
    </row>
    <row r="37" spans="1:21">
      <c r="A37" s="94">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Output'!G37</f>
        <v>-43.584000000000003</v>
      </c>
      <c r="I37" s="71"/>
      <c r="J37" s="88">
        <f>H37 + ((1-$T$11)*(H37-H31))</f>
        <v>-43.365130979545356</v>
      </c>
      <c r="K37" s="73"/>
      <c r="M37" s="62">
        <f t="shared" si="2"/>
        <v>-43.41549979795834</v>
      </c>
      <c r="O37" s="64">
        <f t="shared" si="7"/>
        <v>-43.41549979795834</v>
      </c>
      <c r="P37" s="64">
        <f t="shared" si="8"/>
        <v>-47.446015015841283</v>
      </c>
      <c r="Q37" s="64">
        <f t="shared" si="3"/>
        <v>-47.791426887947118</v>
      </c>
      <c r="R37" s="65"/>
      <c r="T37" s="65"/>
    </row>
    <row r="38" spans="1:21">
      <c r="A38" s="94">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Output'!G38</f>
        <v>-43.738</v>
      </c>
      <c r="J38" s="88">
        <f>H38 + ((1-$T$12)*(H38-H31))</f>
        <v>-43.586097387375943</v>
      </c>
      <c r="K38" s="73"/>
      <c r="M38" s="62">
        <f t="shared" si="2"/>
        <v>-43.637865339633734</v>
      </c>
      <c r="O38" s="64">
        <f t="shared" si="7"/>
        <v>-43.637865339633734</v>
      </c>
      <c r="P38" s="64">
        <f t="shared" si="8"/>
        <v>-47.446015015841283</v>
      </c>
      <c r="Q38" s="64">
        <f t="shared" si="3"/>
        <v>-48.003718348366853</v>
      </c>
      <c r="R38" s="65"/>
      <c r="S38" s="45" t="s">
        <v>96</v>
      </c>
      <c r="U38" s="74" t="s">
        <v>129</v>
      </c>
    </row>
    <row r="39" spans="1:21">
      <c r="A39" s="94">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Output'!G39</f>
        <v>-44.048999999999999</v>
      </c>
      <c r="J39" s="88">
        <f>H39 + ((1-$T$13)*(H39-H31))</f>
        <v>-43.897823937044173</v>
      </c>
      <c r="K39" s="73"/>
      <c r="M39" s="62">
        <f t="shared" si="2"/>
        <v>-43.950991023146763</v>
      </c>
      <c r="O39" s="64">
        <f t="shared" si="7"/>
        <v>-43.950991023146763</v>
      </c>
      <c r="P39" s="64">
        <f t="shared" si="8"/>
        <v>-47.446015015841283</v>
      </c>
      <c r="Q39" s="64">
        <f t="shared" si="3"/>
        <v>-48.302658139788974</v>
      </c>
      <c r="R39" s="65"/>
      <c r="S39" s="141" t="s">
        <v>115</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117</v>
      </c>
      <c r="F40" s="58">
        <f>'Picarro Output'!J40</f>
        <v>1</v>
      </c>
      <c r="G40" s="58">
        <f t="shared" ref="G40:G71" si="9">IF(F40="     ",-1,IF(F40=0,-1,0))</f>
        <v>0</v>
      </c>
      <c r="H40" s="87">
        <f>'Picarro Output'!G40</f>
        <v>-43.677999999999997</v>
      </c>
      <c r="J40" s="88">
        <f>H40 + ((1-$T$14)*(H40-H31))</f>
        <v>-43.677999999999997</v>
      </c>
      <c r="K40" s="73"/>
      <c r="M40" s="62">
        <f t="shared" ref="M40:M71" si="10">J40 - ($T$18*A40)</f>
        <v>-43.732566219947394</v>
      </c>
      <c r="O40" s="64">
        <f t="shared" si="7"/>
        <v>-43.732566219947394</v>
      </c>
      <c r="P40" s="64">
        <f t="shared" si="8"/>
        <v>-47.446015015841283</v>
      </c>
      <c r="Q40" s="64">
        <f t="shared" si="3"/>
        <v>-48.094128886048857</v>
      </c>
      <c r="R40" s="65"/>
      <c r="S40" s="141" t="s">
        <v>116</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117</v>
      </c>
      <c r="F41" s="58">
        <f>'Picarro Output'!J41</f>
        <v>1</v>
      </c>
      <c r="G41" s="58">
        <f t="shared" si="9"/>
        <v>0</v>
      </c>
      <c r="H41" s="89">
        <f>'Picarro Output'!G41</f>
        <v>-43.460999999999999</v>
      </c>
      <c r="I41" s="90">
        <f>STDEV(H32:H41)</f>
        <v>2.5858837926111238</v>
      </c>
      <c r="J41" s="91">
        <f>H41 + ((1-$T$15)*(H41-H31))</f>
        <v>-43.460999999999999</v>
      </c>
      <c r="K41" s="76">
        <f>STDEV(J32:J41)</f>
        <v>0.15352147309978192</v>
      </c>
      <c r="M41" s="62">
        <f t="shared" si="10"/>
        <v>-43.516965353792202</v>
      </c>
      <c r="O41" s="64">
        <f t="shared" si="7"/>
        <v>-43.516965353792202</v>
      </c>
      <c r="P41" s="64">
        <f t="shared" si="8"/>
        <v>-47.446015015841283</v>
      </c>
      <c r="Q41" s="64">
        <f t="shared" si="3"/>
        <v>-47.888295633293083</v>
      </c>
      <c r="R41" s="65"/>
      <c r="S41" s="141" t="s">
        <v>117</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114</v>
      </c>
      <c r="F42" s="58">
        <f>'Picarro Output'!J42</f>
        <v>1</v>
      </c>
      <c r="G42" s="58">
        <f t="shared" si="9"/>
        <v>0</v>
      </c>
      <c r="H42" s="84">
        <f>'Picarro Output'!G42</f>
        <v>-11.775</v>
      </c>
      <c r="I42" s="85"/>
      <c r="J42" s="86">
        <f>H42 + ((1-$T$6)*(H42-H41))</f>
        <v>-7.1139349909642835</v>
      </c>
      <c r="K42" s="79"/>
      <c r="M42" s="62">
        <f t="shared" si="10"/>
        <v>-7.1712994786012914</v>
      </c>
      <c r="Q42" s="64">
        <f t="shared" si="3"/>
        <v>-13.189239158816701</v>
      </c>
      <c r="R42" s="65"/>
      <c r="S42" s="141" t="s">
        <v>114</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114</v>
      </c>
      <c r="F43" s="58">
        <f>'Picarro Output'!J43</f>
        <v>1</v>
      </c>
      <c r="G43" s="58">
        <f t="shared" si="9"/>
        <v>0</v>
      </c>
      <c r="H43" s="87">
        <f>'Picarro Output'!G43</f>
        <v>-8.702</v>
      </c>
      <c r="J43" s="88">
        <f>H43 + ((1-$T$7)*(H43-H41))</f>
        <v>-7.2655460069360629</v>
      </c>
      <c r="K43" s="79"/>
      <c r="M43" s="62">
        <f t="shared" si="10"/>
        <v>-7.3243096284178755</v>
      </c>
      <c r="Q43" s="64">
        <f t="shared" si="3"/>
        <v>-13.335317314266806</v>
      </c>
      <c r="R43" s="65"/>
      <c r="S43" s="66" t="s">
        <v>97</v>
      </c>
      <c r="T43" s="75"/>
    </row>
    <row r="44" spans="1:21">
      <c r="A44" s="94">
        <f>'Picarro Output'!A44</f>
        <v>43</v>
      </c>
      <c r="B44" s="57">
        <f t="shared" si="0"/>
        <v>5</v>
      </c>
      <c r="C44" s="56">
        <f>'Picarro Output'!E44</f>
        <v>3</v>
      </c>
      <c r="D44" s="56" t="str">
        <f>INDEX(Timing!$B$3:$B$29,MATCH(B44,Timing!$A$3:$A$29,0),1)</f>
        <v>Hawaii</v>
      </c>
      <c r="E44" s="56" t="s">
        <v>114</v>
      </c>
      <c r="F44" s="58">
        <f>'Picarro Output'!J44</f>
        <v>1</v>
      </c>
      <c r="G44" s="58">
        <f t="shared" si="9"/>
        <v>0</v>
      </c>
      <c r="H44" s="87">
        <f>'Picarro Output'!G44</f>
        <v>-7.673</v>
      </c>
      <c r="J44" s="88">
        <f>H44 + ((1-$T$8)*(H44-H41))</f>
        <v>-6.9869721593868999</v>
      </c>
      <c r="K44" s="79"/>
      <c r="M44" s="62">
        <f t="shared" si="10"/>
        <v>-7.0471349147135172</v>
      </c>
      <c r="Q44" s="64">
        <f t="shared" si="3"/>
        <v>-13.070699764621382</v>
      </c>
      <c r="R44" s="65"/>
      <c r="T44" s="46"/>
    </row>
    <row r="45" spans="1:21">
      <c r="A45" s="94">
        <f>'Picarro Output'!A45</f>
        <v>44</v>
      </c>
      <c r="B45" s="57">
        <f t="shared" si="0"/>
        <v>5</v>
      </c>
      <c r="C45" s="56">
        <f>'Picarro Output'!E45</f>
        <v>4</v>
      </c>
      <c r="D45" s="56" t="str">
        <f>INDEX(Timing!$B$3:$B$29,MATCH(B45,Timing!$A$3:$A$29,0),1)</f>
        <v>Hawaii</v>
      </c>
      <c r="E45" s="56" t="s">
        <v>114</v>
      </c>
      <c r="F45" s="58">
        <f>'Picarro Output'!J45</f>
        <v>1</v>
      </c>
      <c r="G45" s="58">
        <f t="shared" si="9"/>
        <v>0</v>
      </c>
      <c r="H45" s="89">
        <f>'Picarro Output'!G45</f>
        <v>-7.484</v>
      </c>
      <c r="I45" s="90">
        <f>STDEV(H42:H45)</f>
        <v>1.9845339503268791</v>
      </c>
      <c r="J45" s="91">
        <f>H45 + ((1-$T$9)*(H45-H41))</f>
        <v>-7.0331325691204016</v>
      </c>
      <c r="K45" s="79">
        <f>STDEV(J42:J45)</f>
        <v>0.12226496847161571</v>
      </c>
      <c r="M45" s="62">
        <f t="shared" si="10"/>
        <v>-7.0946944582918245</v>
      </c>
      <c r="Q45" s="64">
        <f t="shared" si="3"/>
        <v>-13.116104663631651</v>
      </c>
      <c r="R45" s="65"/>
    </row>
    <row r="46" spans="1:21">
      <c r="A46" s="94">
        <f>'Picarro Output'!A46</f>
        <v>45</v>
      </c>
      <c r="B46" s="57">
        <f t="shared" si="0"/>
        <v>6</v>
      </c>
      <c r="C46" s="56">
        <f>'Picarro Output'!E46</f>
        <v>1</v>
      </c>
      <c r="D46" s="56" t="str">
        <f>INDEX(Timing!$B$3:$B$29,MATCH(B46,Timing!$A$3:$A$29,0),1)</f>
        <v>CC4 15aug24 1.5m</v>
      </c>
      <c r="F46" s="58">
        <f>'Picarro Output'!J46</f>
        <v>1</v>
      </c>
      <c r="G46" s="58">
        <f t="shared" si="9"/>
        <v>0</v>
      </c>
      <c r="H46" s="82">
        <f>'Picarro Output'!G46</f>
        <v>-19.143999999999998</v>
      </c>
      <c r="J46" s="59">
        <f>H46 + ((1-$T$6)*(H46-H45))</f>
        <v>-20.859206021755867</v>
      </c>
      <c r="K46" s="79"/>
      <c r="M46" s="62">
        <f t="shared" si="10"/>
        <v>-20.922167044772095</v>
      </c>
      <c r="Q46" s="64">
        <f t="shared" si="3"/>
        <v>-26.31713539519567</v>
      </c>
      <c r="R46" s="65"/>
    </row>
    <row r="47" spans="1:21">
      <c r="A47" s="94">
        <f>'Picarro Output'!A47</f>
        <v>46</v>
      </c>
      <c r="B47" s="57">
        <f t="shared" si="0"/>
        <v>6</v>
      </c>
      <c r="C47" s="56">
        <f>'Picarro Output'!E47</f>
        <v>2</v>
      </c>
      <c r="D47" s="56" t="str">
        <f>INDEX(Timing!$B$3:$B$29,MATCH(B47,Timing!$A$3:$A$29,0),1)</f>
        <v>CC4 15aug24 1.5m</v>
      </c>
      <c r="F47" s="58">
        <f>'Picarro Output'!J47</f>
        <v>1</v>
      </c>
      <c r="G47" s="58">
        <f t="shared" si="9"/>
        <v>0</v>
      </c>
      <c r="H47" s="82">
        <f>'Picarro Output'!G47</f>
        <v>-20.47</v>
      </c>
      <c r="J47" s="59">
        <f>H47 + ((1-$T$7)*(H47-H45))</f>
        <v>-21.006660765670137</v>
      </c>
      <c r="K47" s="79"/>
      <c r="M47" s="62">
        <f t="shared" si="10"/>
        <v>-21.071020922531169</v>
      </c>
      <c r="Q47" s="64">
        <f t="shared" si="3"/>
        <v>-26.459245574949801</v>
      </c>
      <c r="R47" s="65"/>
      <c r="S47" s="66" t="s">
        <v>124</v>
      </c>
      <c r="T47" s="168">
        <v>-153.71716081946607</v>
      </c>
    </row>
    <row r="48" spans="1:21">
      <c r="A48" s="94">
        <f>'Picarro Output'!A48</f>
        <v>47</v>
      </c>
      <c r="B48" s="57">
        <f t="shared" si="0"/>
        <v>6</v>
      </c>
      <c r="C48" s="56">
        <f>'Picarro Output'!E48</f>
        <v>3</v>
      </c>
      <c r="D48" s="56" t="str">
        <f>INDEX(Timing!$B$3:$B$29,MATCH(B48,Timing!$A$3:$A$29,0),1)</f>
        <v>CC4 15aug24 1.5m</v>
      </c>
      <c r="F48" s="58">
        <f>'Picarro Output'!J48</f>
        <v>1</v>
      </c>
      <c r="G48" s="58">
        <f t="shared" si="9"/>
        <v>0</v>
      </c>
      <c r="H48" s="82">
        <f>'Picarro Output'!G48</f>
        <v>-20.594000000000001</v>
      </c>
      <c r="J48" s="59">
        <f>H48 + ((1-$T$8)*(H48-H45))</f>
        <v>-20.845308399196316</v>
      </c>
      <c r="K48" s="79"/>
      <c r="M48" s="62">
        <f t="shared" si="10"/>
        <v>-20.911067689902154</v>
      </c>
      <c r="Q48" s="64">
        <f t="shared" si="3"/>
        <v>-26.306538887133751</v>
      </c>
      <c r="R48" s="65"/>
      <c r="S48" s="66" t="s">
        <v>123</v>
      </c>
      <c r="T48" s="168">
        <v>-146.82451877665511</v>
      </c>
    </row>
    <row r="49" spans="1:21">
      <c r="A49" s="94">
        <f>'Picarro Output'!A49</f>
        <v>48</v>
      </c>
      <c r="B49" s="57">
        <f t="shared" si="0"/>
        <v>6</v>
      </c>
      <c r="C49" s="56">
        <f>'Picarro Output'!E49</f>
        <v>4</v>
      </c>
      <c r="D49" s="56" t="str">
        <f>INDEX(Timing!$B$3:$B$29,MATCH(B49,Timing!$A$3:$A$29,0),1)</f>
        <v>CC4 15aug24 1.5m</v>
      </c>
      <c r="F49" s="58">
        <f>'Picarro Output'!J49</f>
        <v>1</v>
      </c>
      <c r="G49" s="58">
        <f t="shared" si="9"/>
        <v>0</v>
      </c>
      <c r="H49" s="82">
        <f>'Picarro Output'!G49</f>
        <v>-20.704000000000001</v>
      </c>
      <c r="I49" s="71">
        <f>STDEV(H46:H49)</f>
        <v>0.72896090430145943</v>
      </c>
      <c r="J49" s="59">
        <f>H49 + ((1-$T$9)*(H49-H45))</f>
        <v>-20.869674387420527</v>
      </c>
      <c r="K49" s="79">
        <f>STDEV(J46:J49)</f>
        <v>7.496620764835181E-2</v>
      </c>
      <c r="M49" s="62">
        <f t="shared" si="10"/>
        <v>-20.936832811971172</v>
      </c>
      <c r="Q49" s="64">
        <f t="shared" si="3"/>
        <v>-26.331136742317216</v>
      </c>
      <c r="R49" s="65"/>
      <c r="S49" s="66" t="s">
        <v>26</v>
      </c>
      <c r="T49" s="168">
        <v>-140.57778437787431</v>
      </c>
    </row>
    <row r="50" spans="1:21">
      <c r="A50" s="94">
        <f>'Picarro Output'!A50</f>
        <v>49</v>
      </c>
      <c r="B50" s="57">
        <f t="shared" si="0"/>
        <v>7</v>
      </c>
      <c r="C50" s="56">
        <f>'Picarro Output'!E50</f>
        <v>1</v>
      </c>
      <c r="D50" s="56" t="str">
        <f>INDEX(Timing!$B$3:$B$29,MATCH(B50,Timing!$A$3:$A$29,0),1)</f>
        <v>CP2 17dec24 0.1m</v>
      </c>
      <c r="F50" s="58">
        <f>'Picarro Output'!J50</f>
        <v>1</v>
      </c>
      <c r="G50" s="58">
        <f t="shared" si="9"/>
        <v>0</v>
      </c>
      <c r="H50" s="82">
        <f>'Picarro Output'!G50</f>
        <v>-30.114000000000001</v>
      </c>
      <c r="J50" s="59">
        <f>H50 + ((1-$T$6)*(H50-H49))</f>
        <v>-31.498227158209495</v>
      </c>
      <c r="K50" s="79"/>
      <c r="M50" s="62">
        <f t="shared" si="10"/>
        <v>-31.566784716604943</v>
      </c>
      <c r="Q50" s="64">
        <f t="shared" si="3"/>
        <v>-36.479507740016473</v>
      </c>
      <c r="R50" s="65"/>
      <c r="S50" s="66" t="s">
        <v>122</v>
      </c>
      <c r="T50" s="168">
        <v>-129.90281875297998</v>
      </c>
    </row>
    <row r="51" spans="1:21">
      <c r="A51" s="94">
        <f>'Picarro Output'!A51</f>
        <v>50</v>
      </c>
      <c r="B51" s="57">
        <f t="shared" si="0"/>
        <v>7</v>
      </c>
      <c r="C51" s="56">
        <f>'Picarro Output'!E51</f>
        <v>2</v>
      </c>
      <c r="D51" s="56" t="str">
        <f>INDEX(Timing!$B$3:$B$29,MATCH(B51,Timing!$A$3:$A$29,0),1)</f>
        <v>CP2 17dec24 0.1m</v>
      </c>
      <c r="F51" s="58">
        <f>'Picarro Output'!J51</f>
        <v>1</v>
      </c>
      <c r="G51" s="58">
        <f t="shared" si="9"/>
        <v>0</v>
      </c>
      <c r="H51" s="82">
        <f>'Picarro Output'!G51</f>
        <v>-30.960999999999999</v>
      </c>
      <c r="J51" s="59">
        <f>H51 + ((1-$T$7)*(H51-H49))</f>
        <v>-31.384881832240765</v>
      </c>
      <c r="K51" s="79"/>
      <c r="M51" s="62">
        <f t="shared" si="10"/>
        <v>-31.454838524481019</v>
      </c>
      <c r="Q51" s="64">
        <f t="shared" si="3"/>
        <v>-36.372633174670781</v>
      </c>
      <c r="R51" s="65"/>
      <c r="S51" s="66" t="s">
        <v>121</v>
      </c>
      <c r="T51" s="168">
        <v>-110.51685806552696</v>
      </c>
    </row>
    <row r="52" spans="1:21">
      <c r="A52" s="94">
        <f>'Picarro Output'!A52</f>
        <v>51</v>
      </c>
      <c r="B52" s="57">
        <f t="shared" si="0"/>
        <v>7</v>
      </c>
      <c r="C52" s="56">
        <f>'Picarro Output'!E52</f>
        <v>3</v>
      </c>
      <c r="D52" s="56" t="str">
        <f>INDEX(Timing!$B$3:$B$29,MATCH(B52,Timing!$A$3:$A$29,0),1)</f>
        <v>CP2 17dec24 0.1m</v>
      </c>
      <c r="F52" s="58">
        <f>'Picarro Output'!J52</f>
        <v>1</v>
      </c>
      <c r="G52" s="58">
        <f t="shared" si="9"/>
        <v>0</v>
      </c>
      <c r="H52" s="82">
        <f>'Picarro Output'!G52</f>
        <v>-31.09</v>
      </c>
      <c r="J52" s="59">
        <f>H52 + ((1-$T$8)*(H52-H49))</f>
        <v>-31.289091459500604</v>
      </c>
      <c r="K52" s="79"/>
      <c r="M52" s="62">
        <f t="shared" si="10"/>
        <v>-31.360447285585661</v>
      </c>
      <c r="Q52" s="64">
        <f t="shared" si="3"/>
        <v>-36.282518250366664</v>
      </c>
      <c r="R52" s="65"/>
      <c r="S52" s="66" t="s">
        <v>27</v>
      </c>
      <c r="T52" s="168">
        <v>-97.742750669920994</v>
      </c>
    </row>
    <row r="53" spans="1:21">
      <c r="A53" s="94">
        <f>'Picarro Output'!A53</f>
        <v>52</v>
      </c>
      <c r="B53" s="57">
        <f t="shared" si="0"/>
        <v>7</v>
      </c>
      <c r="C53" s="56">
        <f>'Picarro Output'!E53</f>
        <v>4</v>
      </c>
      <c r="D53" s="56" t="str">
        <f>INDEX(Timing!$B$3:$B$29,MATCH(B53,Timing!$A$3:$A$29,0),1)</f>
        <v>CP2 17dec24 0.1m</v>
      </c>
      <c r="F53" s="58">
        <f>'Picarro Output'!J53</f>
        <v>1</v>
      </c>
      <c r="G53" s="58">
        <f t="shared" si="9"/>
        <v>0</v>
      </c>
      <c r="H53" s="82">
        <f>'Picarro Output'!G53</f>
        <v>-31.05</v>
      </c>
      <c r="I53" s="71">
        <f>STDEV(H50:H53)</f>
        <v>0.46298335103255378</v>
      </c>
      <c r="J53" s="59">
        <f>H53 + ((1-$T$9)*(H53-H49))</f>
        <v>-31.17965712649416</v>
      </c>
      <c r="K53" s="79">
        <f>STDEV(J50:J53)</f>
        <v>0.13581255989401009</v>
      </c>
      <c r="M53" s="62">
        <f t="shared" si="10"/>
        <v>-31.252412086424023</v>
      </c>
      <c r="Q53" s="64">
        <f t="shared" si="3"/>
        <v>-36.179377493781985</v>
      </c>
      <c r="R53" s="65"/>
      <c r="S53" s="66" t="s">
        <v>120</v>
      </c>
      <c r="T53" s="168">
        <v>-48.795146433689219</v>
      </c>
    </row>
    <row r="54" spans="1:21">
      <c r="A54" s="94">
        <f>'Picarro Output'!A54</f>
        <v>53</v>
      </c>
      <c r="B54" s="57">
        <f t="shared" si="0"/>
        <v>8</v>
      </c>
      <c r="C54" s="56">
        <f>'Picarro Output'!E54</f>
        <v>1</v>
      </c>
      <c r="D54" s="56" t="str">
        <f>INDEX(Timing!$B$3:$B$29,MATCH(B54,Timing!$A$3:$A$29,0),1)</f>
        <v>CS1 11jul24 0.1m</v>
      </c>
      <c r="F54" s="58">
        <f>'Picarro Output'!J54</f>
        <v>1</v>
      </c>
      <c r="G54" s="58">
        <f t="shared" si="9"/>
        <v>0</v>
      </c>
      <c r="H54" s="82">
        <f>'Picarro Output'!G54</f>
        <v>-28.658000000000001</v>
      </c>
      <c r="J54" s="59">
        <f>H54 + ((1-$T$6)*(H54-H53))</f>
        <v>-28.306132692620924</v>
      </c>
      <c r="K54" s="79"/>
      <c r="M54" s="62">
        <f t="shared" si="10"/>
        <v>-28.380286786395594</v>
      </c>
      <c r="Q54" s="64">
        <f t="shared" si="3"/>
        <v>-33.437371381424981</v>
      </c>
      <c r="R54" s="65"/>
      <c r="S54" s="66" t="s">
        <v>21</v>
      </c>
      <c r="T54" s="168">
        <v>-47.446015015841283</v>
      </c>
    </row>
    <row r="55" spans="1:21">
      <c r="A55" s="94">
        <f>'Picarro Output'!A55</f>
        <v>54</v>
      </c>
      <c r="B55" s="57">
        <f t="shared" si="0"/>
        <v>8</v>
      </c>
      <c r="C55" s="56">
        <f>'Picarro Output'!E55</f>
        <v>2</v>
      </c>
      <c r="D55" s="56" t="str">
        <f>INDEX(Timing!$B$3:$B$29,MATCH(B55,Timing!$A$3:$A$29,0),1)</f>
        <v>CS1 11jul24 0.1m</v>
      </c>
      <c r="F55" s="58">
        <f>'Picarro Output'!J55</f>
        <v>1</v>
      </c>
      <c r="G55" s="58">
        <f t="shared" si="9"/>
        <v>0</v>
      </c>
      <c r="H55" s="82">
        <f>'Picarro Output'!G55</f>
        <v>-28.055</v>
      </c>
      <c r="J55" s="59">
        <f>H55 + ((1-$T$7)*(H55-H53))</f>
        <v>-27.931228323334199</v>
      </c>
      <c r="K55" s="79"/>
      <c r="M55" s="62">
        <f t="shared" si="10"/>
        <v>-28.006781550953672</v>
      </c>
      <c r="Q55" s="64">
        <f t="shared" si="3"/>
        <v>-33.080787482188782</v>
      </c>
      <c r="R55" s="65"/>
      <c r="S55" s="66" t="s">
        <v>119</v>
      </c>
      <c r="T55" s="168">
        <v>-41.770952337309289</v>
      </c>
    </row>
    <row r="56" spans="1:21">
      <c r="A56" s="94">
        <f>'Picarro Output'!A56</f>
        <v>55</v>
      </c>
      <c r="B56" s="57">
        <f t="shared" si="0"/>
        <v>8</v>
      </c>
      <c r="C56" s="56">
        <f>'Picarro Output'!E56</f>
        <v>3</v>
      </c>
      <c r="D56" s="56" t="str">
        <f>INDEX(Timing!$B$3:$B$29,MATCH(B56,Timing!$A$3:$A$29,0),1)</f>
        <v>CS1 11jul24 0.1m</v>
      </c>
      <c r="F56" s="58">
        <f>'Picarro Output'!J56</f>
        <v>1</v>
      </c>
      <c r="G56" s="58">
        <f t="shared" si="9"/>
        <v>0</v>
      </c>
      <c r="H56" s="82">
        <f>'Picarro Output'!G56</f>
        <v>-27.852</v>
      </c>
      <c r="J56" s="59">
        <f>H56 + ((1-$T$8)*(H56-H53))</f>
        <v>-27.790696852736094</v>
      </c>
      <c r="K56" s="79"/>
      <c r="M56" s="62">
        <f t="shared" si="10"/>
        <v>-27.867649214200373</v>
      </c>
      <c r="Q56" s="64">
        <f t="shared" si="3"/>
        <v>-32.947958417314666</v>
      </c>
      <c r="R56" s="65"/>
      <c r="S56" s="66" t="s">
        <v>28</v>
      </c>
      <c r="T56" s="168">
        <v>-13.229390089461013</v>
      </c>
    </row>
    <row r="57" spans="1:21">
      <c r="A57" s="94">
        <f>'Picarro Output'!A57</f>
        <v>56</v>
      </c>
      <c r="B57" s="57">
        <f t="shared" si="0"/>
        <v>8</v>
      </c>
      <c r="C57" s="56">
        <f>'Picarro Output'!E57</f>
        <v>4</v>
      </c>
      <c r="D57" s="56" t="str">
        <f>INDEX(Timing!$B$3:$B$29,MATCH(B57,Timing!$A$3:$A$29,0),1)</f>
        <v>CS1 11jul24 0.1m</v>
      </c>
      <c r="F57" s="58">
        <f>'Picarro Output'!J57</f>
        <v>1</v>
      </c>
      <c r="G57" s="58">
        <f t="shared" si="9"/>
        <v>0</v>
      </c>
      <c r="H57" s="82">
        <f>'Picarro Output'!G57</f>
        <v>-27.942</v>
      </c>
      <c r="I57" s="71">
        <f>STDEV(H54:H57)</f>
        <v>0.36377408282247614</v>
      </c>
      <c r="J57" s="59">
        <f>H57 + ((1-$T$9)*(H57-H53))</f>
        <v>-27.903050227223677</v>
      </c>
      <c r="K57" s="79">
        <f>STDEV(J54:J57)</f>
        <v>0.22395484015503503</v>
      </c>
      <c r="M57" s="62">
        <f t="shared" si="10"/>
        <v>-27.981401722532759</v>
      </c>
      <c r="Q57" s="64">
        <f t="shared" si="3"/>
        <v>-33.056557465253221</v>
      </c>
      <c r="R57" s="65"/>
      <c r="S57" s="66" t="s">
        <v>118</v>
      </c>
      <c r="T57" s="168">
        <v>-10.452955719200807</v>
      </c>
    </row>
    <row r="58" spans="1:21">
      <c r="A58" s="94">
        <f>'Picarro Output'!A58</f>
        <v>57</v>
      </c>
      <c r="B58" s="57">
        <f t="shared" si="0"/>
        <v>9</v>
      </c>
      <c r="C58" s="56">
        <f>'Picarro Output'!E58</f>
        <v>1</v>
      </c>
      <c r="D58" s="56" t="str">
        <f>INDEX(Timing!$B$3:$B$29,MATCH(B58,Timing!$A$3:$A$29,0),1)</f>
        <v>Blacksburg</v>
      </c>
      <c r="E58" s="56" t="s">
        <v>117</v>
      </c>
      <c r="F58" s="58">
        <f>'Picarro Output'!J58</f>
        <v>1</v>
      </c>
      <c r="G58" s="58">
        <f t="shared" si="9"/>
        <v>0</v>
      </c>
      <c r="H58" s="82">
        <f>'Picarro Output'!G58</f>
        <v>-41.392000000000003</v>
      </c>
      <c r="J58" s="59">
        <f>H58 + ((1-$T$6)*(H58-H57))</f>
        <v>-43.370518095421652</v>
      </c>
      <c r="K58" s="79"/>
      <c r="L58" s="62">
        <f>J58</f>
        <v>-43.370518095421652</v>
      </c>
      <c r="M58" s="62">
        <f t="shared" si="10"/>
        <v>-43.450268724575537</v>
      </c>
      <c r="N58" s="62">
        <f>L58 - ($T$18*A58)</f>
        <v>-43.450268724575537</v>
      </c>
      <c r="Q58" s="64">
        <f t="shared" si="3"/>
        <v>-47.82462063799121</v>
      </c>
      <c r="R58" s="65"/>
      <c r="S58" s="66" t="s">
        <v>144</v>
      </c>
      <c r="T58" s="168">
        <v>-15.788097941940761</v>
      </c>
    </row>
    <row r="59" spans="1:21">
      <c r="A59" s="94">
        <f>'Picarro Output'!A59</f>
        <v>58</v>
      </c>
      <c r="B59" s="57">
        <f t="shared" si="0"/>
        <v>9</v>
      </c>
      <c r="C59" s="56">
        <f>'Picarro Output'!E59</f>
        <v>2</v>
      </c>
      <c r="D59" s="56" t="str">
        <f>INDEX(Timing!$B$3:$B$29,MATCH(B59,Timing!$A$3:$A$29,0),1)</f>
        <v>Blacksburg</v>
      </c>
      <c r="E59" s="56" t="s">
        <v>117</v>
      </c>
      <c r="F59" s="58">
        <f>'Picarro Output'!J59</f>
        <v>1</v>
      </c>
      <c r="G59" s="58">
        <f t="shared" si="9"/>
        <v>0</v>
      </c>
      <c r="H59" s="82">
        <f>'Picarro Output'!G59</f>
        <v>-42.262999999999998</v>
      </c>
      <c r="J59" s="59">
        <f>H59 + ((1-$T$7)*(H59-H57))</f>
        <v>-42.854831112364238</v>
      </c>
      <c r="K59" s="79"/>
      <c r="L59" s="62">
        <f>J59</f>
        <v>-42.854831112364238</v>
      </c>
      <c r="M59" s="62">
        <f t="shared" si="10"/>
        <v>-42.93598087536293</v>
      </c>
      <c r="N59" s="62">
        <f>L59 - ($T$18*A59)</f>
        <v>-42.93598087536293</v>
      </c>
      <c r="Q59" s="64">
        <f t="shared" si="3"/>
        <v>-47.333632161256595</v>
      </c>
      <c r="R59" s="65"/>
      <c r="S59" s="66" t="s">
        <v>145</v>
      </c>
      <c r="T59" s="168">
        <v>4.0331828288466536</v>
      </c>
    </row>
    <row r="60" spans="1:21" ht="15.75">
      <c r="A60" s="94">
        <f>'Picarro Output'!A60</f>
        <v>59</v>
      </c>
      <c r="B60" s="57">
        <f t="shared" si="0"/>
        <v>9</v>
      </c>
      <c r="C60" s="56">
        <f>'Picarro Output'!E60</f>
        <v>3</v>
      </c>
      <c r="D60" s="56" t="str">
        <f>INDEX(Timing!$B$3:$B$29,MATCH(B60,Timing!$A$3:$A$29,0),1)</f>
        <v>Blacksburg</v>
      </c>
      <c r="E60" s="56" t="s">
        <v>117</v>
      </c>
      <c r="F60" s="58">
        <f>'Picarro Output'!J60</f>
        <v>1</v>
      </c>
      <c r="G60" s="58">
        <f t="shared" si="9"/>
        <v>0</v>
      </c>
      <c r="H60" s="82">
        <f>'Picarro Output'!G60</f>
        <v>-43.137</v>
      </c>
      <c r="J60" s="59">
        <f>H60 + ((1-$T$8)*(H60-H57))</f>
        <v>-43.428276210967816</v>
      </c>
      <c r="K60" s="79"/>
      <c r="L60" s="62">
        <f>J60</f>
        <v>-43.428276210967816</v>
      </c>
      <c r="M60" s="62">
        <f t="shared" si="10"/>
        <v>-43.510825107811314</v>
      </c>
      <c r="N60" s="62">
        <f>L60 - ($T$18*A60)</f>
        <v>-43.510825107811314</v>
      </c>
      <c r="Q60" s="64">
        <f t="shared" si="3"/>
        <v>-47.8824335659206</v>
      </c>
      <c r="R60" s="65"/>
      <c r="S60" s="160" t="s">
        <v>146</v>
      </c>
      <c r="T60" s="167">
        <v>20.538245749611605</v>
      </c>
    </row>
    <row r="61" spans="1:21">
      <c r="A61" s="94">
        <f>'Picarro Output'!A61</f>
        <v>60</v>
      </c>
      <c r="B61" s="57">
        <f t="shared" si="0"/>
        <v>9</v>
      </c>
      <c r="C61" s="56">
        <f>'Picarro Output'!E61</f>
        <v>4</v>
      </c>
      <c r="D61" s="56" t="str">
        <f>INDEX(Timing!$B$3:$B$29,MATCH(B61,Timing!$A$3:$A$29,0),1)</f>
        <v>Blacksburg</v>
      </c>
      <c r="E61" s="56" t="s">
        <v>117</v>
      </c>
      <c r="F61" s="58">
        <f>'Picarro Output'!J61</f>
        <v>1</v>
      </c>
      <c r="G61" s="58">
        <f t="shared" si="9"/>
        <v>0</v>
      </c>
      <c r="H61" s="82">
        <f>'Picarro Output'!G61</f>
        <v>-42.966000000000001</v>
      </c>
      <c r="I61" s="71">
        <f>STDEV(H58:H61)</f>
        <v>0.79416979712569358</v>
      </c>
      <c r="J61" s="59">
        <f>H61 + ((1-$T$9)*(H61-H57))</f>
        <v>-43.154282299289413</v>
      </c>
      <c r="K61" s="79">
        <f>STDEV(J58:J61)</f>
        <v>0.25974505802732817</v>
      </c>
      <c r="L61" s="62">
        <f>J61</f>
        <v>-43.154282299289413</v>
      </c>
      <c r="M61" s="62">
        <f t="shared" si="10"/>
        <v>-43.238230329977718</v>
      </c>
      <c r="N61" s="62">
        <f>L61 - ($T$18*A61)</f>
        <v>-43.238230329977718</v>
      </c>
      <c r="Q61" s="64">
        <f t="shared" si="3"/>
        <v>-47.622188462056606</v>
      </c>
      <c r="R61" s="65"/>
      <c r="S61" s="165"/>
      <c r="T61" s="168"/>
      <c r="U61" s="168"/>
    </row>
    <row r="62" spans="1:21">
      <c r="A62" s="94">
        <f>'Picarro Output'!A62</f>
        <v>61</v>
      </c>
      <c r="B62" s="57">
        <f t="shared" si="0"/>
        <v>10</v>
      </c>
      <c r="C62" s="56">
        <f>'Picarro Output'!E62</f>
        <v>1</v>
      </c>
      <c r="D62" s="56" t="str">
        <f>INDEX(Timing!$B$3:$B$29,MATCH(B62,Timing!$A$3:$A$29,0),1)</f>
        <v>CC4 28oct24 0.1m</v>
      </c>
      <c r="F62" s="58">
        <f>'Picarro Output'!J62</f>
        <v>1</v>
      </c>
      <c r="G62" s="58">
        <f t="shared" si="9"/>
        <v>0</v>
      </c>
      <c r="H62" s="82">
        <f>'Picarro Output'!G62</f>
        <v>-23.574999999999999</v>
      </c>
      <c r="J62" s="59">
        <f>H62 + ((1-$T$6)*(H62-H61))</f>
        <v>-20.722550603098796</v>
      </c>
      <c r="K62" s="79"/>
      <c r="M62" s="62">
        <f t="shared" si="10"/>
        <v>-20.807897767631903</v>
      </c>
      <c r="Q62" s="64">
        <f t="shared" si="3"/>
        <v>-26.208042990219496</v>
      </c>
      <c r="R62" s="65"/>
      <c r="S62" s="165"/>
      <c r="T62" s="168"/>
      <c r="U62" s="168"/>
    </row>
    <row r="63" spans="1:21">
      <c r="A63" s="94">
        <f>'Picarro Output'!A63</f>
        <v>62</v>
      </c>
      <c r="B63" s="57">
        <f t="shared" si="0"/>
        <v>10</v>
      </c>
      <c r="C63" s="56">
        <f>'Picarro Output'!E63</f>
        <v>2</v>
      </c>
      <c r="D63" s="56" t="str">
        <f>INDEX(Timing!$B$3:$B$29,MATCH(B63,Timing!$A$3:$A$29,0),1)</f>
        <v>CC4 28oct24 0.1m</v>
      </c>
      <c r="F63" s="58">
        <f>'Picarro Output'!J63</f>
        <v>1</v>
      </c>
      <c r="G63" s="58">
        <f t="shared" si="9"/>
        <v>0</v>
      </c>
      <c r="H63" s="82">
        <f>'Picarro Output'!G63</f>
        <v>-21.341000000000001</v>
      </c>
      <c r="J63" s="59">
        <f>H63 + ((1-$T$7)*(H63-H61))</f>
        <v>-20.447323035760302</v>
      </c>
      <c r="K63" s="79"/>
      <c r="M63" s="62">
        <f t="shared" si="10"/>
        <v>-20.534069334138216</v>
      </c>
      <c r="Q63" s="64">
        <f t="shared" si="3"/>
        <v>-25.946620120413154</v>
      </c>
      <c r="R63" s="65"/>
      <c r="S63" s="165"/>
      <c r="T63" s="168"/>
      <c r="U63" s="168"/>
    </row>
    <row r="64" spans="1:21">
      <c r="A64" s="94">
        <f>'Picarro Output'!A64</f>
        <v>63</v>
      </c>
      <c r="B64" s="57">
        <f t="shared" si="0"/>
        <v>10</v>
      </c>
      <c r="C64" s="56">
        <f>'Picarro Output'!E64</f>
        <v>3</v>
      </c>
      <c r="D64" s="56" t="str">
        <f>INDEX(Timing!$B$3:$B$29,MATCH(B64,Timing!$A$3:$A$29,0),1)</f>
        <v>CC4 28oct24 0.1m</v>
      </c>
      <c r="F64" s="58">
        <f>'Picarro Output'!J64</f>
        <v>1</v>
      </c>
      <c r="G64" s="58">
        <f t="shared" si="9"/>
        <v>0</v>
      </c>
      <c r="H64" s="82">
        <f>'Picarro Output'!G64</f>
        <v>-20.962</v>
      </c>
      <c r="J64" s="59">
        <f>H64 + ((1-$T$8)*(H64-H61))</f>
        <v>-20.54020060900719</v>
      </c>
      <c r="K64" s="79"/>
      <c r="M64" s="62">
        <f t="shared" si="10"/>
        <v>-20.628346041229911</v>
      </c>
      <c r="Q64" s="64">
        <f t="shared" si="3"/>
        <v>-26.036625701679316</v>
      </c>
      <c r="R64" s="65"/>
      <c r="S64" s="165"/>
      <c r="T64" s="168"/>
      <c r="U64" s="168"/>
    </row>
    <row r="65" spans="1:21">
      <c r="A65" s="94">
        <f>'Picarro Output'!A65</f>
        <v>64</v>
      </c>
      <c r="B65" s="57">
        <f t="shared" si="0"/>
        <v>10</v>
      </c>
      <c r="C65" s="56">
        <f>'Picarro Output'!E65</f>
        <v>4</v>
      </c>
      <c r="D65" s="56" t="str">
        <f>INDEX(Timing!$B$3:$B$29,MATCH(B65,Timing!$A$3:$A$29,0),1)</f>
        <v>CC4 28oct24 0.1m</v>
      </c>
      <c r="F65" s="58">
        <f>'Picarro Output'!J65</f>
        <v>1</v>
      </c>
      <c r="G65" s="58">
        <f t="shared" si="9"/>
        <v>0</v>
      </c>
      <c r="H65" s="82">
        <f>'Picarro Output'!G65</f>
        <v>-20.64</v>
      </c>
      <c r="I65" s="71">
        <f>STDEV(H62:H65)</f>
        <v>1.3282656611787662</v>
      </c>
      <c r="J65" s="59">
        <f>H65 + ((1-$T$9)*(H65-H61))</f>
        <v>-20.360208292469693</v>
      </c>
      <c r="K65" s="79">
        <f>STDEV(J62:J65)</f>
        <v>0.15516285540351499</v>
      </c>
      <c r="M65" s="62">
        <f t="shared" si="10"/>
        <v>-20.449752858537217</v>
      </c>
      <c r="Q65" s="64">
        <f t="shared" si="3"/>
        <v>-25.866123530843034</v>
      </c>
      <c r="R65" s="65"/>
      <c r="S65" s="165"/>
      <c r="T65" s="168"/>
      <c r="U65" s="168"/>
    </row>
    <row r="66" spans="1:21">
      <c r="A66" s="94">
        <f>'Picarro Output'!A66</f>
        <v>65</v>
      </c>
      <c r="B66" s="57">
        <f t="shared" si="0"/>
        <v>11</v>
      </c>
      <c r="C66" s="56">
        <f>'Picarro Output'!E66</f>
        <v>1</v>
      </c>
      <c r="D66" s="56" t="str">
        <f>INDEX(Timing!$B$3:$B$29,MATCH(B66,Timing!$A$3:$A$29,0),1)</f>
        <v>CC3 15aug24 BOT</v>
      </c>
      <c r="F66" s="58">
        <f>'Picarro Output'!J66</f>
        <v>1</v>
      </c>
      <c r="G66" s="58">
        <f t="shared" si="9"/>
        <v>0</v>
      </c>
      <c r="H66" s="82">
        <f>'Picarro Output'!G66</f>
        <v>-20.975999999999999</v>
      </c>
      <c r="J66" s="59">
        <f>H66 + ((1-$T$6)*(H66-H65))</f>
        <v>-21.025426176956259</v>
      </c>
      <c r="K66" s="79"/>
      <c r="M66" s="62">
        <f t="shared" si="10"/>
        <v>-21.116369876868589</v>
      </c>
      <c r="Q66" s="64">
        <f t="shared" si="3"/>
        <v>-26.50254003357978</v>
      </c>
      <c r="R66" s="65"/>
      <c r="S66" s="165"/>
      <c r="T66" s="168"/>
      <c r="U66" s="168"/>
    </row>
    <row r="67" spans="1:21">
      <c r="A67" s="94">
        <f>'Picarro Output'!A67</f>
        <v>66</v>
      </c>
      <c r="B67" s="57">
        <f t="shared" ref="B67:B130" si="11">IF(C67=1,B66+1,B66)</f>
        <v>11</v>
      </c>
      <c r="C67" s="56">
        <f>'Picarro Output'!E67</f>
        <v>2</v>
      </c>
      <c r="D67" s="56" t="str">
        <f>INDEX(Timing!$B$3:$B$29,MATCH(B67,Timing!$A$3:$A$29,0),1)</f>
        <v>CC3 15aug24 BOT</v>
      </c>
      <c r="F67" s="58">
        <f>'Picarro Output'!J67</f>
        <v>1</v>
      </c>
      <c r="G67" s="58">
        <f t="shared" si="9"/>
        <v>0</v>
      </c>
      <c r="H67" s="82">
        <f>'Picarro Output'!G67</f>
        <v>-20.399000000000001</v>
      </c>
      <c r="J67" s="59">
        <f>H67 + ((1-$T$7)*(H67-H65))</f>
        <v>-20.389040409323389</v>
      </c>
      <c r="K67" s="79"/>
      <c r="M67" s="62">
        <f t="shared" si="10"/>
        <v>-20.481383243080522</v>
      </c>
      <c r="Q67" s="64">
        <f t="shared" si="3"/>
        <v>-25.89632092778567</v>
      </c>
      <c r="R67" s="65"/>
      <c r="S67" s="165"/>
      <c r="T67" s="168"/>
      <c r="U67" s="168"/>
    </row>
    <row r="68" spans="1:21">
      <c r="A68" s="94">
        <f>'Picarro Output'!A68</f>
        <v>67</v>
      </c>
      <c r="B68" s="57">
        <f t="shared" si="11"/>
        <v>11</v>
      </c>
      <c r="C68" s="56">
        <f>'Picarro Output'!E68</f>
        <v>3</v>
      </c>
      <c r="D68" s="56" t="str">
        <f>INDEX(Timing!$B$3:$B$29,MATCH(B68,Timing!$A$3:$A$29,0),1)</f>
        <v>CC3 15aug24 BOT</v>
      </c>
      <c r="F68" s="58">
        <f>'Picarro Output'!J68</f>
        <v>1</v>
      </c>
      <c r="G68" s="58">
        <f t="shared" si="9"/>
        <v>0</v>
      </c>
      <c r="H68" s="82">
        <f>'Picarro Output'!G68</f>
        <v>-20.797000000000001</v>
      </c>
      <c r="J68" s="59">
        <f>H68 + ((1-$T$8)*(H68-H65))</f>
        <v>-20.800009566641787</v>
      </c>
      <c r="K68" s="79"/>
      <c r="M68" s="62">
        <f t="shared" si="10"/>
        <v>-20.893751534243727</v>
      </c>
      <c r="Q68" s="64">
        <f t="shared" si="3"/>
        <v>-26.29000722514203</v>
      </c>
      <c r="R68" s="65"/>
      <c r="S68" s="165"/>
      <c r="T68" s="168"/>
      <c r="U68" s="168"/>
    </row>
    <row r="69" spans="1:21">
      <c r="A69" s="94">
        <f>'Picarro Output'!A69</f>
        <v>68</v>
      </c>
      <c r="B69" s="57">
        <f t="shared" si="11"/>
        <v>11</v>
      </c>
      <c r="C69" s="56">
        <f>'Picarro Output'!E69</f>
        <v>4</v>
      </c>
      <c r="D69" s="56" t="str">
        <f>INDEX(Timing!$B$3:$B$29,MATCH(B69,Timing!$A$3:$A$29,0),1)</f>
        <v>CC3 15aug24 BOT</v>
      </c>
      <c r="F69" s="58">
        <f>'Picarro Output'!J69</f>
        <v>1</v>
      </c>
      <c r="G69" s="58">
        <f t="shared" si="9"/>
        <v>0</v>
      </c>
      <c r="H69" s="82">
        <f>'Picarro Output'!G69</f>
        <v>-20.280999999999999</v>
      </c>
      <c r="I69" s="71">
        <f>STDEV(H66:H69)</f>
        <v>0.32743688959350115</v>
      </c>
      <c r="J69" s="59">
        <f>H69 + ((1-$T$9)*(H69-H65))</f>
        <v>-20.276500975409682</v>
      </c>
      <c r="K69" s="79">
        <f>STDEV(J66:J69)</f>
        <v>0.35027494778023527</v>
      </c>
      <c r="M69" s="62">
        <f t="shared" si="10"/>
        <v>-20.371642076856425</v>
      </c>
      <c r="Q69" s="64">
        <f t="shared" si="3"/>
        <v>-25.791551491521631</v>
      </c>
      <c r="R69" s="65"/>
      <c r="S69" s="165"/>
      <c r="T69" s="168"/>
      <c r="U69" s="168"/>
    </row>
    <row r="70" spans="1:21">
      <c r="A70" s="94">
        <f>'Picarro Output'!A70</f>
        <v>69</v>
      </c>
      <c r="B70" s="57">
        <f t="shared" si="11"/>
        <v>12</v>
      </c>
      <c r="C70" s="56">
        <f>'Picarro Output'!E70</f>
        <v>1</v>
      </c>
      <c r="D70" s="56" t="str">
        <f>INDEX(Timing!$B$3:$B$29,MATCH(B70,Timing!$A$3:$A$29,0),1)</f>
        <v>C50 15aug24 6m</v>
      </c>
      <c r="F70" s="58">
        <f>'Picarro Output'!J70</f>
        <v>1</v>
      </c>
      <c r="G70" s="58">
        <f t="shared" si="9"/>
        <v>0</v>
      </c>
      <c r="H70" s="82">
        <f>'Picarro Output'!G70</f>
        <v>-22.399000000000001</v>
      </c>
      <c r="J70" s="59">
        <f>H70 + ((1-$T$6)*(H70-H69))</f>
        <v>-22.710561436884987</v>
      </c>
      <c r="K70" s="79"/>
      <c r="M70" s="62">
        <f t="shared" si="10"/>
        <v>-22.807101672176536</v>
      </c>
      <c r="Q70" s="64">
        <f t="shared" si="3"/>
        <v>-28.116674666579545</v>
      </c>
      <c r="R70" s="65"/>
      <c r="S70" s="165"/>
      <c r="T70" s="168"/>
      <c r="U70" s="168"/>
    </row>
    <row r="71" spans="1:21">
      <c r="A71" s="94">
        <f>'Picarro Output'!A71</f>
        <v>70</v>
      </c>
      <c r="B71" s="57">
        <f t="shared" si="11"/>
        <v>12</v>
      </c>
      <c r="C71" s="56">
        <f>'Picarro Output'!E71</f>
        <v>2</v>
      </c>
      <c r="D71" s="56" t="str">
        <f>INDEX(Timing!$B$3:$B$29,MATCH(B71,Timing!$A$3:$A$29,0),1)</f>
        <v>C50 15aug24 6m</v>
      </c>
      <c r="F71" s="58">
        <f>'Picarro Output'!J71</f>
        <v>1</v>
      </c>
      <c r="G71" s="58">
        <f t="shared" si="9"/>
        <v>0</v>
      </c>
      <c r="H71" s="82">
        <f>'Picarro Output'!G71</f>
        <v>-22.791</v>
      </c>
      <c r="J71" s="59">
        <f>H71 + ((1-$T$7)*(H71-H69))</f>
        <v>-22.894728517005394</v>
      </c>
      <c r="K71" s="79"/>
      <c r="M71" s="62">
        <f t="shared" si="10"/>
        <v>-22.992667886141749</v>
      </c>
      <c r="Q71" s="64">
        <f t="shared" si="3"/>
        <v>-28.293833961452414</v>
      </c>
      <c r="R71" s="65"/>
      <c r="S71" s="165"/>
      <c r="T71" s="168"/>
      <c r="U71" s="168"/>
    </row>
    <row r="72" spans="1:21">
      <c r="A72" s="94">
        <f>'Picarro Output'!A72</f>
        <v>71</v>
      </c>
      <c r="B72" s="57">
        <f t="shared" si="11"/>
        <v>12</v>
      </c>
      <c r="C72" s="56">
        <f>'Picarro Output'!E72</f>
        <v>3</v>
      </c>
      <c r="D72" s="56" t="str">
        <f>INDEX(Timing!$B$3:$B$29,MATCH(B72,Timing!$A$3:$A$29,0),1)</f>
        <v>C50 15aug24 6m</v>
      </c>
      <c r="F72" s="58">
        <f>'Picarro Output'!J72</f>
        <v>1</v>
      </c>
      <c r="G72" s="58">
        <f t="shared" ref="G72:G103" si="12">IF(F72="     ",-1,IF(F72=0,-1,0))</f>
        <v>0</v>
      </c>
      <c r="H72" s="82">
        <f>'Picarro Output'!G72</f>
        <v>-22.515999999999998</v>
      </c>
      <c r="J72" s="59">
        <f>H72 + ((1-$T$8)*(H72-H69))</f>
        <v>-22.558843193913329</v>
      </c>
      <c r="K72" s="79"/>
      <c r="M72" s="62">
        <f t="shared" ref="M72:M103" si="13">J72 - ($T$18*A72)</f>
        <v>-22.658181696894488</v>
      </c>
      <c r="Q72" s="64">
        <f t="shared" si="3"/>
        <v>-27.974501383794358</v>
      </c>
      <c r="R72" s="65"/>
      <c r="S72" s="165"/>
      <c r="T72" s="168"/>
      <c r="U72" s="168"/>
    </row>
    <row r="73" spans="1:21">
      <c r="A73" s="94">
        <f>'Picarro Output'!A73</f>
        <v>72</v>
      </c>
      <c r="B73" s="57">
        <f t="shared" si="11"/>
        <v>12</v>
      </c>
      <c r="C73" s="56">
        <f>'Picarro Output'!E73</f>
        <v>4</v>
      </c>
      <c r="D73" s="56" t="str">
        <f>INDEX(Timing!$B$3:$B$29,MATCH(B73,Timing!$A$3:$A$29,0),1)</f>
        <v>C50 15aug24 6m</v>
      </c>
      <c r="F73" s="58">
        <f>'Picarro Output'!J73</f>
        <v>1</v>
      </c>
      <c r="G73" s="58">
        <f t="shared" si="12"/>
        <v>0</v>
      </c>
      <c r="H73" s="82">
        <f>'Picarro Output'!G73</f>
        <v>-22.084</v>
      </c>
      <c r="I73" s="71">
        <f>STDEV(H70:H73)</f>
        <v>0.29278490398242885</v>
      </c>
      <c r="J73" s="59">
        <f>H73 + ((1-$T$9)*(H73-H69))</f>
        <v>-22.106595379766958</v>
      </c>
      <c r="K73" s="79">
        <f>STDEV(J70:J73)</f>
        <v>0.33667637954016916</v>
      </c>
      <c r="M73" s="62">
        <f t="shared" si="13"/>
        <v>-22.207333016592923</v>
      </c>
      <c r="Q73" s="64">
        <f t="shared" ref="Q73:Q76" si="14">M73*$T$23+$T$24</f>
        <v>-27.544078018517521</v>
      </c>
      <c r="R73" s="65"/>
      <c r="S73" s="165"/>
      <c r="T73" s="168"/>
      <c r="U73" s="168"/>
    </row>
    <row r="74" spans="1:21" ht="15.75">
      <c r="A74" s="94">
        <f>'Picarro Output'!A74</f>
        <v>73</v>
      </c>
      <c r="B74" s="57">
        <f t="shared" si="11"/>
        <v>13</v>
      </c>
      <c r="C74" s="56">
        <f>'Picarro Output'!E74</f>
        <v>1</v>
      </c>
      <c r="D74" s="56" t="str">
        <f>INDEX(Timing!$B$3:$B$29,MATCH(B74,Timing!$A$3:$A$29,0),1)</f>
        <v>CC4 28oct24 6m</v>
      </c>
      <c r="F74" s="58">
        <f>'Picarro Output'!J74</f>
        <v>1</v>
      </c>
      <c r="G74" s="58">
        <f t="shared" si="12"/>
        <v>0</v>
      </c>
      <c r="H74" s="82">
        <f>'Picarro Output'!G74</f>
        <v>-20.899000000000001</v>
      </c>
      <c r="J74" s="59">
        <f>H74 + ((1-$T$6)*(H74-H73))</f>
        <v>-20.724684465198912</v>
      </c>
      <c r="K74" s="79"/>
      <c r="M74" s="62">
        <f t="shared" si="13"/>
        <v>-20.82682123586968</v>
      </c>
      <c r="Q74" s="64">
        <f t="shared" si="14"/>
        <v>-26.226109146864701</v>
      </c>
      <c r="R74" s="65"/>
      <c r="S74" s="160"/>
      <c r="T74" s="167"/>
      <c r="U74" s="167"/>
    </row>
    <row r="75" spans="1:21">
      <c r="A75" s="94">
        <f>'Picarro Output'!A75</f>
        <v>74</v>
      </c>
      <c r="B75" s="57">
        <f t="shared" si="11"/>
        <v>13</v>
      </c>
      <c r="C75" s="56">
        <f>'Picarro Output'!E75</f>
        <v>2</v>
      </c>
      <c r="D75" s="56" t="str">
        <f>INDEX(Timing!$B$3:$B$29,MATCH(B75,Timing!$A$3:$A$29,0),1)</f>
        <v>CC4 28oct24 6m</v>
      </c>
      <c r="F75" s="58">
        <f>'Picarro Output'!J75</f>
        <v>1</v>
      </c>
      <c r="G75" s="58">
        <f t="shared" si="12"/>
        <v>0</v>
      </c>
      <c r="H75" s="82">
        <f>'Picarro Output'!G75</f>
        <v>-20.591000000000001</v>
      </c>
      <c r="J75" s="59">
        <f>H75 + ((1-$T$7)*(H75-H73))</f>
        <v>-20.529300129127869</v>
      </c>
      <c r="K75" s="79"/>
      <c r="M75" s="62">
        <f t="shared" si="13"/>
        <v>-20.632836033643443</v>
      </c>
      <c r="Q75" s="64">
        <f t="shared" si="14"/>
        <v>-26.040912278815149</v>
      </c>
      <c r="R75" s="65"/>
    </row>
    <row r="76" spans="1:21">
      <c r="A76" s="94">
        <f>'Picarro Output'!A76</f>
        <v>75</v>
      </c>
      <c r="B76" s="57">
        <f t="shared" si="11"/>
        <v>13</v>
      </c>
      <c r="C76" s="56">
        <f>'Picarro Output'!E76</f>
        <v>3</v>
      </c>
      <c r="D76" s="56" t="str">
        <f>INDEX(Timing!$B$3:$B$29,MATCH(B76,Timing!$A$3:$A$29,0),1)</f>
        <v>CC4 28oct24 6m</v>
      </c>
      <c r="F76" s="58">
        <f>'Picarro Output'!J76</f>
        <v>1</v>
      </c>
      <c r="G76" s="58">
        <f t="shared" si="12"/>
        <v>0</v>
      </c>
      <c r="H76" s="82">
        <f>'Picarro Output'!G76</f>
        <v>-20.742999999999999</v>
      </c>
      <c r="J76" s="59">
        <f>H76 + ((1-$T$8)*(H76-H73))</f>
        <v>-20.717294083652</v>
      </c>
      <c r="K76" s="79"/>
      <c r="M76" s="62">
        <f t="shared" si="13"/>
        <v>-20.822229122012381</v>
      </c>
      <c r="Q76" s="64">
        <f t="shared" si="14"/>
        <v>-26.221725074810035</v>
      </c>
      <c r="R76" s="65"/>
    </row>
    <row r="77" spans="1:21">
      <c r="A77" s="94">
        <f>'Picarro Output'!A77</f>
        <v>76</v>
      </c>
      <c r="B77" s="57">
        <f t="shared" si="11"/>
        <v>13</v>
      </c>
      <c r="C77" s="56">
        <f>'Picarro Output'!E77</f>
        <v>4</v>
      </c>
      <c r="D77" s="56" t="str">
        <f>INDEX(Timing!$B$3:$B$29,MATCH(B77,Timing!$A$3:$A$29,0),1)</f>
        <v>CC4 28oct24 6m</v>
      </c>
      <c r="F77" s="58">
        <f>'Picarro Output'!J77</f>
        <v>1</v>
      </c>
      <c r="G77" s="58">
        <f t="shared" si="12"/>
        <v>0</v>
      </c>
      <c r="H77" s="82">
        <f>'Picarro Output'!G77</f>
        <v>-20.419</v>
      </c>
      <c r="I77" s="71">
        <f>STDEV(H74:H77)</f>
        <v>0.20560155641434222</v>
      </c>
      <c r="J77" s="59">
        <f>H77 + ((1-$T$9)*(H77-H73))</f>
        <v>-20.398134050298399</v>
      </c>
      <c r="K77" s="79">
        <f>STDEV(J74:J77)</f>
        <v>0.15792250843805752</v>
      </c>
      <c r="M77" s="62">
        <f t="shared" si="13"/>
        <v>-20.504468222503583</v>
      </c>
      <c r="Q77" s="64">
        <f>M77*$T$23+$T$24</f>
        <v>-25.918360061900412</v>
      </c>
      <c r="R77" s="65"/>
    </row>
    <row r="78" spans="1:21">
      <c r="A78" s="94">
        <f>'Picarro Output'!A78</f>
        <v>77</v>
      </c>
      <c r="B78" s="57">
        <f t="shared" si="11"/>
        <v>14</v>
      </c>
      <c r="C78" s="56">
        <f>'Picarro Output'!E78</f>
        <v>1</v>
      </c>
      <c r="D78" s="56" t="str">
        <f>INDEX(Timing!$B$3:$B$29,MATCH(B78,Timing!$A$3:$A$29,0),1)</f>
        <v>C50 15aug24 9m</v>
      </c>
      <c r="F78" s="58">
        <f>'Picarro Output'!J78</f>
        <v>1</v>
      </c>
      <c r="G78" s="58">
        <f t="shared" si="12"/>
        <v>0</v>
      </c>
      <c r="H78" s="82">
        <f>'Picarro Output'!G78</f>
        <v>-25.248999999999999</v>
      </c>
      <c r="J78" s="59">
        <f>H78 + ((1-$T$6)*(H78-H77))</f>
        <v>-25.959501293746211</v>
      </c>
      <c r="K78" s="79"/>
      <c r="M78" s="62">
        <f t="shared" si="13"/>
        <v>-26.067234599796201</v>
      </c>
      <c r="Q78" s="64">
        <f t="shared" ref="Q78:Q113" si="15">M78*$T$23+$T$24</f>
        <v>-31.229110051811858</v>
      </c>
      <c r="R78" s="65"/>
    </row>
    <row r="79" spans="1:21">
      <c r="A79" s="94">
        <f>'Picarro Output'!A79</f>
        <v>78</v>
      </c>
      <c r="B79" s="57">
        <f t="shared" si="11"/>
        <v>14</v>
      </c>
      <c r="C79" s="56">
        <f>'Picarro Output'!E79</f>
        <v>2</v>
      </c>
      <c r="D79" s="56" t="str">
        <f>INDEX(Timing!$B$3:$B$29,MATCH(B79,Timing!$A$3:$A$29,0),1)</f>
        <v>C50 15aug24 9m</v>
      </c>
      <c r="F79" s="58">
        <f>'Picarro Output'!J79</f>
        <v>1</v>
      </c>
      <c r="G79" s="58">
        <f t="shared" si="12"/>
        <v>0</v>
      </c>
      <c r="H79" s="82">
        <f>'Picarro Output'!G79</f>
        <v>-25.385999999999999</v>
      </c>
      <c r="J79" s="59">
        <f>H79 + ((1-$T$7)*(H79-H77))</f>
        <v>-25.59126675058398</v>
      </c>
      <c r="K79" s="79"/>
      <c r="M79" s="62">
        <f t="shared" si="13"/>
        <v>-25.700399190478773</v>
      </c>
      <c r="Q79" s="64">
        <f t="shared" si="15"/>
        <v>-30.878893807914903</v>
      </c>
      <c r="R79" s="65"/>
    </row>
    <row r="80" spans="1:21">
      <c r="A80" s="94">
        <f>'Picarro Output'!A80</f>
        <v>79</v>
      </c>
      <c r="B80" s="57">
        <f t="shared" si="11"/>
        <v>14</v>
      </c>
      <c r="C80" s="56">
        <f>'Picarro Output'!E80</f>
        <v>3</v>
      </c>
      <c r="D80" s="56" t="str">
        <f>INDEX(Timing!$B$3:$B$29,MATCH(B80,Timing!$A$3:$A$29,0),1)</f>
        <v>C50 15aug24 9m</v>
      </c>
      <c r="F80" s="58">
        <f>'Picarro Output'!J80</f>
        <v>1</v>
      </c>
      <c r="G80" s="58">
        <f t="shared" si="12"/>
        <v>0</v>
      </c>
      <c r="H80" s="82">
        <f>'Picarro Output'!G80</f>
        <v>-25.786999999999999</v>
      </c>
      <c r="J80" s="59">
        <f>H80 + ((1-$T$8)*(H80-H77))</f>
        <v>-25.88990034224911</v>
      </c>
      <c r="K80" s="79"/>
      <c r="M80" s="62">
        <f t="shared" si="13"/>
        <v>-26.00043191598871</v>
      </c>
      <c r="Q80" s="64">
        <f t="shared" si="15"/>
        <v>-31.165333806631963</v>
      </c>
      <c r="R80" s="65"/>
    </row>
    <row r="81" spans="1:18">
      <c r="A81" s="94">
        <f>'Picarro Output'!A81</f>
        <v>80</v>
      </c>
      <c r="B81" s="57">
        <f t="shared" si="11"/>
        <v>14</v>
      </c>
      <c r="C81" s="56">
        <f>'Picarro Output'!E81</f>
        <v>4</v>
      </c>
      <c r="D81" s="56" t="str">
        <f>INDEX(Timing!$B$3:$B$29,MATCH(B81,Timing!$A$3:$A$29,0),1)</f>
        <v>C50 15aug24 9m</v>
      </c>
      <c r="F81" s="58">
        <f>'Picarro Output'!J81</f>
        <v>1</v>
      </c>
      <c r="G81" s="58">
        <f t="shared" si="12"/>
        <v>0</v>
      </c>
      <c r="H81" s="82">
        <f>'Picarro Output'!G81</f>
        <v>-25.379000000000001</v>
      </c>
      <c r="I81" s="71">
        <f>STDEV(H78:H81)</f>
        <v>0.23317143192652606</v>
      </c>
      <c r="J81" s="59">
        <f>H81 + ((1-$T$9)*(H81-H77))</f>
        <v>-25.441159225537508</v>
      </c>
      <c r="K81" s="79">
        <f>STDEV(J78:J81)</f>
        <v>0.24532331589762033</v>
      </c>
      <c r="M81" s="62">
        <f t="shared" si="13"/>
        <v>-25.553089933121914</v>
      </c>
      <c r="Q81" s="64">
        <f t="shared" si="15"/>
        <v>-30.738258270852757</v>
      </c>
      <c r="R81" s="65"/>
    </row>
    <row r="82" spans="1:18">
      <c r="A82" s="94">
        <f>'Picarro Output'!A82</f>
        <v>81</v>
      </c>
      <c r="B82" s="57">
        <f t="shared" si="11"/>
        <v>15</v>
      </c>
      <c r="C82" s="56">
        <f>'Picarro Output'!E82</f>
        <v>1</v>
      </c>
      <c r="D82" s="56" t="str">
        <f>INDEX(Timing!$B$3:$B$29,MATCH(B82,Timing!$A$3:$A$29,0),1)</f>
        <v>CC3 30sep24 1.5m</v>
      </c>
      <c r="F82" s="58">
        <f>'Picarro Output'!J82</f>
        <v>1</v>
      </c>
      <c r="G82" s="58">
        <f t="shared" si="12"/>
        <v>0</v>
      </c>
      <c r="H82" s="82">
        <f>'Picarro Output'!G82</f>
        <v>-19.812999999999999</v>
      </c>
      <c r="J82" s="59">
        <f>H82 + ((1-$T$6)*(H82-H81))</f>
        <v>-18.99423184244484</v>
      </c>
      <c r="K82" s="79"/>
      <c r="M82" s="62">
        <f t="shared" si="13"/>
        <v>-19.107561683874049</v>
      </c>
      <c r="Q82" s="64">
        <f t="shared" si="15"/>
        <v>-24.584739182868521</v>
      </c>
      <c r="R82" s="65"/>
    </row>
    <row r="83" spans="1:18">
      <c r="A83" s="94">
        <f>'Picarro Output'!A83</f>
        <v>82</v>
      </c>
      <c r="B83" s="57">
        <f t="shared" si="11"/>
        <v>15</v>
      </c>
      <c r="C83" s="56">
        <f>'Picarro Output'!E83</f>
        <v>2</v>
      </c>
      <c r="D83" s="56" t="str">
        <f>INDEX(Timing!$B$3:$B$29,MATCH(B83,Timing!$A$3:$A$29,0),1)</f>
        <v>CC3 30sep24 1.5m</v>
      </c>
      <c r="F83" s="58">
        <f>'Picarro Output'!J83</f>
        <v>1</v>
      </c>
      <c r="G83" s="58">
        <f t="shared" si="12"/>
        <v>0</v>
      </c>
      <c r="H83" s="82">
        <f>'Picarro Output'!G83</f>
        <v>-19.309999999999999</v>
      </c>
      <c r="J83" s="59">
        <f>H83 + ((1-$T$7)*(H83-H81))</f>
        <v>-19.059191884579388</v>
      </c>
      <c r="K83" s="79"/>
      <c r="M83" s="62">
        <f t="shared" si="13"/>
        <v>-19.173920859853403</v>
      </c>
      <c r="Q83" s="64">
        <f t="shared" si="15"/>
        <v>-24.648092012964256</v>
      </c>
      <c r="R83" s="65"/>
    </row>
    <row r="84" spans="1:18">
      <c r="A84" s="94">
        <f>'Picarro Output'!A84</f>
        <v>83</v>
      </c>
      <c r="B84" s="57">
        <f t="shared" si="11"/>
        <v>15</v>
      </c>
      <c r="C84" s="56">
        <f>'Picarro Output'!E84</f>
        <v>3</v>
      </c>
      <c r="D84" s="56" t="str">
        <f>INDEX(Timing!$B$3:$B$29,MATCH(B84,Timing!$A$3:$A$29,0),1)</f>
        <v>CC3 30sep24 1.5m</v>
      </c>
      <c r="F84" s="58">
        <f>'Picarro Output'!J84</f>
        <v>1</v>
      </c>
      <c r="G84" s="58">
        <f t="shared" si="12"/>
        <v>0</v>
      </c>
      <c r="H84" s="82">
        <f>'Picarro Output'!G84</f>
        <v>-19.620999999999999</v>
      </c>
      <c r="J84" s="59">
        <f>H84 + ((1-$T$8)*(H84-H81))</f>
        <v>-19.51062366418212</v>
      </c>
      <c r="K84" s="79"/>
      <c r="M84" s="62">
        <f t="shared" si="13"/>
        <v>-19.626751773300938</v>
      </c>
      <c r="Q84" s="64">
        <f t="shared" si="15"/>
        <v>-25.080407808004626</v>
      </c>
      <c r="R84" s="65"/>
    </row>
    <row r="85" spans="1:18">
      <c r="A85" s="94">
        <f>'Picarro Output'!A85</f>
        <v>84</v>
      </c>
      <c r="B85" s="57">
        <f t="shared" si="11"/>
        <v>15</v>
      </c>
      <c r="C85" s="56">
        <f>'Picarro Output'!E85</f>
        <v>4</v>
      </c>
      <c r="D85" s="56" t="str">
        <f>INDEX(Timing!$B$3:$B$29,MATCH(B85,Timing!$A$3:$A$29,0),1)</f>
        <v>CC3 30sep24 1.5m</v>
      </c>
      <c r="F85" s="58">
        <f>'Picarro Output'!J85</f>
        <v>1</v>
      </c>
      <c r="G85" s="58">
        <f t="shared" si="12"/>
        <v>0</v>
      </c>
      <c r="H85" s="82">
        <f>'Picarro Output'!G85</f>
        <v>-19.271999999999998</v>
      </c>
      <c r="I85" s="71">
        <f>STDEV(H82:H85)</f>
        <v>0.25860523325460127</v>
      </c>
      <c r="J85" s="59">
        <f>H85 + ((1-$T$9)*(H85-H81))</f>
        <v>-19.195466453556946</v>
      </c>
      <c r="K85" s="79">
        <f>STDEV(J82:J85)</f>
        <v>0.22968477792673775</v>
      </c>
      <c r="M85" s="62">
        <f t="shared" si="13"/>
        <v>-19.312993696520572</v>
      </c>
      <c r="Q85" s="64">
        <f t="shared" si="15"/>
        <v>-24.780864273352904</v>
      </c>
      <c r="R85" s="65"/>
    </row>
    <row r="86" spans="1:18">
      <c r="A86" s="94">
        <f>'Picarro Output'!A86</f>
        <v>85</v>
      </c>
      <c r="B86" s="57">
        <f t="shared" si="11"/>
        <v>16</v>
      </c>
      <c r="C86" s="56">
        <f>'Picarro Output'!E86</f>
        <v>1</v>
      </c>
      <c r="D86" s="56" t="str">
        <f>INDEX(Timing!$B$3:$B$29,MATCH(B86,Timing!$A$3:$A$29,0),1)</f>
        <v>C50 30sep24 6m</v>
      </c>
      <c r="F86" s="58">
        <f>'Picarro Output'!J86</f>
        <v>1</v>
      </c>
      <c r="G86" s="58">
        <f t="shared" si="12"/>
        <v>0</v>
      </c>
      <c r="H86" s="82">
        <f>'Picarro Output'!G86</f>
        <v>-19.577999999999999</v>
      </c>
      <c r="J86" s="59">
        <f>H86 + ((1-$T$6)*(H86-H85))</f>
        <v>-19.623013125442306</v>
      </c>
      <c r="K86" s="79"/>
      <c r="M86" s="62">
        <f t="shared" si="13"/>
        <v>-19.741939502250737</v>
      </c>
      <c r="Q86" s="64">
        <f t="shared" si="15"/>
        <v>-25.190377055114332</v>
      </c>
      <c r="R86" s="65"/>
    </row>
    <row r="87" spans="1:18">
      <c r="A87" s="94">
        <f>'Picarro Output'!A87</f>
        <v>86</v>
      </c>
      <c r="B87" s="57">
        <f t="shared" si="11"/>
        <v>16</v>
      </c>
      <c r="C87" s="56">
        <f>'Picarro Output'!E87</f>
        <v>2</v>
      </c>
      <c r="D87" s="56" t="str">
        <f>INDEX(Timing!$B$3:$B$29,MATCH(B87,Timing!$A$3:$A$29,0),1)</f>
        <v>C50 30sep24 6m</v>
      </c>
      <c r="F87" s="58">
        <f>'Picarro Output'!J87</f>
        <v>1</v>
      </c>
      <c r="G87" s="58">
        <f t="shared" si="12"/>
        <v>0</v>
      </c>
      <c r="H87" s="82">
        <f>'Picarro Output'!G87</f>
        <v>-19.7</v>
      </c>
      <c r="J87" s="59">
        <f>H87 + ((1-$T$7)*(H87-H85))</f>
        <v>-19.717687571824026</v>
      </c>
      <c r="K87" s="79"/>
      <c r="M87" s="62">
        <f t="shared" si="13"/>
        <v>-19.838013082477261</v>
      </c>
      <c r="Q87" s="64">
        <f t="shared" si="15"/>
        <v>-25.282098103710137</v>
      </c>
      <c r="R87" s="65"/>
    </row>
    <row r="88" spans="1:18">
      <c r="A88" s="94">
        <f>'Picarro Output'!A88</f>
        <v>87</v>
      </c>
      <c r="B88" s="57">
        <f t="shared" si="11"/>
        <v>16</v>
      </c>
      <c r="C88" s="56">
        <f>'Picarro Output'!E88</f>
        <v>3</v>
      </c>
      <c r="D88" s="56" t="str">
        <f>INDEX(Timing!$B$3:$B$29,MATCH(B88,Timing!$A$3:$A$29,0),1)</f>
        <v>C50 30sep24 6m</v>
      </c>
      <c r="F88" s="58">
        <f>'Picarro Output'!J88</f>
        <v>1</v>
      </c>
      <c r="G88" s="58">
        <f t="shared" si="12"/>
        <v>0</v>
      </c>
      <c r="H88" s="82">
        <f>'Picarro Output'!G88</f>
        <v>-19.751999999999999</v>
      </c>
      <c r="J88" s="59">
        <f>H88 + ((1-$T$8)*(H88-H85))</f>
        <v>-19.76120122285387</v>
      </c>
      <c r="K88" s="79"/>
      <c r="M88" s="62">
        <f t="shared" si="13"/>
        <v>-19.882925867351911</v>
      </c>
      <c r="Q88" s="64">
        <f t="shared" si="15"/>
        <v>-25.32497615316294</v>
      </c>
      <c r="R88" s="65"/>
    </row>
    <row r="89" spans="1:18">
      <c r="A89" s="94">
        <f>'Picarro Output'!A89</f>
        <v>88</v>
      </c>
      <c r="B89" s="57">
        <f t="shared" si="11"/>
        <v>16</v>
      </c>
      <c r="C89" s="56">
        <f>'Picarro Output'!E89</f>
        <v>4</v>
      </c>
      <c r="D89" s="56" t="str">
        <f>INDEX(Timing!$B$3:$B$29,MATCH(B89,Timing!$A$3:$A$29,0),1)</f>
        <v>C50 30sep24 6m</v>
      </c>
      <c r="F89" s="58">
        <f>'Picarro Output'!J89</f>
        <v>1</v>
      </c>
      <c r="G89" s="58">
        <f t="shared" si="12"/>
        <v>0</v>
      </c>
      <c r="H89" s="82">
        <f>'Picarro Output'!G89</f>
        <v>-19.533999999999999</v>
      </c>
      <c r="I89" s="71">
        <f>STDEV(H86:H89)</f>
        <v>0.10201307105791228</v>
      </c>
      <c r="J89" s="59">
        <f>H89 + ((1-$T$9)*(H89-H85))</f>
        <v>-19.537283410703793</v>
      </c>
      <c r="K89" s="79">
        <f>STDEV(J86:J89)</f>
        <v>9.9994612699292995E-2</v>
      </c>
      <c r="M89" s="62">
        <f t="shared" si="13"/>
        <v>-19.660407189046637</v>
      </c>
      <c r="Q89" s="64">
        <f t="shared" si="15"/>
        <v>-25.112538493837764</v>
      </c>
      <c r="R89" s="65"/>
    </row>
    <row r="90" spans="1:18">
      <c r="A90" s="94">
        <f>'Picarro Output'!A90</f>
        <v>89</v>
      </c>
      <c r="B90" s="57">
        <f t="shared" si="11"/>
        <v>17</v>
      </c>
      <c r="C90" s="56">
        <f>'Picarro Output'!E90</f>
        <v>1</v>
      </c>
      <c r="D90" s="56" t="str">
        <f>INDEX(Timing!$B$3:$B$29,MATCH(B90,Timing!$A$3:$A$29,0),1)</f>
        <v>C50 15aug24 1.5m</v>
      </c>
      <c r="F90" s="58">
        <f>'Picarro Output'!J90</f>
        <v>1</v>
      </c>
      <c r="G90" s="58">
        <f t="shared" si="12"/>
        <v>0</v>
      </c>
      <c r="H90" s="82">
        <f>'Picarro Output'!G90</f>
        <v>-20.262</v>
      </c>
      <c r="J90" s="59">
        <f>H90 + ((1-$T$6)*(H90-H89))</f>
        <v>-20.369090050071893</v>
      </c>
      <c r="K90" s="79"/>
      <c r="M90" s="62">
        <f t="shared" si="13"/>
        <v>-20.493612962259544</v>
      </c>
      <c r="Q90" s="64">
        <f t="shared" si="15"/>
        <v>-25.907996589965506</v>
      </c>
      <c r="R90" s="65"/>
    </row>
    <row r="91" spans="1:18">
      <c r="A91" s="94">
        <f>'Picarro Output'!A91</f>
        <v>90</v>
      </c>
      <c r="B91" s="57">
        <f t="shared" si="11"/>
        <v>17</v>
      </c>
      <c r="C91" s="56">
        <f>'Picarro Output'!E91</f>
        <v>2</v>
      </c>
      <c r="D91" s="56" t="str">
        <f>INDEX(Timing!$B$3:$B$29,MATCH(B91,Timing!$A$3:$A$29,0),1)</f>
        <v>C50 15aug24 1.5m</v>
      </c>
      <c r="F91" s="58">
        <f>'Picarro Output'!J91</f>
        <v>1</v>
      </c>
      <c r="G91" s="58">
        <f t="shared" si="12"/>
        <v>0</v>
      </c>
      <c r="H91" s="82">
        <f>'Picarro Output'!G91</f>
        <v>-20.597999999999999</v>
      </c>
      <c r="J91" s="59">
        <f>H91 + ((1-$T$7)*(H91-H89))</f>
        <v>-20.64197097294571</v>
      </c>
      <c r="K91" s="79"/>
      <c r="M91" s="62">
        <f t="shared" si="13"/>
        <v>-20.767893018978167</v>
      </c>
      <c r="Q91" s="64">
        <f t="shared" si="15"/>
        <v>-26.169850622591674</v>
      </c>
      <c r="R91" s="65"/>
    </row>
    <row r="92" spans="1:18">
      <c r="A92" s="94">
        <f>'Picarro Output'!A92</f>
        <v>91</v>
      </c>
      <c r="B92" s="57">
        <f t="shared" si="11"/>
        <v>17</v>
      </c>
      <c r="C92" s="56">
        <f>'Picarro Output'!E92</f>
        <v>3</v>
      </c>
      <c r="D92" s="56" t="str">
        <f>INDEX(Timing!$B$3:$B$29,MATCH(B92,Timing!$A$3:$A$29,0),1)</f>
        <v>C50 15aug24 1.5m</v>
      </c>
      <c r="F92" s="58">
        <f>'Picarro Output'!J92</f>
        <v>1</v>
      </c>
      <c r="G92" s="58">
        <f t="shared" si="12"/>
        <v>0</v>
      </c>
      <c r="H92" s="82">
        <f>'Picarro Output'!G92</f>
        <v>-20.638999999999999</v>
      </c>
      <c r="J92" s="59">
        <f>H92 + ((1-$T$8)*(H92-H89))</f>
        <v>-20.66018198177818</v>
      </c>
      <c r="K92" s="79"/>
      <c r="M92" s="62">
        <f t="shared" si="13"/>
        <v>-20.78750316165544</v>
      </c>
      <c r="Q92" s="64">
        <f t="shared" si="15"/>
        <v>-26.18857234447642</v>
      </c>
      <c r="R92" s="65"/>
    </row>
    <row r="93" spans="1:18">
      <c r="A93" s="94">
        <f>'Picarro Output'!A93</f>
        <v>92</v>
      </c>
      <c r="B93" s="57">
        <f t="shared" si="11"/>
        <v>17</v>
      </c>
      <c r="C93" s="56">
        <f>'Picarro Output'!E93</f>
        <v>4</v>
      </c>
      <c r="D93" s="56" t="str">
        <f>INDEX(Timing!$B$3:$B$29,MATCH(B93,Timing!$A$3:$A$29,0),1)</f>
        <v>C50 15aug24 1.5m</v>
      </c>
      <c r="F93" s="58">
        <f>'Picarro Output'!J93</f>
        <v>1</v>
      </c>
      <c r="G93" s="58">
        <f t="shared" si="12"/>
        <v>0</v>
      </c>
      <c r="H93" s="82">
        <f>'Picarro Output'!G93</f>
        <v>-20.748000000000001</v>
      </c>
      <c r="I93" s="71">
        <f>STDEV(H90:H93)</f>
        <v>0.20961929777575342</v>
      </c>
      <c r="J93" s="59">
        <f>H93 + ((1-$T$9)*(H93-H89))</f>
        <v>-20.763213971734384</v>
      </c>
      <c r="K93" s="79">
        <f>STDEV(J90:J93)</f>
        <v>0.1683694531261255</v>
      </c>
      <c r="M93" s="62">
        <f t="shared" si="13"/>
        <v>-20.89193428545645</v>
      </c>
      <c r="Q93" s="64">
        <f t="shared" si="15"/>
        <v>-26.288272305261504</v>
      </c>
      <c r="R93" s="65"/>
    </row>
    <row r="94" spans="1:18">
      <c r="A94" s="94">
        <f>'Picarro Output'!A94</f>
        <v>93</v>
      </c>
      <c r="B94" s="57">
        <f t="shared" si="11"/>
        <v>18</v>
      </c>
      <c r="C94" s="56">
        <f>'Picarro Output'!E94</f>
        <v>1</v>
      </c>
      <c r="D94" s="56" t="str">
        <f>INDEX(Timing!$B$3:$B$29,MATCH(B94,Timing!$A$3:$A$29,0),1)</f>
        <v>Blacksburg</v>
      </c>
      <c r="E94" s="56" t="s">
        <v>117</v>
      </c>
      <c r="F94" s="58">
        <f>'Picarro Output'!J94</f>
        <v>1</v>
      </c>
      <c r="G94" s="58">
        <f t="shared" si="12"/>
        <v>0</v>
      </c>
      <c r="H94" s="82">
        <f>'Picarro Output'!G94</f>
        <v>-40.326000000000001</v>
      </c>
      <c r="J94" s="59">
        <f>H94 + ((1-$T$6)*(H94-H93))</f>
        <v>-43.205957418004836</v>
      </c>
      <c r="K94" s="79"/>
      <c r="L94" s="62">
        <f>J94</f>
        <v>-43.205957418004836</v>
      </c>
      <c r="M94" s="62">
        <f t="shared" si="13"/>
        <v>-43.336076865571705</v>
      </c>
      <c r="N94" s="62">
        <f>L94 - ($T$18*A94)</f>
        <v>-43.336076865571705</v>
      </c>
      <c r="Q94" s="64">
        <f t="shared" si="15"/>
        <v>-47.715602143788736</v>
      </c>
      <c r="R94" s="65"/>
    </row>
    <row r="95" spans="1:18">
      <c r="A95" s="94">
        <f>'Picarro Output'!A95</f>
        <v>94</v>
      </c>
      <c r="B95" s="57">
        <f t="shared" si="11"/>
        <v>18</v>
      </c>
      <c r="C95" s="56">
        <f>'Picarro Output'!E95</f>
        <v>2</v>
      </c>
      <c r="D95" s="56" t="str">
        <f>INDEX(Timing!$B$3:$B$29,MATCH(B95,Timing!$A$3:$A$29,0),1)</f>
        <v>Blacksburg</v>
      </c>
      <c r="E95" s="56" t="s">
        <v>117</v>
      </c>
      <c r="F95" s="58">
        <f>'Picarro Output'!J95</f>
        <v>1</v>
      </c>
      <c r="G95" s="58">
        <f t="shared" si="12"/>
        <v>0</v>
      </c>
      <c r="H95" s="82">
        <f>'Picarro Output'!G95</f>
        <v>-42.021999999999998</v>
      </c>
      <c r="J95" s="59">
        <f>H95 + ((1-$T$7)*(H95-H93))</f>
        <v>-42.901171502299896</v>
      </c>
      <c r="K95" s="79"/>
      <c r="L95" s="62">
        <f>J95</f>
        <v>-42.901171502299896</v>
      </c>
      <c r="M95" s="62">
        <f t="shared" si="13"/>
        <v>-43.032690083711572</v>
      </c>
      <c r="N95" s="62">
        <f>L95 - ($T$18*A95)</f>
        <v>-43.032690083711572</v>
      </c>
      <c r="Q95" s="64">
        <f t="shared" si="15"/>
        <v>-47.425960041384442</v>
      </c>
      <c r="R95" s="65"/>
    </row>
    <row r="96" spans="1:18">
      <c r="A96" s="94">
        <f>'Picarro Output'!A96</f>
        <v>95</v>
      </c>
      <c r="B96" s="57">
        <f t="shared" si="11"/>
        <v>18</v>
      </c>
      <c r="C96" s="56">
        <f>'Picarro Output'!E96</f>
        <v>3</v>
      </c>
      <c r="D96" s="56" t="str">
        <f>INDEX(Timing!$B$3:$B$29,MATCH(B96,Timing!$A$3:$A$29,0),1)</f>
        <v>Blacksburg</v>
      </c>
      <c r="E96" s="56" t="s">
        <v>117</v>
      </c>
      <c r="F96" s="58">
        <f>'Picarro Output'!J96</f>
        <v>1</v>
      </c>
      <c r="G96" s="58">
        <f t="shared" si="12"/>
        <v>0</v>
      </c>
      <c r="H96" s="82">
        <f>'Picarro Output'!G96</f>
        <v>-43.152000000000001</v>
      </c>
      <c r="J96" s="59">
        <f>H96 + ((1-$T$8)*(H96-H93))</f>
        <v>-43.581467076704371</v>
      </c>
      <c r="K96" s="79"/>
      <c r="L96" s="62">
        <f>J96</f>
        <v>-43.581467076704371</v>
      </c>
      <c r="M96" s="62">
        <f t="shared" si="13"/>
        <v>-43.714384791960853</v>
      </c>
      <c r="N96" s="62">
        <f>L96 - ($T$18*A96)</f>
        <v>-43.714384791960853</v>
      </c>
      <c r="Q96" s="64">
        <f t="shared" si="15"/>
        <v>-48.076771152154038</v>
      </c>
      <c r="R96" s="65"/>
    </row>
    <row r="97" spans="1:18">
      <c r="A97" s="94">
        <f>'Picarro Output'!A97</f>
        <v>96</v>
      </c>
      <c r="B97" s="57">
        <f t="shared" si="11"/>
        <v>18</v>
      </c>
      <c r="C97" s="56">
        <f>'Picarro Output'!E97</f>
        <v>4</v>
      </c>
      <c r="D97" s="56" t="str">
        <f>INDEX(Timing!$B$3:$B$29,MATCH(B97,Timing!$A$3:$A$29,0),1)</f>
        <v>Blacksburg</v>
      </c>
      <c r="E97" s="56" t="s">
        <v>117</v>
      </c>
      <c r="F97" s="58">
        <f>'Picarro Output'!J97</f>
        <v>1</v>
      </c>
      <c r="G97" s="58">
        <f t="shared" si="12"/>
        <v>0</v>
      </c>
      <c r="H97" s="82">
        <f>'Picarro Output'!G97</f>
        <v>-43.125999999999998</v>
      </c>
      <c r="I97" s="71">
        <f>STDEV(H94:H97)</f>
        <v>1.3291314206403113</v>
      </c>
      <c r="J97" s="59">
        <f>H97 + ((1-$T$9)*(H97-H93))</f>
        <v>-43.406443376830296</v>
      </c>
      <c r="K97" s="79">
        <f>STDEV(J94:J97)</f>
        <v>0.29195199507486019</v>
      </c>
      <c r="L97" s="62">
        <f>J97</f>
        <v>-43.406443376830296</v>
      </c>
      <c r="M97" s="62">
        <f t="shared" si="13"/>
        <v>-43.540760225931585</v>
      </c>
      <c r="N97" s="62">
        <f>L97 - ($T$18*A97)</f>
        <v>-43.540760225931585</v>
      </c>
      <c r="Q97" s="64">
        <f t="shared" si="15"/>
        <v>-47.911012499039956</v>
      </c>
      <c r="R97" s="65"/>
    </row>
    <row r="98" spans="1:18">
      <c r="A98" s="94">
        <f>'Picarro Output'!A98</f>
        <v>97</v>
      </c>
      <c r="B98" s="57">
        <f t="shared" si="11"/>
        <v>19</v>
      </c>
      <c r="C98" s="56">
        <f>'Picarro Output'!E98</f>
        <v>1</v>
      </c>
      <c r="D98" s="56" t="str">
        <f>INDEX(Timing!$B$3:$B$29,MATCH(B98,Timing!$A$3:$A$29,0),1)</f>
        <v>CC4 15aug24 9m</v>
      </c>
      <c r="F98" s="58">
        <f>'Picarro Output'!J98</f>
        <v>1</v>
      </c>
      <c r="G98" s="58">
        <f t="shared" si="12"/>
        <v>0</v>
      </c>
      <c r="H98" s="82">
        <f>'Picarro Output'!G98</f>
        <v>-28.189</v>
      </c>
      <c r="J98" s="59">
        <f>H98 + ((1-$T$6)*(H98-H97))</f>
        <v>-25.991741651203483</v>
      </c>
      <c r="K98" s="79"/>
      <c r="M98" s="62">
        <f t="shared" si="13"/>
        <v>-26.127457634149575</v>
      </c>
      <c r="Q98" s="64">
        <f t="shared" si="15"/>
        <v>-31.286604732945722</v>
      </c>
      <c r="R98" s="65"/>
    </row>
    <row r="99" spans="1:18">
      <c r="A99" s="94">
        <f>'Picarro Output'!A99</f>
        <v>98</v>
      </c>
      <c r="B99" s="57">
        <f t="shared" si="11"/>
        <v>19</v>
      </c>
      <c r="C99" s="56">
        <f>'Picarro Output'!E99</f>
        <v>2</v>
      </c>
      <c r="D99" s="56" t="str">
        <f>INDEX(Timing!$B$3:$B$29,MATCH(B99,Timing!$A$3:$A$29,0),1)</f>
        <v>CC4 15aug24 9m</v>
      </c>
      <c r="F99" s="58">
        <f>'Picarro Output'!J99</f>
        <v>1</v>
      </c>
      <c r="G99" s="58">
        <f t="shared" si="12"/>
        <v>0</v>
      </c>
      <c r="H99" s="82">
        <f>'Picarro Output'!G99</f>
        <v>-26.792999999999999</v>
      </c>
      <c r="J99" s="59">
        <f>H99 + ((1-$T$7)*(H99-H97))</f>
        <v>-26.118020769621872</v>
      </c>
      <c r="K99" s="79"/>
      <c r="M99" s="62">
        <f t="shared" si="13"/>
        <v>-26.255135886412766</v>
      </c>
      <c r="Q99" s="64">
        <f t="shared" si="15"/>
        <v>-31.408498630860713</v>
      </c>
      <c r="R99" s="65"/>
    </row>
    <row r="100" spans="1:18">
      <c r="A100" s="94">
        <f>'Picarro Output'!A100</f>
        <v>99</v>
      </c>
      <c r="B100" s="57">
        <f t="shared" si="11"/>
        <v>19</v>
      </c>
      <c r="C100" s="56">
        <f>'Picarro Output'!E100</f>
        <v>3</v>
      </c>
      <c r="D100" s="56" t="str">
        <f>INDEX(Timing!$B$3:$B$29,MATCH(B100,Timing!$A$3:$A$29,0),1)</f>
        <v>CC4 15aug24 9m</v>
      </c>
      <c r="F100" s="58">
        <f>'Picarro Output'!J100</f>
        <v>1</v>
      </c>
      <c r="G100" s="58">
        <f t="shared" si="12"/>
        <v>0</v>
      </c>
      <c r="H100" s="82">
        <f>'Picarro Output'!G100</f>
        <v>-26.353000000000002</v>
      </c>
      <c r="J100" s="59">
        <f>H100 + ((1-$T$8)*(H100-H97))</f>
        <v>-26.031474768900093</v>
      </c>
      <c r="K100" s="79"/>
      <c r="M100" s="62">
        <f t="shared" si="13"/>
        <v>-26.169989019535794</v>
      </c>
      <c r="Q100" s="64">
        <f t="shared" si="15"/>
        <v>-31.32720927018331</v>
      </c>
      <c r="R100" s="65"/>
    </row>
    <row r="101" spans="1:18">
      <c r="A101" s="94">
        <f>'Picarro Output'!A101</f>
        <v>100</v>
      </c>
      <c r="B101" s="57">
        <f t="shared" si="11"/>
        <v>19</v>
      </c>
      <c r="C101" s="56">
        <f>'Picarro Output'!E101</f>
        <v>4</v>
      </c>
      <c r="D101" s="56" t="str">
        <f>INDEX(Timing!$B$3:$B$29,MATCH(B101,Timing!$A$3:$A$29,0),1)</f>
        <v>CC4 15aug24 9m</v>
      </c>
      <c r="F101" s="58">
        <f>'Picarro Output'!J101</f>
        <v>1</v>
      </c>
      <c r="G101" s="58">
        <f t="shared" si="12"/>
        <v>0</v>
      </c>
      <c r="H101" s="82">
        <f>'Picarro Output'!G101</f>
        <v>-26.228999999999999</v>
      </c>
      <c r="I101" s="71">
        <f>STDEV(H98:H101)</f>
        <v>0.89853510411854987</v>
      </c>
      <c r="J101" s="59">
        <f>H101 + ((1-$T$9)*(H101-H97))</f>
        <v>-26.017245073809029</v>
      </c>
      <c r="K101" s="79">
        <f>STDEV(J98:J101)</f>
        <v>5.4790507301977286E-2</v>
      </c>
      <c r="M101" s="62">
        <f t="shared" si="13"/>
        <v>-26.157158458289537</v>
      </c>
      <c r="Q101" s="64">
        <f t="shared" si="15"/>
        <v>-31.314959986573761</v>
      </c>
      <c r="R101" s="65"/>
    </row>
    <row r="102" spans="1:18">
      <c r="A102" s="94">
        <f>'Picarro Output'!A102</f>
        <v>101</v>
      </c>
      <c r="B102" s="57">
        <f t="shared" si="11"/>
        <v>20</v>
      </c>
      <c r="C102" s="56">
        <f>'Picarro Output'!E102</f>
        <v>1</v>
      </c>
      <c r="D102" s="56" t="str">
        <f>INDEX(Timing!$B$3:$B$29,MATCH(B102,Timing!$A$3:$A$29,0),1)</f>
        <v>CP2 15aug24 0.1m</v>
      </c>
      <c r="F102" s="58">
        <f>'Picarro Output'!J102</f>
        <v>1</v>
      </c>
      <c r="G102" s="58">
        <f t="shared" si="12"/>
        <v>0</v>
      </c>
      <c r="H102" s="82">
        <f>'Picarro Output'!G102</f>
        <v>-23.456</v>
      </c>
      <c r="J102" s="59">
        <f>H102 + ((1-$T$6)*(H102-H101))</f>
        <v>-23.048086938393737</v>
      </c>
      <c r="K102" s="79"/>
      <c r="M102" s="62">
        <f t="shared" si="13"/>
        <v>-23.189399456719048</v>
      </c>
      <c r="Q102" s="64">
        <f t="shared" si="15"/>
        <v>-28.481652775976698</v>
      </c>
      <c r="R102" s="65"/>
    </row>
    <row r="103" spans="1:18">
      <c r="A103" s="94">
        <f>'Picarro Output'!A103</f>
        <v>102</v>
      </c>
      <c r="B103" s="57">
        <f t="shared" si="11"/>
        <v>20</v>
      </c>
      <c r="C103" s="56">
        <f>'Picarro Output'!E103</f>
        <v>2</v>
      </c>
      <c r="D103" s="56" t="str">
        <f>INDEX(Timing!$B$3:$B$29,MATCH(B103,Timing!$A$3:$A$29,0),1)</f>
        <v>CP2 15aug24 0.1m</v>
      </c>
      <c r="F103" s="58">
        <f>'Picarro Output'!J103</f>
        <v>1</v>
      </c>
      <c r="G103" s="58">
        <f t="shared" si="12"/>
        <v>0</v>
      </c>
      <c r="H103" s="82">
        <f>'Picarro Output'!G103</f>
        <v>-23.308</v>
      </c>
      <c r="J103" s="59">
        <f>H103 + ((1-$T$7)*(H103-H101))</f>
        <v>-23.187286454911252</v>
      </c>
      <c r="K103" s="79"/>
      <c r="M103" s="62">
        <f t="shared" si="13"/>
        <v>-23.329998107081369</v>
      </c>
      <c r="Q103" s="64">
        <f t="shared" si="15"/>
        <v>-28.615881724372095</v>
      </c>
      <c r="R103" s="65"/>
    </row>
    <row r="104" spans="1:18">
      <c r="A104" s="94">
        <f>'Picarro Output'!A104</f>
        <v>103</v>
      </c>
      <c r="B104" s="57">
        <f t="shared" si="11"/>
        <v>20</v>
      </c>
      <c r="C104" s="56">
        <f>'Picarro Output'!E104</f>
        <v>3</v>
      </c>
      <c r="D104" s="56" t="str">
        <f>INDEX(Timing!$B$3:$B$29,MATCH(B104,Timing!$A$3:$A$29,0),1)</f>
        <v>CP2 15aug24 0.1m</v>
      </c>
      <c r="F104" s="58">
        <f>'Picarro Output'!J104</f>
        <v>1</v>
      </c>
      <c r="G104" s="58">
        <f t="shared" ref="G104:G105" si="16">IF(F104="     ",-1,IF(F104=0,-1,0))</f>
        <v>0</v>
      </c>
      <c r="H104" s="82">
        <f>'Picarro Output'!G104</f>
        <v>-23.27</v>
      </c>
      <c r="J104" s="59">
        <f>H104 + ((1-$T$8)*(H104-H101))</f>
        <v>-23.213278294948747</v>
      </c>
      <c r="K104" s="79"/>
      <c r="M104" s="62">
        <f t="shared" ref="M104:M133" si="17">J104 - ($T$18*A104)</f>
        <v>-23.357389080963667</v>
      </c>
      <c r="Q104" s="64">
        <f t="shared" si="15"/>
        <v>-28.642031773538797</v>
      </c>
      <c r="R104" s="65"/>
    </row>
    <row r="105" spans="1:18">
      <c r="A105" s="94">
        <f>'Picarro Output'!A105</f>
        <v>104</v>
      </c>
      <c r="B105" s="57">
        <f t="shared" si="11"/>
        <v>20</v>
      </c>
      <c r="C105" s="56">
        <f>'Picarro Output'!E105</f>
        <v>4</v>
      </c>
      <c r="D105" s="56" t="str">
        <f>INDEX(Timing!$B$3:$B$29,MATCH(B105,Timing!$A$3:$A$29,0),1)</f>
        <v>CP2 15aug24 0.1m</v>
      </c>
      <c r="F105" s="58">
        <f>'Picarro Output'!J105</f>
        <v>1</v>
      </c>
      <c r="G105" s="58">
        <f t="shared" si="16"/>
        <v>0</v>
      </c>
      <c r="H105" s="82">
        <f>'Picarro Output'!G105</f>
        <v>-23.640999999999998</v>
      </c>
      <c r="I105" s="71">
        <f>STDEV(H102:H105)</f>
        <v>0.16849802174901968</v>
      </c>
      <c r="J105" s="59">
        <f>H105 + ((1-$T$9)*(H105-H101))</f>
        <v>-23.608566920223574</v>
      </c>
      <c r="K105" s="79">
        <f>STDEV(J102:J105)</f>
        <v>0.24069489732597338</v>
      </c>
      <c r="M105" s="62">
        <f t="shared" si="17"/>
        <v>-23.7540768400833</v>
      </c>
      <c r="Q105" s="64">
        <f t="shared" si="15"/>
        <v>-29.020747931985113</v>
      </c>
      <c r="R105" s="65"/>
    </row>
    <row r="106" spans="1:18">
      <c r="A106" s="94">
        <f>'Picarro Output'!A106</f>
        <v>105</v>
      </c>
      <c r="B106" s="57">
        <f t="shared" si="11"/>
        <v>21</v>
      </c>
      <c r="C106" s="56">
        <f>'Picarro Output'!E106</f>
        <v>1</v>
      </c>
      <c r="D106" s="56" t="str">
        <f>INDEX(Timing!$B$3:$B$29,MATCH(B106,Timing!$A$3:$A$29,0),1)</f>
        <v>C50 15aug24 0.1m</v>
      </c>
      <c r="F106" s="58">
        <f>'Picarro Output'!J106</f>
        <v>1</v>
      </c>
      <c r="G106" s="58">
        <f t="shared" ref="G106:G131" si="18">IF(F106="     ",-1,IF(F106=0,-1,0))</f>
        <v>0</v>
      </c>
      <c r="H106" s="82">
        <f>'Picarro Output'!G106</f>
        <v>-20.873999999999999</v>
      </c>
      <c r="J106" s="59">
        <f>H106 + ((1-$T$6)*(H106-H105))</f>
        <v>-20.466969548696525</v>
      </c>
      <c r="K106" s="79"/>
      <c r="M106" s="62">
        <f t="shared" si="17"/>
        <v>-20.613878602401059</v>
      </c>
      <c r="Q106" s="64">
        <f t="shared" si="15"/>
        <v>-26.022813697830298</v>
      </c>
      <c r="R106" s="65"/>
    </row>
    <row r="107" spans="1:18">
      <c r="A107" s="94">
        <f>'Picarro Output'!A107</f>
        <v>106</v>
      </c>
      <c r="B107" s="57">
        <f t="shared" si="11"/>
        <v>21</v>
      </c>
      <c r="C107" s="56">
        <f>'Picarro Output'!E107</f>
        <v>2</v>
      </c>
      <c r="D107" s="56" t="str">
        <f>INDEX(Timing!$B$3:$B$29,MATCH(B107,Timing!$A$3:$A$29,0),1)</f>
        <v>C50 15aug24 0.1m</v>
      </c>
      <c r="F107" s="58">
        <f>'Picarro Output'!J107</f>
        <v>1</v>
      </c>
      <c r="G107" s="58">
        <f t="shared" si="18"/>
        <v>0</v>
      </c>
      <c r="H107" s="82">
        <f>'Picarro Output'!G107</f>
        <v>-20.931000000000001</v>
      </c>
      <c r="J107" s="59">
        <f>H107 + ((1-$T$7)*(H107-H105))</f>
        <v>-20.819006262516091</v>
      </c>
      <c r="K107" s="79"/>
      <c r="M107" s="62">
        <f t="shared" si="17"/>
        <v>-20.967314450065427</v>
      </c>
      <c r="Q107" s="64">
        <f t="shared" si="15"/>
        <v>-26.360237435789148</v>
      </c>
      <c r="R107" s="65"/>
    </row>
    <row r="108" spans="1:18">
      <c r="A108" s="94">
        <f>'Picarro Output'!A108</f>
        <v>107</v>
      </c>
      <c r="B108" s="57">
        <f t="shared" si="11"/>
        <v>21</v>
      </c>
      <c r="C108" s="56">
        <f>'Picarro Output'!E108</f>
        <v>3</v>
      </c>
      <c r="D108" s="56" t="str">
        <f>INDEX(Timing!$B$3:$B$29,MATCH(B108,Timing!$A$3:$A$29,0),1)</f>
        <v>C50 15aug24 0.1m</v>
      </c>
      <c r="F108" s="58">
        <f>'Picarro Output'!J108</f>
        <v>1</v>
      </c>
      <c r="G108" s="58">
        <f t="shared" si="18"/>
        <v>0</v>
      </c>
      <c r="H108" s="82">
        <f>'Picarro Output'!G108</f>
        <v>-20.806000000000001</v>
      </c>
      <c r="J108" s="59">
        <f>H108 + ((1-$T$8)*(H108-H105))</f>
        <v>-20.751655277519333</v>
      </c>
      <c r="K108" s="79"/>
      <c r="M108" s="62">
        <f t="shared" si="17"/>
        <v>-20.901362598913476</v>
      </c>
      <c r="Q108" s="64">
        <f t="shared" si="15"/>
        <v>-26.297273477016834</v>
      </c>
      <c r="R108" s="65"/>
    </row>
    <row r="109" spans="1:18">
      <c r="A109" s="94">
        <f>'Picarro Output'!A109</f>
        <v>108</v>
      </c>
      <c r="B109" s="57">
        <f t="shared" si="11"/>
        <v>21</v>
      </c>
      <c r="C109" s="56">
        <f>'Picarro Output'!E109</f>
        <v>4</v>
      </c>
      <c r="D109" s="56" t="str">
        <f>INDEX(Timing!$B$3:$B$29,MATCH(B109,Timing!$A$3:$A$29,0),1)</f>
        <v>C50 15aug24 0.1m</v>
      </c>
      <c r="F109" s="58">
        <f>'Picarro Output'!J109</f>
        <v>1</v>
      </c>
      <c r="G109" s="58">
        <f t="shared" si="18"/>
        <v>0</v>
      </c>
      <c r="H109" s="82">
        <f>'Picarro Output'!G109</f>
        <v>-20.597999999999999</v>
      </c>
      <c r="I109" s="71">
        <f>STDEV(H106:H109)</f>
        <v>0.14543813117611271</v>
      </c>
      <c r="J109" s="59">
        <f>H109 + ((1-$T$9)*(H109-H105))</f>
        <v>-20.559864813848662</v>
      </c>
      <c r="K109" s="79">
        <f>STDEV(J106:J109)</f>
        <v>0.1638290190799632</v>
      </c>
      <c r="M109" s="62">
        <f t="shared" si="17"/>
        <v>-20.710971269087608</v>
      </c>
      <c r="Q109" s="64">
        <f t="shared" si="15"/>
        <v>-26.115507664043026</v>
      </c>
      <c r="R109" s="65"/>
    </row>
    <row r="110" spans="1:18">
      <c r="A110" s="94">
        <f>'Picarro Output'!A110</f>
        <v>109</v>
      </c>
      <c r="B110" s="57">
        <f t="shared" si="11"/>
        <v>22</v>
      </c>
      <c r="C110" s="56">
        <f>'Picarro Output'!E110</f>
        <v>1</v>
      </c>
      <c r="D110" s="56" t="str">
        <f>INDEX(Timing!$B$3:$B$29,MATCH(B110,Timing!$A$3:$A$29,0),1)</f>
        <v>CC4 15aug24 6m</v>
      </c>
      <c r="F110" s="58">
        <f>'Picarro Output'!J110</f>
        <v>1</v>
      </c>
      <c r="G110" s="58">
        <f t="shared" si="18"/>
        <v>0</v>
      </c>
      <c r="H110" s="82">
        <f>'Picarro Output'!G110</f>
        <v>-21.396999999999998</v>
      </c>
      <c r="J110" s="59">
        <f>H110 + ((1-$T$6)*(H110-H109))</f>
        <v>-21.514534271988243</v>
      </c>
      <c r="K110" s="79"/>
      <c r="M110" s="62">
        <f t="shared" si="17"/>
        <v>-21.667039861071995</v>
      </c>
      <c r="Q110" s="64">
        <f t="shared" si="15"/>
        <v>-27.028262383702295</v>
      </c>
      <c r="R110" s="65"/>
    </row>
    <row r="111" spans="1:18">
      <c r="A111" s="94">
        <f>'Picarro Output'!A111</f>
        <v>110</v>
      </c>
      <c r="B111" s="57">
        <f t="shared" si="11"/>
        <v>22</v>
      </c>
      <c r="C111" s="56">
        <f>'Picarro Output'!E111</f>
        <v>2</v>
      </c>
      <c r="D111" s="56" t="str">
        <f>INDEX(Timing!$B$3:$B$29,MATCH(B111,Timing!$A$3:$A$29,0),1)</f>
        <v>CC4 15aug24 6m</v>
      </c>
      <c r="F111" s="58">
        <f>'Picarro Output'!J111</f>
        <v>1</v>
      </c>
      <c r="G111" s="58">
        <f t="shared" si="18"/>
        <v>0</v>
      </c>
      <c r="H111" s="82">
        <f>'Picarro Output'!G111</f>
        <v>-21.684000000000001</v>
      </c>
      <c r="J111" s="59">
        <f>H111 + ((1-$T$7)*(H111-H109))</f>
        <v>-21.72888014719835</v>
      </c>
      <c r="K111" s="79"/>
      <c r="M111" s="62">
        <f t="shared" si="17"/>
        <v>-21.882784870126905</v>
      </c>
      <c r="Q111" s="64">
        <f t="shared" si="15"/>
        <v>-27.234233249086625</v>
      </c>
      <c r="R111" s="65"/>
    </row>
    <row r="112" spans="1:18">
      <c r="A112" s="94">
        <f>'Picarro Output'!A112</f>
        <v>111</v>
      </c>
      <c r="B112" s="57">
        <f t="shared" si="11"/>
        <v>22</v>
      </c>
      <c r="C112" s="56">
        <f>'Picarro Output'!E112</f>
        <v>3</v>
      </c>
      <c r="D112" s="56" t="str">
        <f>INDEX(Timing!$B$3:$B$29,MATCH(B112,Timing!$A$3:$A$29,0),1)</f>
        <v>CC4 15aug24 6m</v>
      </c>
      <c r="F112" s="58">
        <f>'Picarro Output'!J112</f>
        <v>1</v>
      </c>
      <c r="G112" s="58">
        <f t="shared" si="18"/>
        <v>0</v>
      </c>
      <c r="H112" s="82">
        <f>'Picarro Output'!G112</f>
        <v>-21.405000000000001</v>
      </c>
      <c r="J112" s="59">
        <f>H112 + ((1-$T$8)*(H112-H109))</f>
        <v>-21.42046955592307</v>
      </c>
      <c r="K112" s="79"/>
      <c r="M112" s="62">
        <f t="shared" si="17"/>
        <v>-21.575773412696432</v>
      </c>
      <c r="Q112" s="64">
        <f t="shared" si="15"/>
        <v>-26.941130683947961</v>
      </c>
      <c r="R112" s="65"/>
    </row>
    <row r="113" spans="1:18">
      <c r="A113" s="94">
        <f>'Picarro Output'!A113</f>
        <v>112</v>
      </c>
      <c r="B113" s="57">
        <f t="shared" si="11"/>
        <v>22</v>
      </c>
      <c r="C113" s="56">
        <f>'Picarro Output'!E113</f>
        <v>4</v>
      </c>
      <c r="D113" s="56" t="str">
        <f>INDEX(Timing!$B$3:$B$29,MATCH(B113,Timing!$A$3:$A$29,0),1)</f>
        <v>CC4 15aug24 6m</v>
      </c>
      <c r="F113" s="58">
        <f>'Picarro Output'!J113</f>
        <v>1</v>
      </c>
      <c r="G113" s="58">
        <f t="shared" si="18"/>
        <v>0</v>
      </c>
      <c r="H113" s="82">
        <f>'Picarro Output'!G113</f>
        <v>-21.79</v>
      </c>
      <c r="I113" s="71">
        <f>STDEV(H110:H113)</f>
        <v>0.1987846405870769</v>
      </c>
      <c r="J113" s="59">
        <f>H113 + ((1-$T$9)*(H113-H109))</f>
        <v>-21.804938265492076</v>
      </c>
      <c r="K113" s="79">
        <f>STDEV(J110:J113)</f>
        <v>0.17977878148755247</v>
      </c>
      <c r="M113" s="62">
        <f t="shared" si="17"/>
        <v>-21.961641256110244</v>
      </c>
      <c r="Q113" s="64">
        <f t="shared" si="15"/>
        <v>-27.309517113743421</v>
      </c>
      <c r="R113" s="65"/>
    </row>
    <row r="114" spans="1:18">
      <c r="A114" s="94">
        <f>'Picarro Output'!A114</f>
        <v>113</v>
      </c>
      <c r="B114" s="57">
        <f t="shared" si="11"/>
        <v>23</v>
      </c>
      <c r="C114" s="56">
        <f>'Picarro Output'!E114</f>
        <v>1</v>
      </c>
      <c r="D114" s="56" t="str">
        <f>INDEX(Timing!$B$3:$B$29,MATCH(B114,Timing!$A$3:$A$29,0),1)</f>
        <v>CC4 17dec24 6m</v>
      </c>
      <c r="F114" s="58">
        <f>'Picarro Output'!J114</f>
        <v>1</v>
      </c>
      <c r="G114" s="58">
        <f t="shared" si="18"/>
        <v>0</v>
      </c>
      <c r="H114" s="82">
        <f>'Picarro Output'!G114</f>
        <v>-20.867999999999999</v>
      </c>
      <c r="J114" s="59">
        <f>H114 + ((1-$T$6)*(H114-H113))</f>
        <v>-20.732372216804553</v>
      </c>
      <c r="K114" s="79"/>
      <c r="M114" s="62">
        <f t="shared" si="17"/>
        <v>-20.890474341267524</v>
      </c>
      <c r="Q114" s="64">
        <f>M114*$T$23+$T$24</f>
        <v>-26.286878502599169</v>
      </c>
      <c r="R114" s="65"/>
    </row>
    <row r="115" spans="1:18">
      <c r="A115" s="94">
        <f>'Picarro Output'!A115</f>
        <v>114</v>
      </c>
      <c r="B115" s="57">
        <f t="shared" si="11"/>
        <v>23</v>
      </c>
      <c r="C115" s="56">
        <f>'Picarro Output'!E115</f>
        <v>2</v>
      </c>
      <c r="D115" s="56" t="str">
        <f>INDEX(Timing!$B$3:$B$29,MATCH(B115,Timing!$A$3:$A$29,0),1)</f>
        <v>CC4 17dec24 6m</v>
      </c>
      <c r="F115" s="58">
        <f>'Picarro Output'!J115</f>
        <v>1</v>
      </c>
      <c r="G115" s="58">
        <f t="shared" si="18"/>
        <v>0</v>
      </c>
      <c r="H115" s="82">
        <f>'Picarro Output'!G115</f>
        <v>-20.878</v>
      </c>
      <c r="J115" s="59">
        <f>H115 + ((1-$T$7)*(H115-H113))</f>
        <v>-20.840310594617961</v>
      </c>
      <c r="K115" s="79"/>
      <c r="M115" s="62">
        <f t="shared" si="17"/>
        <v>-20.999811852925738</v>
      </c>
      <c r="Q115" s="64">
        <f t="shared" ref="Q115:Q133" si="19">M115*$T$23+$T$24</f>
        <v>-26.391262571523239</v>
      </c>
      <c r="R115" s="65"/>
    </row>
    <row r="116" spans="1:18">
      <c r="A116" s="94">
        <f>'Picarro Output'!A116</f>
        <v>115</v>
      </c>
      <c r="B116" s="57">
        <f t="shared" si="11"/>
        <v>23</v>
      </c>
      <c r="C116" s="56">
        <f>'Picarro Output'!E116</f>
        <v>3</v>
      </c>
      <c r="D116" s="56" t="str">
        <f>INDEX(Timing!$B$3:$B$29,MATCH(B116,Timing!$A$3:$A$29,0),1)</f>
        <v>CC4 17dec24 6m</v>
      </c>
      <c r="F116" s="58">
        <f>'Picarro Output'!J116</f>
        <v>1</v>
      </c>
      <c r="G116" s="58">
        <f t="shared" si="18"/>
        <v>0</v>
      </c>
      <c r="H116" s="82">
        <f>'Picarro Output'!G116</f>
        <v>-20.823</v>
      </c>
      <c r="J116" s="59">
        <f>H116 + ((1-$T$8)*(H116-H113))</f>
        <v>-20.804463369792309</v>
      </c>
      <c r="K116" s="79"/>
      <c r="M116" s="62">
        <f t="shared" si="17"/>
        <v>-20.965363761944889</v>
      </c>
      <c r="Q116" s="64">
        <f t="shared" si="19"/>
        <v>-26.358375121930568</v>
      </c>
      <c r="R116" s="65"/>
    </row>
    <row r="117" spans="1:18">
      <c r="A117" s="94">
        <f>'Picarro Output'!A117</f>
        <v>116</v>
      </c>
      <c r="B117" s="57">
        <f t="shared" si="11"/>
        <v>23</v>
      </c>
      <c r="C117" s="56">
        <f>'Picarro Output'!E117</f>
        <v>4</v>
      </c>
      <c r="D117" s="56" t="str">
        <f>INDEX(Timing!$B$3:$B$29,MATCH(B117,Timing!$A$3:$A$29,0),1)</f>
        <v>CC4 17dec24 6m</v>
      </c>
      <c r="F117" s="58">
        <f>'Picarro Output'!J117</f>
        <v>1</v>
      </c>
      <c r="G117" s="58">
        <f t="shared" si="18"/>
        <v>0</v>
      </c>
      <c r="H117" s="82">
        <f>'Picarro Output'!G117</f>
        <v>-21.045999999999999</v>
      </c>
      <c r="I117" s="71">
        <f>STDEV(H114:H117)</f>
        <v>9.7803800198833196E-2</v>
      </c>
      <c r="J117" s="59">
        <f>H117 + ((1-$T$9)*(H117-H113))</f>
        <v>-21.036676116169374</v>
      </c>
      <c r="K117" s="79">
        <f>STDEV(J114:J117)</f>
        <v>0.1301332304712394</v>
      </c>
      <c r="M117" s="62">
        <f t="shared" si="17"/>
        <v>-21.198975642166761</v>
      </c>
      <c r="Q117" s="64">
        <f t="shared" si="19"/>
        <v>-26.581403415118629</v>
      </c>
      <c r="R117" s="65"/>
    </row>
    <row r="118" spans="1:18">
      <c r="A118" s="94">
        <f>'Picarro Output'!A118</f>
        <v>117</v>
      </c>
      <c r="B118" s="57">
        <f t="shared" si="11"/>
        <v>24</v>
      </c>
      <c r="C118" s="56">
        <f>'Picarro Output'!E118</f>
        <v>1</v>
      </c>
      <c r="D118" s="56" t="str">
        <f>INDEX(Timing!$B$3:$B$29,MATCH(B118,Timing!$A$3:$A$29,0),1)</f>
        <v>CC4 15aug24 0.1m</v>
      </c>
      <c r="F118" s="58">
        <f>'Picarro Output'!J118</f>
        <v>1</v>
      </c>
      <c r="G118" s="58">
        <f t="shared" si="18"/>
        <v>0</v>
      </c>
      <c r="H118" s="82">
        <f>'Picarro Output'!G118</f>
        <v>-20.794</v>
      </c>
      <c r="J118" s="59">
        <f>H118 + ((1-$T$6)*(H118-H117))</f>
        <v>-20.756930367282806</v>
      </c>
      <c r="K118" s="79"/>
      <c r="M118" s="62">
        <f t="shared" si="17"/>
        <v>-20.920629027124999</v>
      </c>
      <c r="Q118" s="64">
        <f t="shared" si="19"/>
        <v>-26.315667056126617</v>
      </c>
      <c r="R118" s="65"/>
    </row>
    <row r="119" spans="1:18">
      <c r="A119" s="94">
        <f>'Picarro Output'!A119</f>
        <v>118</v>
      </c>
      <c r="B119" s="57">
        <f t="shared" si="11"/>
        <v>24</v>
      </c>
      <c r="C119" s="56">
        <f>'Picarro Output'!E119</f>
        <v>2</v>
      </c>
      <c r="D119" s="56" t="str">
        <f>INDEX(Timing!$B$3:$B$29,MATCH(B119,Timing!$A$3:$A$29,0),1)</f>
        <v>CC4 15aug24 0.1m</v>
      </c>
      <c r="F119" s="58">
        <f>'Picarro Output'!J119</f>
        <v>1</v>
      </c>
      <c r="G119" s="58">
        <f t="shared" si="18"/>
        <v>0</v>
      </c>
      <c r="H119" s="82">
        <f>'Picarro Output'!G119</f>
        <v>-20.440000000000001</v>
      </c>
      <c r="J119" s="59">
        <f>H119 + ((1-$T$7)*(H119-H117))</f>
        <v>-20.414956381950095</v>
      </c>
      <c r="K119" s="79"/>
      <c r="M119" s="62">
        <f t="shared" si="17"/>
        <v>-20.580054175637091</v>
      </c>
      <c r="Q119" s="64">
        <f t="shared" si="19"/>
        <v>-25.990521657878958</v>
      </c>
      <c r="R119" s="65"/>
    </row>
    <row r="120" spans="1:18">
      <c r="A120" s="94">
        <f>'Picarro Output'!A120</f>
        <v>119</v>
      </c>
      <c r="B120" s="57">
        <f t="shared" si="11"/>
        <v>24</v>
      </c>
      <c r="C120" s="56">
        <f>'Picarro Output'!E120</f>
        <v>3</v>
      </c>
      <c r="D120" s="56" t="str">
        <f>INDEX(Timing!$B$3:$B$29,MATCH(B120,Timing!$A$3:$A$29,0),1)</f>
        <v>CC4 15aug24 0.1m</v>
      </c>
      <c r="F120" s="58">
        <f>'Picarro Output'!J120</f>
        <v>1</v>
      </c>
      <c r="G120" s="58">
        <f t="shared" si="18"/>
        <v>0</v>
      </c>
      <c r="H120" s="82">
        <f>'Picarro Output'!G120</f>
        <v>-20.352</v>
      </c>
      <c r="J120" s="59">
        <f>H120 + ((1-$T$8)*(H120-H117))</f>
        <v>-20.338696565290448</v>
      </c>
      <c r="K120" s="79"/>
      <c r="M120" s="62">
        <f t="shared" si="17"/>
        <v>-20.505193492822251</v>
      </c>
      <c r="Q120" s="64">
        <f t="shared" si="19"/>
        <v>-25.919052474465726</v>
      </c>
      <c r="R120" s="65"/>
    </row>
    <row r="121" spans="1:18">
      <c r="A121" s="94">
        <f>'Picarro Output'!A121</f>
        <v>120</v>
      </c>
      <c r="B121" s="57">
        <f t="shared" si="11"/>
        <v>24</v>
      </c>
      <c r="C121" s="56">
        <f>'Picarro Output'!E121</f>
        <v>4</v>
      </c>
      <c r="D121" s="56" t="str">
        <f>INDEX(Timing!$B$3:$B$29,MATCH(B121,Timing!$A$3:$A$29,0),1)</f>
        <v>CC4 15aug24 0.1m</v>
      </c>
      <c r="F121" s="58">
        <f>'Picarro Output'!J121</f>
        <v>1</v>
      </c>
      <c r="G121" s="58">
        <f t="shared" si="18"/>
        <v>0</v>
      </c>
      <c r="H121" s="82">
        <f>'Picarro Output'!G121</f>
        <v>-20.638000000000002</v>
      </c>
      <c r="I121" s="71">
        <f>STDEV(H118:H121)</f>
        <v>0.19869574731231673</v>
      </c>
      <c r="J121" s="59">
        <f>H121 + ((1-$T$9)*(H121-H117))</f>
        <v>-20.632886902415464</v>
      </c>
      <c r="K121" s="79">
        <f>STDEV(J118:J121)</f>
        <v>0.1930262777436049</v>
      </c>
      <c r="M121" s="62">
        <f t="shared" si="17"/>
        <v>-20.80078296379207</v>
      </c>
      <c r="Q121" s="64">
        <f t="shared" si="19"/>
        <v>-26.20125051650087</v>
      </c>
      <c r="R121" s="65"/>
    </row>
    <row r="122" spans="1:18">
      <c r="A122" s="94">
        <f>'Picarro Output'!A122</f>
        <v>121</v>
      </c>
      <c r="B122" s="57">
        <f t="shared" si="11"/>
        <v>25</v>
      </c>
      <c r="C122" s="56">
        <f>'Picarro Output'!E122</f>
        <v>1</v>
      </c>
      <c r="D122" s="56" t="str">
        <f>INDEX(Timing!$B$3:$B$29,MATCH(B122,Timing!$A$3:$A$29,0),1)</f>
        <v>C50 30sep24 6m - DUP</v>
      </c>
      <c r="F122" s="58">
        <f>'Picarro Output'!J122</f>
        <v>1</v>
      </c>
      <c r="G122" s="58">
        <f t="shared" si="18"/>
        <v>0</v>
      </c>
      <c r="H122" s="82">
        <f>'Picarro Output'!G122</f>
        <v>-19.795000000000002</v>
      </c>
      <c r="J122" s="59">
        <f>H122 + ((1-$T$6)*(H122-H121))</f>
        <v>-19.670993252457961</v>
      </c>
      <c r="K122" s="79"/>
      <c r="M122" s="62">
        <f t="shared" si="17"/>
        <v>-19.840288447679374</v>
      </c>
      <c r="Q122" s="64">
        <f t="shared" si="19"/>
        <v>-25.284270385431959</v>
      </c>
      <c r="R122" s="65"/>
    </row>
    <row r="123" spans="1:18">
      <c r="A123" s="94">
        <f>'Picarro Output'!A123</f>
        <v>122</v>
      </c>
      <c r="B123" s="57">
        <f t="shared" si="11"/>
        <v>25</v>
      </c>
      <c r="C123" s="56">
        <f>'Picarro Output'!E123</f>
        <v>2</v>
      </c>
      <c r="D123" s="56" t="str">
        <f>INDEX(Timing!$B$3:$B$29,MATCH(B123,Timing!$A$3:$A$29,0),1)</f>
        <v>C50 30sep24 6m - DUP</v>
      </c>
      <c r="F123" s="58">
        <f>'Picarro Output'!J123</f>
        <v>1</v>
      </c>
      <c r="G123" s="58">
        <f t="shared" si="18"/>
        <v>0</v>
      </c>
      <c r="H123" s="82">
        <f>'Picarro Output'!G123</f>
        <v>-19.821999999999999</v>
      </c>
      <c r="J123" s="59">
        <f>H123 + ((1-$T$7)*(H123-H121))</f>
        <v>-19.78827790044765</v>
      </c>
      <c r="K123" s="79"/>
      <c r="M123" s="62">
        <f t="shared" si="17"/>
        <v>-19.958972229513869</v>
      </c>
      <c r="Q123" s="64">
        <f t="shared" si="19"/>
        <v>-25.397577299731488</v>
      </c>
      <c r="R123" s="65"/>
    </row>
    <row r="124" spans="1:18">
      <c r="A124" s="94">
        <f>'Picarro Output'!A124</f>
        <v>123</v>
      </c>
      <c r="B124" s="57">
        <f t="shared" si="11"/>
        <v>25</v>
      </c>
      <c r="C124" s="56">
        <f>'Picarro Output'!E124</f>
        <v>3</v>
      </c>
      <c r="D124" s="56" t="str">
        <f>INDEX(Timing!$B$3:$B$29,MATCH(B124,Timing!$A$3:$A$29,0),1)</f>
        <v>C50 30sep24 6m - DUP</v>
      </c>
      <c r="F124" s="58">
        <f>'Picarro Output'!J124</f>
        <v>1</v>
      </c>
      <c r="G124" s="58">
        <f t="shared" si="18"/>
        <v>0</v>
      </c>
      <c r="H124" s="82">
        <f>'Picarro Output'!G124</f>
        <v>-19.818999999999999</v>
      </c>
      <c r="J124" s="59">
        <f>H124 + ((1-$T$8)*(H124-H121))</f>
        <v>-19.803300413505585</v>
      </c>
      <c r="K124" s="79"/>
      <c r="M124" s="62">
        <f t="shared" si="17"/>
        <v>-19.975393876416607</v>
      </c>
      <c r="Q124" s="64">
        <f t="shared" si="19"/>
        <v>-25.413254977923952</v>
      </c>
      <c r="R124" s="65"/>
    </row>
    <row r="125" spans="1:18">
      <c r="A125" s="94">
        <f>'Picarro Output'!A125</f>
        <v>124</v>
      </c>
      <c r="B125" s="57">
        <f t="shared" si="11"/>
        <v>25</v>
      </c>
      <c r="C125" s="56">
        <f>'Picarro Output'!E125</f>
        <v>4</v>
      </c>
      <c r="D125" s="56" t="str">
        <f>INDEX(Timing!$B$3:$B$29,MATCH(B125,Timing!$A$3:$A$29,0),1)</f>
        <v>C50 30sep24 6m - DUP</v>
      </c>
      <c r="F125" s="58">
        <f>'Picarro Output'!J125</f>
        <v>1</v>
      </c>
      <c r="G125" s="58">
        <f t="shared" si="18"/>
        <v>0</v>
      </c>
      <c r="H125" s="82">
        <f>'Picarro Output'!G125</f>
        <v>-19.888000000000002</v>
      </c>
      <c r="I125" s="71">
        <f>STDEV(H122:H125)</f>
        <v>3.987480407475421E-2</v>
      </c>
      <c r="J125" s="59">
        <f>H125 + ((1-$T$9)*(H125-H121))</f>
        <v>-19.878600923557837</v>
      </c>
      <c r="K125" s="79">
        <f>STDEV(J122:J125)</f>
        <v>8.5837011167740465E-2</v>
      </c>
      <c r="M125" s="62">
        <f t="shared" si="17"/>
        <v>-20.052093520313665</v>
      </c>
      <c r="Q125" s="64">
        <f t="shared" si="19"/>
        <v>-25.486479809855645</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-8.64</v>
      </c>
      <c r="J126" s="59">
        <f>H126 + ((1-$T$6)*(H126-H125))</f>
        <v>-6.9853998857024013</v>
      </c>
      <c r="K126" s="79"/>
      <c r="M126" s="62">
        <f t="shared" si="17"/>
        <v>-7.1602916163030343</v>
      </c>
      <c r="Q126" s="64">
        <f t="shared" si="19"/>
        <v>-13.17872999833352</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-7.42</v>
      </c>
      <c r="J127" s="59">
        <f>H127 + ((1-$T$7)*(H127-H125))</f>
        <v>-6.9047461553692226</v>
      </c>
      <c r="K127" s="79"/>
      <c r="M127" s="62">
        <f t="shared" si="17"/>
        <v>-7.0810370198146604</v>
      </c>
      <c r="Q127" s="64">
        <f t="shared" si="19"/>
        <v>-13.103065963759068</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-7.0540000000000003</v>
      </c>
      <c r="J128" s="59">
        <f>H128 + ((1-$T$8)*(H128-H125))</f>
        <v>-6.8079823039446596</v>
      </c>
      <c r="K128" s="79"/>
      <c r="M128" s="62">
        <f t="shared" si="17"/>
        <v>-6.9856723022349021</v>
      </c>
      <c r="Q128" s="64">
        <f t="shared" si="19"/>
        <v>-13.012021663392261</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-7.1479999999999997</v>
      </c>
      <c r="I129" s="71">
        <f>STDEV(H126:H129)</f>
        <v>0.7329527042495082</v>
      </c>
      <c r="J129" s="59">
        <f>H129 + ((1-$T$9)*(H129-H125))</f>
        <v>-6.9883410215024577</v>
      </c>
      <c r="K129" s="79">
        <f>STDEV(J126:J129)</f>
        <v>8.5083921512164692E-2</v>
      </c>
      <c r="M129" s="62">
        <f t="shared" si="17"/>
        <v>-7.1674301536375058</v>
      </c>
      <c r="Q129" s="64">
        <f t="shared" si="19"/>
        <v>-13.185545130321046</v>
      </c>
      <c r="R129" s="65"/>
    </row>
    <row r="130" spans="1:18">
      <c r="A130" s="94">
        <f>'Picarro Output'!A130</f>
        <v>129</v>
      </c>
      <c r="B130" s="57">
        <f t="shared" si="11"/>
        <v>27</v>
      </c>
      <c r="C130" s="56">
        <f>'Picarro Output'!E130</f>
        <v>1</v>
      </c>
      <c r="D130" s="56" t="str">
        <f>INDEX(Timing!$B$3:$B$29,MATCH(B130,Timing!$A$3:$A$29,0),1)</f>
        <v>Blacksburg</v>
      </c>
      <c r="E130" s="56" t="s">
        <v>117</v>
      </c>
      <c r="F130" s="58">
        <f>'Picarro Output'!J130</f>
        <v>1</v>
      </c>
      <c r="G130" s="58">
        <f t="shared" si="18"/>
        <v>0</v>
      </c>
      <c r="H130" s="82">
        <f>'Picarro Output'!G130</f>
        <v>-38.539000000000001</v>
      </c>
      <c r="J130" s="59">
        <f>H130 + ((1-$T$6)*(H130-H129))</f>
        <v>-43.15667000248186</v>
      </c>
      <c r="K130" s="79"/>
      <c r="L130" s="62">
        <f>J130</f>
        <v>-43.15667000248186</v>
      </c>
      <c r="M130" s="62">
        <f t="shared" si="17"/>
        <v>-43.337158268461714</v>
      </c>
      <c r="N130" s="62">
        <f>L130 - ($T$18*A130)</f>
        <v>-43.337158268461714</v>
      </c>
      <c r="Q130" s="64">
        <f t="shared" si="19"/>
        <v>-47.716634554642923</v>
      </c>
      <c r="R130" s="65"/>
    </row>
    <row r="131" spans="1:18">
      <c r="A131" s="94">
        <f>'Picarro Output'!A131</f>
        <v>130</v>
      </c>
      <c r="B131" s="57">
        <f t="shared" ref="B131:B133" si="20">IF(C131=1,B130+1,B130)</f>
        <v>27</v>
      </c>
      <c r="C131" s="56">
        <f>'Picarro Output'!E131</f>
        <v>2</v>
      </c>
      <c r="D131" s="56" t="str">
        <f>INDEX(Timing!$B$3:$B$29,MATCH(B131,Timing!$A$3:$A$29,0),1)</f>
        <v>Blacksburg</v>
      </c>
      <c r="E131" s="56" t="s">
        <v>117</v>
      </c>
      <c r="F131" s="58">
        <f>'Picarro Output'!J131</f>
        <v>1</v>
      </c>
      <c r="G131" s="58">
        <f t="shared" si="18"/>
        <v>0</v>
      </c>
      <c r="H131" s="82">
        <f>'Picarro Output'!G131</f>
        <v>-41.930999999999997</v>
      </c>
      <c r="J131" s="59">
        <f>H131 + ((1-$T$7)*(H131-H129))</f>
        <v>-43.368445819521355</v>
      </c>
      <c r="K131" s="79"/>
      <c r="L131" s="62">
        <f>J131</f>
        <v>-43.368445819521355</v>
      </c>
      <c r="M131" s="62">
        <f t="shared" si="17"/>
        <v>-43.550333219346015</v>
      </c>
      <c r="N131" s="62">
        <f>L131 - ($T$18*A131)</f>
        <v>-43.550333219346015</v>
      </c>
      <c r="Q131" s="64">
        <f t="shared" si="19"/>
        <v>-47.920151796150584</v>
      </c>
      <c r="R131" s="65"/>
    </row>
    <row r="132" spans="1:18">
      <c r="A132" s="94">
        <f>'Picarro Output'!A132</f>
        <v>131</v>
      </c>
      <c r="B132" s="57">
        <f t="shared" si="20"/>
        <v>27</v>
      </c>
      <c r="C132" s="56">
        <f>'Picarro Output'!E132</f>
        <v>3</v>
      </c>
      <c r="D132" s="56" t="str">
        <f>INDEX(Timing!$B$3:$B$29,MATCH(B132,Timing!$A$3:$A$29,0),1)</f>
        <v>Blacksburg</v>
      </c>
      <c r="E132" s="56" t="s">
        <v>117</v>
      </c>
      <c r="F132" s="58">
        <f>'Picarro Output'!J132</f>
        <v>1</v>
      </c>
      <c r="G132" s="58">
        <f>IF(F132="     ",-1,IF(F132=0,-1,0))</f>
        <v>0</v>
      </c>
      <c r="H132" s="82">
        <f>'Picarro Output'!G132</f>
        <v>-42.521000000000001</v>
      </c>
      <c r="J132" s="59">
        <f>H132 + ((1-$T$8)*(H132-H129))</f>
        <v>-43.19907261668736</v>
      </c>
      <c r="K132" s="79"/>
      <c r="L132" s="62">
        <f>J132</f>
        <v>-43.19907261668736</v>
      </c>
      <c r="M132" s="62">
        <f t="shared" si="17"/>
        <v>-43.38235915035682</v>
      </c>
      <c r="N132" s="62">
        <f>L132 - ($T$18*A132)</f>
        <v>-43.38235915035682</v>
      </c>
      <c r="Q132" s="64">
        <f t="shared" si="19"/>
        <v>-47.759787649126331</v>
      </c>
      <c r="R132" s="65"/>
    </row>
    <row r="133" spans="1:18">
      <c r="A133" s="94">
        <f>'Picarro Output'!A133</f>
        <v>132</v>
      </c>
      <c r="B133" s="57">
        <f t="shared" si="20"/>
        <v>27</v>
      </c>
      <c r="C133" s="56">
        <f>'Picarro Output'!E133</f>
        <v>4</v>
      </c>
      <c r="D133" s="56" t="str">
        <f>INDEX(Timing!$B$3:$B$29,MATCH(B133,Timing!$A$3:$A$29,0),1)</f>
        <v>Blacksburg</v>
      </c>
      <c r="E133" s="56" t="s">
        <v>117</v>
      </c>
      <c r="F133" s="58">
        <f>'Picarro Output'!J133</f>
        <v>1</v>
      </c>
      <c r="G133" s="58">
        <f>IF(F133="     ",-1,IF(F133=0,-1,0))</f>
        <v>0</v>
      </c>
      <c r="H133" s="82">
        <f>'Picarro Output'!G133</f>
        <v>-42.954000000000001</v>
      </c>
      <c r="I133" s="71">
        <f>STDEV(H130:H133)</f>
        <v>2.0090696644632966</v>
      </c>
      <c r="J133" s="59">
        <f>H133 + ((1-$T$9)*(H133-H129))</f>
        <v>-43.402724441450786</v>
      </c>
      <c r="K133" s="79">
        <f>STDEV(J130:J133)</f>
        <v>0.12197203805231308</v>
      </c>
      <c r="L133" s="62">
        <f>J133</f>
        <v>-43.402724441450786</v>
      </c>
      <c r="M133" s="62">
        <f t="shared" si="17"/>
        <v>-43.587410108965052</v>
      </c>
      <c r="N133" s="62">
        <f>L133 - ($T$18*A133)</f>
        <v>-43.587410108965052</v>
      </c>
      <c r="Q133" s="64">
        <f t="shared" si="19"/>
        <v>-47.955548948900706</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topLeftCell="A12" workbookViewId="0">
      <selection activeCell="B46" sqref="B46:E51"/>
    </sheetView>
  </sheetViews>
  <sheetFormatPr defaultColWidth="11.42578125" defaultRowHeight="15"/>
  <cols>
    <col min="1" max="1" width="4.28515625" customWidth="1"/>
    <col min="2" max="2" width="23.285156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100</v>
      </c>
      <c r="C1" s="97" t="str">
        <f>'Tray Configuration'!D1</f>
        <v>DWH</v>
      </c>
      <c r="H1" s="45" t="s">
        <v>90</v>
      </c>
      <c r="K1" s="1" t="s">
        <v>109</v>
      </c>
      <c r="L1" s="1" t="s">
        <v>91</v>
      </c>
      <c r="M1" s="1" t="s">
        <v>91</v>
      </c>
      <c r="N1" s="8" t="s">
        <v>92</v>
      </c>
      <c r="O1" s="1" t="s">
        <v>92</v>
      </c>
    </row>
    <row r="2" spans="1:15">
      <c r="A2" s="45"/>
      <c r="B2" s="45" t="s">
        <v>102</v>
      </c>
      <c r="C2" s="114">
        <f>'Tray Configuration'!D6</f>
        <v>45814</v>
      </c>
      <c r="H2" t="s">
        <v>46</v>
      </c>
      <c r="I2" t="s">
        <v>107</v>
      </c>
      <c r="J2" s="97" t="s">
        <v>108</v>
      </c>
      <c r="K2" s="1" t="s">
        <v>50</v>
      </c>
      <c r="L2" s="95" t="s">
        <v>50</v>
      </c>
      <c r="M2" s="1" t="s">
        <v>64</v>
      </c>
      <c r="N2" s="8" t="s">
        <v>110</v>
      </c>
      <c r="O2" s="95" t="s">
        <v>50</v>
      </c>
    </row>
    <row r="3" spans="1:15">
      <c r="A3" s="45"/>
      <c r="B3" s="45" t="s">
        <v>101</v>
      </c>
      <c r="C3" s="97" t="str">
        <f>'Tray Configuration'!D3</f>
        <v>CCR</v>
      </c>
      <c r="H3">
        <f>'Picarro Output'!A2</f>
        <v>1</v>
      </c>
      <c r="I3">
        <f>'Picarro Output'!E2</f>
        <v>1</v>
      </c>
      <c r="J3" s="97" t="str">
        <f>'Run Summary'!D2</f>
        <v>Blacksburg</v>
      </c>
      <c r="K3" s="1">
        <f>'Run Summary'!G2</f>
        <v>-1</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33" t="s">
        <v>99</v>
      </c>
      <c r="B6" s="235" t="s">
        <v>58</v>
      </c>
      <c r="C6" s="116" t="s">
        <v>105</v>
      </c>
      <c r="D6" s="235" t="s">
        <v>93</v>
      </c>
      <c r="E6" s="117" t="s">
        <v>106</v>
      </c>
      <c r="F6" s="237" t="s">
        <v>93</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34"/>
      <c r="B7" s="236"/>
      <c r="C7" s="118" t="s">
        <v>94</v>
      </c>
      <c r="D7" s="236"/>
      <c r="E7" s="118" t="s">
        <v>94</v>
      </c>
      <c r="F7" s="238"/>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-7.5786307195076503</v>
      </c>
      <c r="D8" s="121">
        <f>STDEV(M3:M12)</f>
        <v>5.6145784893735819E-2</v>
      </c>
      <c r="E8" s="131">
        <f>AVERAGE(N3:N12)</f>
        <v>-47.861494727647695</v>
      </c>
      <c r="F8" s="122">
        <f>STDEV(N3:N12)</f>
        <v>5.7141113365587491E-2</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-2.2619899597310793</v>
      </c>
      <c r="D9" s="7">
        <f>STDEV(M13:M22)</f>
        <v>3.5314970660502355E-2</v>
      </c>
      <c r="E9" s="132">
        <f>AVERAGE(N13:N22)</f>
        <v>-10.102959119674413</v>
      </c>
      <c r="F9" s="124">
        <f>STDEV(N13:N22)</f>
        <v>0.14231639119885522</v>
      </c>
      <c r="H9">
        <f>'Picarro Output'!A8</f>
        <v>7</v>
      </c>
      <c r="I9">
        <f>'Picarro Output'!E8</f>
        <v>7</v>
      </c>
      <c r="J9" s="97" t="str">
        <f>'Run Summary'!D8</f>
        <v>Blacksburg</v>
      </c>
      <c r="K9" s="1">
        <f>'Run Summary'!G8</f>
        <v>0</v>
      </c>
      <c r="L9" s="95">
        <f>'18O'!G8</f>
        <v>0</v>
      </c>
      <c r="M9" s="7">
        <f>IF('2H'!G8=-1,"",(IF('18O'!H8=-1,"",(IF('Run Summary'!F8=-1,"",'18O'!Q8)))))</f>
        <v>-7.6018701926252579</v>
      </c>
      <c r="N9" s="8">
        <f>IF('2H'!G8=-1,"",(IF('18O'!H8=-1,"",(IF('Run Summary'!F8=-1,"",'2H'!Q8)))))</f>
        <v>-47.832759622853736</v>
      </c>
      <c r="O9" s="95">
        <f>'2H'!G8</f>
        <v>0</v>
      </c>
    </row>
    <row r="10" spans="1:15">
      <c r="A10" s="123">
        <v>3</v>
      </c>
      <c r="B10" s="1" t="str">
        <f>INDEX('Tray Configuration'!$B$15:$J$20, MATCH(A10,'Tray Configuration'!$A$15:$A$20,1), MATCH(A10, 'Tray Configuration'!$B$14:$J$14, 1))</f>
        <v>Homer</v>
      </c>
      <c r="C10" s="130">
        <f>AVERAGE(M23:M32)</f>
        <v>-14.516828177029765</v>
      </c>
      <c r="D10" s="7">
        <f>STDEV(M23:M32)</f>
        <v>3.498038159296283E-2</v>
      </c>
      <c r="E10" s="132">
        <f>AVERAGE(N23:N32)</f>
        <v>-110.30309253922182</v>
      </c>
      <c r="F10" s="124">
        <f>STDEV(N23:N32)</f>
        <v>0.1116369446805985</v>
      </c>
      <c r="H10">
        <f>'Picarro Output'!A9</f>
        <v>8</v>
      </c>
      <c r="I10">
        <f>'Picarro Output'!E9</f>
        <v>8</v>
      </c>
      <c r="J10" s="97" t="str">
        <f>'Run Summary'!D9</f>
        <v>Blacksburg</v>
      </c>
      <c r="K10" s="1">
        <f>'Run Summary'!G9</f>
        <v>0</v>
      </c>
      <c r="L10" s="95">
        <f>'18O'!G9</f>
        <v>0</v>
      </c>
      <c r="M10" s="7">
        <f>IF('2H'!G9=-1,"",(IF('18O'!H9=-1,"",(IF('Run Summary'!F9=-1,"",'18O'!Q9)))))</f>
        <v>-7.4957193996159894</v>
      </c>
      <c r="N10" s="8">
        <f>IF('2H'!G9=-1,"",(IF('18O'!H9=-1,"",(IF('Run Summary'!F9=-1,"",'2H'!Q9)))))</f>
        <v>-47.940066609781859</v>
      </c>
      <c r="O10" s="95">
        <f>'2H'!G9</f>
        <v>0</v>
      </c>
    </row>
    <row r="11" spans="1:15">
      <c r="A11" s="123">
        <v>4</v>
      </c>
      <c r="B11" s="1" t="str">
        <f>INDEX('Tray Configuration'!$B$15:$J$20, MATCH(A11,'Tray Configuration'!$A$15:$A$20,1), MATCH(A11, 'Tray Configuration'!$B$14:$J$14, 1))</f>
        <v>Blacksburg</v>
      </c>
      <c r="C11" s="130">
        <f>AVERAGE(M33:M42)</f>
        <v>-7.6133931322089454</v>
      </c>
      <c r="D11" s="7">
        <f>STDEV(M33:M42)</f>
        <v>5.4443788719506253E-2</v>
      </c>
      <c r="E11" s="132">
        <f>AVERAGE(N33:N42)</f>
        <v>-48.009777141672892</v>
      </c>
      <c r="F11" s="124">
        <f>STDEV(N33:N42)</f>
        <v>0.14704820949805175</v>
      </c>
      <c r="H11">
        <f>'Picarro Output'!A10</f>
        <v>9</v>
      </c>
      <c r="I11">
        <f>'Picarro Output'!E10</f>
        <v>9</v>
      </c>
      <c r="J11" s="97" t="str">
        <f>'Run Summary'!D10</f>
        <v>Blacksburg</v>
      </c>
      <c r="K11" s="1">
        <f>'Run Summary'!G10</f>
        <v>0</v>
      </c>
      <c r="L11" s="95">
        <f>'18O'!G10</f>
        <v>0</v>
      </c>
      <c r="M11" s="7">
        <f>IF('2H'!G10=-1,"",(IF('18O'!H10=-1,"",(IF('Run Summary'!F10=-1,"",'18O'!Q10)))))</f>
        <v>-7.5970140720407873</v>
      </c>
      <c r="N11" s="8">
        <f>IF('2H'!G10=-1,"",(IF('18O'!H10=-1,"",(IF('Run Summary'!F10=-1,"",'2H'!Q10)))))</f>
        <v>-47.808699633536278</v>
      </c>
      <c r="O11" s="95">
        <f>'2H'!G10</f>
        <v>0</v>
      </c>
    </row>
    <row r="12" spans="1:15">
      <c r="A12" s="123">
        <v>5</v>
      </c>
      <c r="B12" s="1" t="str">
        <f>INDEX('Tray Configuration'!$B$15:$J$20, MATCH(A12,'Tray Configuration'!$A$15:$A$20,1), MATCH(A12, 'Tray Configuration'!$B$14:$J$14, 1))</f>
        <v>Hawaii</v>
      </c>
      <c r="C12" s="130">
        <f>AVERAGE(M43:M46)</f>
        <v>-3.747252448271952</v>
      </c>
      <c r="D12" s="7">
        <f>STDEV(M43:M46)</f>
        <v>2.3571961748091522E-2</v>
      </c>
      <c r="E12" s="132">
        <f>AVERAGE(N43:N46)</f>
        <v>-13.177840225334135</v>
      </c>
      <c r="F12" s="124">
        <f>STDEV(N43:N46)</f>
        <v>0.11578619250398624</v>
      </c>
      <c r="H12">
        <f>'Picarro Output'!A11</f>
        <v>10</v>
      </c>
      <c r="I12">
        <f>'Picarro Output'!E11</f>
        <v>10</v>
      </c>
      <c r="J12" s="97" t="str">
        <f>'Run Summary'!D11</f>
        <v>Blacksburg</v>
      </c>
      <c r="K12" s="1">
        <f>'Run Summary'!G11</f>
        <v>0</v>
      </c>
      <c r="L12" s="95">
        <f>'18O'!G11</f>
        <v>0</v>
      </c>
      <c r="M12" s="7">
        <f>IF('2H'!G11=-1,"",(IF('18O'!H11=-1,"",(IF('Run Summary'!F11=-1,"",'18O'!Q11)))))</f>
        <v>-7.619919213748565</v>
      </c>
      <c r="N12" s="8">
        <f>IF('2H'!G11=-1,"",(IF('18O'!H11=-1,"",(IF('Run Summary'!F11=-1,"",'2H'!Q11)))))</f>
        <v>-47.864453044418887</v>
      </c>
      <c r="O12" s="95">
        <f>'2H'!G11</f>
        <v>0</v>
      </c>
    </row>
    <row r="13" spans="1:15">
      <c r="A13" s="123">
        <v>6</v>
      </c>
      <c r="B13" s="1" t="str">
        <f>INDEX('Tray Configuration'!$B$15:$J$20, MATCH(A13,'Tray Configuration'!$A$15:$A$20,1), MATCH(A13, 'Tray Configuration'!$B$14:$J$14, 1))</f>
        <v>CC4 15aug24 1.5m</v>
      </c>
      <c r="C13" s="130">
        <f>AVERAGE(M47:M50)</f>
        <v>-4.0472129385696203</v>
      </c>
      <c r="D13" s="7">
        <f>STDEV(M47:M50)</f>
        <v>5.3990150376583883E-2</v>
      </c>
      <c r="E13" s="132">
        <f>AVERAGE(N47:N50)</f>
        <v>-26.353514149899109</v>
      </c>
      <c r="F13" s="124">
        <f>STDEV(N47:N50)</f>
        <v>7.120386627841585E-2</v>
      </c>
      <c r="H13">
        <f>'Picarro Output'!A12</f>
        <v>11</v>
      </c>
      <c r="I13">
        <f>'Picarro Output'!E12</f>
        <v>1</v>
      </c>
      <c r="J13" s="97" t="str">
        <f>'Run Summary'!D12</f>
        <v>Myrtle</v>
      </c>
      <c r="K13" s="1">
        <f>'Run Summary'!G12</f>
        <v>0</v>
      </c>
      <c r="L13" s="95">
        <f>'18O'!G12</f>
        <v>0</v>
      </c>
      <c r="M13" s="7">
        <f>IF('2H'!G12=-1,"",(IF('18O'!H12=-1,"",(IF('Run Summary'!F12=-1,"",'18O'!Q12)))))</f>
        <v>-2.3071873337055249</v>
      </c>
      <c r="N13" s="8">
        <f>IF('2H'!G12=-1,"",(IF('18O'!H12=-1,"",(IF('Run Summary'!F12=-1,"",'2H'!Q12)))))</f>
        <v>-10.188824391102285</v>
      </c>
      <c r="O13" s="95">
        <f>'2H'!G12</f>
        <v>0</v>
      </c>
    </row>
    <row r="14" spans="1:15">
      <c r="A14" s="123">
        <v>7</v>
      </c>
      <c r="B14" s="1" t="str">
        <f>INDEX('Tray Configuration'!$B$15:$J$20, MATCH(A14,'Tray Configuration'!$A$15:$A$20,1), MATCH(A14, 'Tray Configuration'!$B$14:$J$14, 1))</f>
        <v>CP2 17dec24 0.1m</v>
      </c>
      <c r="C14" s="130">
        <f>AVERAGE(M51:M54)</f>
        <v>-6.5840344368301187</v>
      </c>
      <c r="D14" s="7">
        <f>STDEV(M51:M54)</f>
        <v>2.9640151775472121E-2</v>
      </c>
      <c r="E14" s="132">
        <f>AVERAGE(N51:N54)</f>
        <v>-36.328509164708976</v>
      </c>
      <c r="F14" s="124">
        <f>STDEV(N51:N54)</f>
        <v>0.12793607450014716</v>
      </c>
      <c r="H14">
        <f>'Picarro Output'!A13</f>
        <v>12</v>
      </c>
      <c r="I14">
        <f>'Picarro Output'!E13</f>
        <v>2</v>
      </c>
      <c r="J14" s="97" t="str">
        <f>'Run Summary'!D13</f>
        <v>Myrtle</v>
      </c>
      <c r="K14" s="1">
        <f>'Run Summary'!G13</f>
        <v>0</v>
      </c>
      <c r="L14" s="95">
        <f>'18O'!G13</f>
        <v>0</v>
      </c>
      <c r="M14" s="7">
        <f>IF('2H'!G13=-1,"",(IF('18O'!H13=-1,"",(IF('Run Summary'!F13=-1,"",'18O'!Q13)))))</f>
        <v>-2.2518877583510872</v>
      </c>
      <c r="N14" s="8">
        <f>IF('2H'!G13=-1,"",(IF('18O'!H13=-1,"",(IF('Run Summary'!F13=-1,"",'2H'!Q13)))))</f>
        <v>-10.041716325068126</v>
      </c>
      <c r="O14" s="95">
        <f>'2H'!G13</f>
        <v>0</v>
      </c>
    </row>
    <row r="15" spans="1:15">
      <c r="A15" s="123">
        <v>8</v>
      </c>
      <c r="B15" s="1" t="str">
        <f>INDEX('Tray Configuration'!$B$15:$J$20, MATCH(A15,'Tray Configuration'!$A$15:$A$20,1), MATCH(A15, 'Tray Configuration'!$B$14:$J$14, 1))</f>
        <v>CS1 11jul24 0.1m</v>
      </c>
      <c r="C15" s="130">
        <f>AVERAGE(M55:M58)</f>
        <v>-5.9304097020459112</v>
      </c>
      <c r="D15" s="7">
        <f>STDEV(M55:M58)</f>
        <v>1.8409634852759042E-2</v>
      </c>
      <c r="E15" s="132">
        <f>AVERAGE(N55:N58)</f>
        <v>-33.130668686545413</v>
      </c>
      <c r="F15" s="124">
        <f>STDEV(N55:N58)</f>
        <v>0.21246975721911554</v>
      </c>
      <c r="H15">
        <f>'Picarro Output'!A14</f>
        <v>13</v>
      </c>
      <c r="I15">
        <f>'Picarro Output'!E14</f>
        <v>3</v>
      </c>
      <c r="J15" s="97" t="str">
        <f>'Run Summary'!D14</f>
        <v>Myrtle</v>
      </c>
      <c r="K15" s="1">
        <f>'Run Summary'!G14</f>
        <v>0</v>
      </c>
      <c r="L15" s="95">
        <f>'18O'!G14</f>
        <v>0</v>
      </c>
      <c r="M15" s="7">
        <f>IF('2H'!G14=-1,"",(IF('18O'!H14=-1,"",(IF('Run Summary'!F14=-1,"",'18O'!Q14)))))</f>
        <v>-2.3080234058704305</v>
      </c>
      <c r="N15" s="8">
        <f>IF('2H'!G14=-1,"",(IF('18O'!H14=-1,"",(IF('Run Summary'!F14=-1,"",'2H'!Q14)))))</f>
        <v>-10.03251364058579</v>
      </c>
      <c r="O15" s="95">
        <f>'2H'!G14</f>
        <v>0</v>
      </c>
    </row>
    <row r="16" spans="1:15">
      <c r="A16" s="123">
        <v>9</v>
      </c>
      <c r="B16" s="1" t="str">
        <f>INDEX('Tray Configuration'!$B$15:$J$20, MATCH(A16,'Tray Configuration'!$A$15:$A$20,1), MATCH(A16-((MATCH(A16,'Tray Configuration'!$A$15:$A$20,1))-1)*9, 'Tray Configuration'!$B$14:$J$14, 1))</f>
        <v>Blacksburg</v>
      </c>
      <c r="C16" s="130">
        <f>AVERAGE(M59:M62)</f>
        <v>-7.6564878964508338</v>
      </c>
      <c r="D16" s="7">
        <f>STDEV(M59:M62)</f>
        <v>5.361178258667109E-2</v>
      </c>
      <c r="E16" s="132">
        <f>AVERAGE(N59:N62)</f>
        <v>-47.665718706806253</v>
      </c>
      <c r="F16" s="124">
        <f>STDEV(N59:N62)</f>
        <v>0.24791901220514798</v>
      </c>
      <c r="H16">
        <f>'Picarro Output'!A15</f>
        <v>14</v>
      </c>
      <c r="I16">
        <f>'Picarro Output'!E15</f>
        <v>4</v>
      </c>
      <c r="J16" s="97" t="str">
        <f>'Run Summary'!D15</f>
        <v>Myrtle</v>
      </c>
      <c r="K16" s="1">
        <f>'Run Summary'!G15</f>
        <v>0</v>
      </c>
      <c r="L16" s="95">
        <f>'18O'!G15</f>
        <v>0</v>
      </c>
      <c r="M16" s="7">
        <f>IF('2H'!G15=-1,"",(IF('18O'!H15=-1,"",(IF('Run Summary'!F15=-1,"",'18O'!Q15)))))</f>
        <v>-2.2704832025730619</v>
      </c>
      <c r="N16" s="8">
        <f>IF('2H'!G15=-1,"",(IF('18O'!H15=-1,"",(IF('Run Summary'!F15=-1,"",'2H'!Q15)))))</f>
        <v>-9.9593163716583142</v>
      </c>
      <c r="O16" s="95">
        <f>'2H'!G15</f>
        <v>0</v>
      </c>
    </row>
    <row r="17" spans="1:15">
      <c r="A17" s="123">
        <v>10</v>
      </c>
      <c r="B17" s="1" t="str">
        <f>INDEX('Tray Configuration'!$B$15:$J$20, MATCH(A17,'Tray Configuration'!$A$15:$A$20,1), MATCH(A17-((MATCH(A17,'Tray Configuration'!$A$15:$A$20,1))-1)*9, 'Tray Configuration'!$B$14:$J$14, 1))</f>
        <v>CC4 28oct24 0.1m</v>
      </c>
      <c r="C17" s="130">
        <f>AVERAGE(M63:M66)</f>
        <v>-4.2300782968826143</v>
      </c>
      <c r="D17" s="7">
        <f>STDEV(M63:M66)</f>
        <v>2.6356017898016171E-2</v>
      </c>
      <c r="E17" s="132">
        <f>AVERAGE(N63:N66)</f>
        <v>-26.014353085788748</v>
      </c>
      <c r="F17" s="124">
        <f>STDEV(N63:N66)</f>
        <v>0.14671014967726584</v>
      </c>
      <c r="H17">
        <f>'Picarro Output'!A16</f>
        <v>15</v>
      </c>
      <c r="I17">
        <f>'Picarro Output'!E16</f>
        <v>5</v>
      </c>
      <c r="J17" s="97" t="str">
        <f>'Run Summary'!D16</f>
        <v>Myrtle</v>
      </c>
      <c r="K17" s="1">
        <f>'Run Summary'!G16</f>
        <v>0</v>
      </c>
      <c r="L17" s="95">
        <f>'18O'!G16</f>
        <v>0</v>
      </c>
      <c r="M17" s="7">
        <f>IF('2H'!G16=-1,"",(IF('18O'!H16=-1,"",(IF('Run Summary'!F16=-1,"",'18O'!Q16)))))</f>
        <v>-2.236846282618298</v>
      </c>
      <c r="N17" s="8">
        <f>IF('2H'!G16=-1,"",(IF('18O'!H16=-1,"",(IF('Run Summary'!F16=-1,"",'2H'!Q16)))))</f>
        <v>-10.305689568767159</v>
      </c>
      <c r="O17" s="95">
        <f>'2H'!G16</f>
        <v>0</v>
      </c>
    </row>
    <row r="18" spans="1:15">
      <c r="A18" s="123">
        <v>11</v>
      </c>
      <c r="B18" s="1" t="str">
        <f>INDEX('Tray Configuration'!$B$15:$J$20, MATCH(A18,'Tray Configuration'!$A$15:$A$20,1), MATCH(A18-((MATCH(A18,'Tray Configuration'!$A$15:$A$20,1))-1)*9, 'Tray Configuration'!$B$14:$J$14, 1))</f>
        <v>CC3 15aug24 BOT</v>
      </c>
      <c r="C18" s="130">
        <f>AVERAGE(M67:M70)</f>
        <v>-4.0262287574659084</v>
      </c>
      <c r="D18" s="7">
        <f>STDEV(M67:M70)</f>
        <v>3.1383601909519228E-2</v>
      </c>
      <c r="E18" s="132">
        <f>AVERAGE(N67:N70)</f>
        <v>-26.120104919507277</v>
      </c>
      <c r="F18" s="124">
        <f>STDEV(N67:N70)</f>
        <v>0.33324167402833921</v>
      </c>
      <c r="H18">
        <f>'Picarro Output'!A17</f>
        <v>16</v>
      </c>
      <c r="I18">
        <f>'Picarro Output'!E17</f>
        <v>6</v>
      </c>
      <c r="J18" s="97" t="str">
        <f>'Run Summary'!D17</f>
        <v>Myrtle</v>
      </c>
      <c r="K18" s="1">
        <f>'Run Summary'!G17</f>
        <v>0</v>
      </c>
      <c r="L18" s="95">
        <f>'18O'!G17</f>
        <v>0</v>
      </c>
      <c r="M18" s="7">
        <f>IF('2H'!G17=-1,"",(IF('18O'!H17=-1,"",(IF('Run Summary'!F17=-1,"",'18O'!Q17)))))</f>
        <v>-2.2838371226182428</v>
      </c>
      <c r="N18" s="8">
        <f>IF('2H'!G17=-1,"",(IF('18O'!H17=-1,"",(IF('Run Summary'!F17=-1,"",'2H'!Q17)))))</f>
        <v>-10.161787940799616</v>
      </c>
      <c r="O18" s="95">
        <f>'2H'!G17</f>
        <v>0</v>
      </c>
    </row>
    <row r="19" spans="1:15">
      <c r="A19" s="123">
        <v>12</v>
      </c>
      <c r="B19" s="1" t="str">
        <f>INDEX('Tray Configuration'!$B$15:$J$20, MATCH(A19,'Tray Configuration'!$A$15:$A$20,1), MATCH(A19-((MATCH(A19,'Tray Configuration'!$A$15:$A$20,1))-1)*9, 'Tray Configuration'!$B$14:$J$14, 1))</f>
        <v>C50 15aug24 6m</v>
      </c>
      <c r="C19" s="130">
        <f>AVERAGE(M71:M74)</f>
        <v>-4.4306748407932304</v>
      </c>
      <c r="D19" s="7">
        <f>STDEV(M71:M74)</f>
        <v>2.3092661761811743E-2</v>
      </c>
      <c r="E19" s="132">
        <f>AVERAGE(N71:N74)</f>
        <v>-27.982272007585962</v>
      </c>
      <c r="F19" s="124">
        <f>STDEV(N71:N74)</f>
        <v>0.32000483355279202</v>
      </c>
      <c r="H19">
        <f>'Picarro Output'!A18</f>
        <v>17</v>
      </c>
      <c r="I19">
        <f>'Picarro Output'!E18</f>
        <v>7</v>
      </c>
      <c r="J19" s="97" t="str">
        <f>'Run Summary'!D18</f>
        <v>Myrtle</v>
      </c>
      <c r="K19" s="1">
        <f>'Run Summary'!G18</f>
        <v>0</v>
      </c>
      <c r="L19" s="95">
        <f>'18O'!G18</f>
        <v>0</v>
      </c>
      <c r="M19" s="7">
        <f>IF('2H'!G18=-1,"",(IF('18O'!H18=-1,"",(IF('Run Summary'!F18=-1,"",'18O'!Q18)))))</f>
        <v>-2.2386819512413765</v>
      </c>
      <c r="N19" s="8">
        <f>IF('2H'!G18=-1,"",(IF('18O'!H18=-1,"",(IF('Run Summary'!F18=-1,"",'2H'!Q18)))))</f>
        <v>-10.234068637671683</v>
      </c>
      <c r="O19" s="95">
        <f>'2H'!G18</f>
        <v>0</v>
      </c>
    </row>
    <row r="20" spans="1:15">
      <c r="A20" s="123">
        <v>13</v>
      </c>
      <c r="B20" s="1" t="str">
        <f>INDEX('Tray Configuration'!$B$15:$J$20, MATCH(A20,'Tray Configuration'!$A$15:$A$20,1), MATCH(A20-((MATCH(A20,'Tray Configuration'!$A$15:$A$20,1))-1)*9, 'Tray Configuration'!$B$14:$J$14, 1))</f>
        <v>CC4 28oct24 6m</v>
      </c>
      <c r="C20" s="130">
        <f>AVERAGE(M75:M78)</f>
        <v>-4.2317976407925375</v>
      </c>
      <c r="D20" s="7">
        <f>STDEV(M75:M78)</f>
        <v>4.0538497964318514E-2</v>
      </c>
      <c r="E20" s="132">
        <f>AVERAGE(N75:N78)</f>
        <v>-26.101776640597574</v>
      </c>
      <c r="F20" s="124">
        <f>STDEV(N75:N78)</f>
        <v>0.14965773268900431</v>
      </c>
      <c r="H20">
        <f>'Picarro Output'!A19</f>
        <v>18</v>
      </c>
      <c r="I20">
        <f>'Picarro Output'!E19</f>
        <v>8</v>
      </c>
      <c r="J20" s="97" t="str">
        <f>'Run Summary'!D19</f>
        <v>Myrtle</v>
      </c>
      <c r="K20" s="1">
        <f>'Run Summary'!G19</f>
        <v>0</v>
      </c>
      <c r="L20" s="95">
        <f>'18O'!G19</f>
        <v>0</v>
      </c>
      <c r="M20" s="7">
        <f>IF('2H'!G19=-1,"",(IF('18O'!H19=-1,"",(IF('Run Summary'!F19=-1,"",'18O'!Q19)))))</f>
        <v>-2.2389706991242688</v>
      </c>
      <c r="N20" s="8">
        <f>IF('2H'!G19=-1,"",(IF('18O'!H19=-1,"",(IF('Run Summary'!F19=-1,"",'2H'!Q19)))))</f>
        <v>-9.8191414936251391</v>
      </c>
      <c r="O20" s="95">
        <f>'2H'!G19</f>
        <v>0</v>
      </c>
    </row>
    <row r="21" spans="1:15">
      <c r="A21" s="123">
        <v>14</v>
      </c>
      <c r="B21" s="1" t="str">
        <f>INDEX('Tray Configuration'!$B$15:$J$20, MATCH(A21,'Tray Configuration'!$A$15:$A$20,1), MATCH(A21-((MATCH(A21,'Tray Configuration'!$A$15:$A$20,1))-1)*9, 'Tray Configuration'!$B$14:$J$14, 1))</f>
        <v>C50 15aug24 9m</v>
      </c>
      <c r="C21" s="130">
        <f>AVERAGE(M79:M82)</f>
        <v>-5.064380275096573</v>
      </c>
      <c r="D21" s="7">
        <f>STDEV(M79:M82)</f>
        <v>3.3684622682263646E-2</v>
      </c>
      <c r="E21" s="132">
        <f>AVERAGE(N79:N82)</f>
        <v>-31.00289898430287</v>
      </c>
      <c r="F21" s="124">
        <f>STDEV(N79:N82)</f>
        <v>0.23307259924398077</v>
      </c>
      <c r="H21">
        <f>'Picarro Output'!A20</f>
        <v>19</v>
      </c>
      <c r="I21">
        <f>'Picarro Output'!E20</f>
        <v>9</v>
      </c>
      <c r="J21" s="97" t="str">
        <f>'Run Summary'!D20</f>
        <v>Myrtle</v>
      </c>
      <c r="K21" s="1">
        <f>'Run Summary'!G20</f>
        <v>0</v>
      </c>
      <c r="L21" s="95">
        <f>'18O'!G20</f>
        <v>0</v>
      </c>
      <c r="M21" s="7">
        <f>IF('2H'!G20=-1,"",(IF('18O'!H20=-1,"",(IF('Run Summary'!F20=-1,"",'18O'!Q20)))))</f>
        <v>-2.1977999816301748</v>
      </c>
      <c r="N21" s="8">
        <f>IF('2H'!G20=-1,"",(IF('18O'!H20=-1,"",(IF('Run Summary'!F20=-1,"",'2H'!Q20)))))</f>
        <v>-10.145939975577935</v>
      </c>
      <c r="O21" s="95">
        <f>'2H'!G20</f>
        <v>0</v>
      </c>
    </row>
    <row r="22" spans="1:15">
      <c r="A22" s="123">
        <v>15</v>
      </c>
      <c r="B22" s="1" t="str">
        <f>INDEX('Tray Configuration'!$B$15:$J$20, MATCH(A22,'Tray Configuration'!$A$15:$A$20,1), MATCH(A22-((MATCH(A22,'Tray Configuration'!$A$15:$A$20,1))-1)*9, 'Tray Configuration'!$B$14:$J$14, 1))</f>
        <v>CC3 30sep24 1.5m</v>
      </c>
      <c r="C22" s="130">
        <f>AVERAGE(M83:M86)</f>
        <v>-3.8954789684030686</v>
      </c>
      <c r="D22" s="7">
        <f>STDEV(M83:M86)</f>
        <v>3.8030048567877679E-2</v>
      </c>
      <c r="E22" s="132">
        <f>AVERAGE(N83:N86)</f>
        <v>-24.773525819297575</v>
      </c>
      <c r="F22" s="124">
        <f>STDEV(N83:N86)</f>
        <v>0.22030618221479639</v>
      </c>
      <c r="H22">
        <f>'Picarro Output'!A21</f>
        <v>20</v>
      </c>
      <c r="I22">
        <f>'Picarro Output'!E21</f>
        <v>10</v>
      </c>
      <c r="J22" s="97" t="str">
        <f>'Run Summary'!D21</f>
        <v>Myrtle</v>
      </c>
      <c r="K22" s="1">
        <f>'Run Summary'!G21</f>
        <v>0</v>
      </c>
      <c r="L22" s="95">
        <f>'18O'!G21</f>
        <v>0</v>
      </c>
      <c r="M22" s="7">
        <f>IF('2H'!G21=-1,"",(IF('18O'!H21=-1,"",(IF('Run Summary'!F21=-1,"",'18O'!Q21)))))</f>
        <v>-2.2861818595783228</v>
      </c>
      <c r="N22" s="8">
        <f>IF('2H'!G21=-1,"",(IF('18O'!H21=-1,"",(IF('Run Summary'!F21=-1,"",'2H'!Q21)))))</f>
        <v>-10.140592851888073</v>
      </c>
      <c r="O22" s="95">
        <f>'2H'!G21</f>
        <v>0</v>
      </c>
    </row>
    <row r="23" spans="1:15">
      <c r="A23" s="123">
        <v>16</v>
      </c>
      <c r="B23" s="195" t="str">
        <f>INDEX('Tray Configuration'!$B$15:$J$20, MATCH(A23,'Tray Configuration'!$A$15:$A$20,1), MATCH(A23-((MATCH(A23,'Tray Configuration'!$A$15:$A$20,1))-1)*9, 'Tray Configuration'!$B$14:$J$14, 1))</f>
        <v>C50 30sep24 6m</v>
      </c>
      <c r="C23" s="130">
        <f>AVERAGE(M87:M90)</f>
        <v>-4.0371240891959079</v>
      </c>
      <c r="D23" s="7">
        <f>STDEV(M87:M90)</f>
        <v>6.6386672007695144E-2</v>
      </c>
      <c r="E23" s="132">
        <f>AVERAGE(N87:N90)</f>
        <v>-25.227497451456291</v>
      </c>
      <c r="F23" s="124">
        <f>STDEV(N87:N90)</f>
        <v>9.5003182884016213E-2</v>
      </c>
      <c r="H23">
        <f>'Picarro Output'!A22</f>
        <v>21</v>
      </c>
      <c r="I23">
        <f>'Picarro Output'!E22</f>
        <v>1</v>
      </c>
      <c r="J23" s="97" t="str">
        <f>'Run Summary'!D22</f>
        <v>Homer</v>
      </c>
      <c r="K23" s="1">
        <f>'Run Summary'!G22</f>
        <v>0</v>
      </c>
      <c r="L23" s="95">
        <f>'18O'!G22</f>
        <v>0</v>
      </c>
      <c r="M23" s="7">
        <f>IF('2H'!G22=-1,"",(IF('18O'!H22=-1,"",(IF('Run Summary'!F22=-1,"",'18O'!Q22)))))</f>
        <v>-14.509009424850531</v>
      </c>
      <c r="N23" s="8">
        <f>IF('2H'!G22=-1,"",(IF('18O'!H22=-1,"",(IF('Run Summary'!F22=-1,"",'2H'!Q22)))))</f>
        <v>-110.37290435198976</v>
      </c>
      <c r="O23" s="95">
        <f>'2H'!G22</f>
        <v>0</v>
      </c>
    </row>
    <row r="24" spans="1:15">
      <c r="A24" s="123">
        <v>17</v>
      </c>
      <c r="B24" s="1" t="str">
        <f>INDEX('Tray Configuration'!$B$15:$J$20, MATCH(A24,'Tray Configuration'!$A$15:$A$20,1), MATCH(A24-((MATCH(A24,'Tray Configuration'!$A$15:$A$20,1))-1)*9, 'Tray Configuration'!$B$14:$J$14, 1))</f>
        <v>C50 15aug24 1.5m</v>
      </c>
      <c r="C24" s="130">
        <f>AVERAGE(M91:M94)</f>
        <v>-4.0636049144560662</v>
      </c>
      <c r="D24" s="7">
        <f>STDEV(M91:M94)</f>
        <v>5.9782418789470035E-2</v>
      </c>
      <c r="E24" s="132">
        <f>AVERAGE(N91:N94)</f>
        <v>-26.138672965573775</v>
      </c>
      <c r="F24" s="124">
        <f>STDEV(N91:N94)</f>
        <v>0.16233047260733993</v>
      </c>
      <c r="H24">
        <f>'Picarro Output'!A23</f>
        <v>22</v>
      </c>
      <c r="I24">
        <f>'Picarro Output'!E23</f>
        <v>2</v>
      </c>
      <c r="J24" s="97" t="str">
        <f>'Run Summary'!D23</f>
        <v>Homer</v>
      </c>
      <c r="K24" s="1">
        <f>'Run Summary'!G23</f>
        <v>0</v>
      </c>
      <c r="L24" s="95">
        <f>'18O'!G23</f>
        <v>0</v>
      </c>
      <c r="M24" s="7">
        <f>IF('2H'!G23=-1,"",(IF('18O'!H23=-1,"",(IF('Run Summary'!F23=-1,"",'18O'!Q23)))))</f>
        <v>-14.490490336322107</v>
      </c>
      <c r="N24" s="8">
        <f>IF('2H'!G23=-1,"",(IF('18O'!H23=-1,"",(IF('Run Summary'!F23=-1,"",'2H'!Q23)))))</f>
        <v>-110.23326312609601</v>
      </c>
      <c r="O24" s="95">
        <f>'2H'!G23</f>
        <v>0</v>
      </c>
    </row>
    <row r="25" spans="1:15">
      <c r="A25" s="123">
        <v>18</v>
      </c>
      <c r="B25" s="1" t="str">
        <f>INDEX('Tray Configuration'!$B$15:$J$20, MATCH(A25,'Tray Configuration'!$A$15:$A$20,1), MATCH(A25-((MATCH(A25,'Tray Configuration'!$A$15:$A$20,1))-1)*9, 'Tray Configuration'!$B$14:$J$14, 1))</f>
        <v>Blacksburg</v>
      </c>
      <c r="C25" s="130">
        <f>AVERAGE(M95:M98)</f>
        <v>-7.5938873015018018</v>
      </c>
      <c r="D25" s="7">
        <f>STDEV(M95:M98)</f>
        <v>2.6111688000424176E-2</v>
      </c>
      <c r="E25" s="132">
        <f>AVERAGE(N95:N98)</f>
        <v>-47.782336459091795</v>
      </c>
      <c r="F25" s="124">
        <f>STDEV(N95:N98)</f>
        <v>0.27970635296818652</v>
      </c>
      <c r="H25">
        <f>'Picarro Output'!A24</f>
        <v>23</v>
      </c>
      <c r="I25">
        <f>'Picarro Output'!E24</f>
        <v>3</v>
      </c>
      <c r="J25" s="97" t="str">
        <f>'Run Summary'!D24</f>
        <v>Homer</v>
      </c>
      <c r="K25" s="1">
        <f>'Run Summary'!G24</f>
        <v>0</v>
      </c>
      <c r="L25" s="95">
        <f>'18O'!G24</f>
        <v>0</v>
      </c>
      <c r="M25" s="7">
        <f>IF('2H'!G24=-1,"",(IF('18O'!H24=-1,"",(IF('Run Summary'!F24=-1,"",'18O'!Q24)))))</f>
        <v>-14.479038186024432</v>
      </c>
      <c r="N25" s="8">
        <f>IF('2H'!G24=-1,"",(IF('18O'!H24=-1,"",(IF('Run Summary'!F24=-1,"",'2H'!Q24)))))</f>
        <v>-110.25914152799275</v>
      </c>
      <c r="O25" s="95">
        <f>'2H'!G24</f>
        <v>0</v>
      </c>
    </row>
    <row r="26" spans="1:15">
      <c r="A26" s="123">
        <v>19</v>
      </c>
      <c r="B26" s="1" t="str">
        <f>INDEX('Tray Configuration'!$B$15:$J$20, MATCH(A26,'Tray Configuration'!$A$15:$A$20,1), MATCH(A26-((MATCH(A26,'Tray Configuration'!$A$15:$A$20,1))-1)*9, 'Tray Configuration'!$B$14:$J$14, 1))</f>
        <v>CC4 15aug24 9m</v>
      </c>
      <c r="C26" s="130">
        <f>AVERAGE(M99:M102)</f>
        <v>-5.2025725148314637</v>
      </c>
      <c r="D26" s="7">
        <f>STDEV(M99:M102)</f>
        <v>2.7404052817960527E-2</v>
      </c>
      <c r="E26" s="132">
        <f>AVERAGE(N99:N102)</f>
        <v>-31.334318155140878</v>
      </c>
      <c r="F26" s="124">
        <f>STDEV(N99:N102)</f>
        <v>5.2295916256138018E-2</v>
      </c>
      <c r="H26">
        <f>'Picarro Output'!A25</f>
        <v>24</v>
      </c>
      <c r="I26">
        <f>'Picarro Output'!E25</f>
        <v>4</v>
      </c>
      <c r="J26" s="97" t="str">
        <f>'Run Summary'!D25</f>
        <v>Homer</v>
      </c>
      <c r="K26" s="1">
        <f>'Run Summary'!G25</f>
        <v>0</v>
      </c>
      <c r="L26" s="95">
        <f>'18O'!G25</f>
        <v>0</v>
      </c>
      <c r="M26" s="7">
        <f>IF('2H'!G25=-1,"",(IF('18O'!H25=-1,"",(IF('Run Summary'!F25=-1,"",'18O'!Q25)))))</f>
        <v>-14.576947901351236</v>
      </c>
      <c r="N26" s="8">
        <f>IF('2H'!G25=-1,"",(IF('18O'!H25=-1,"",(IF('Run Summary'!F25=-1,"",'2H'!Q25)))))</f>
        <v>-110.17689983434003</v>
      </c>
      <c r="O26" s="95">
        <f>'2H'!G25</f>
        <v>0</v>
      </c>
    </row>
    <row r="27" spans="1:15">
      <c r="A27" s="123">
        <v>20</v>
      </c>
      <c r="B27" s="1" t="str">
        <f>INDEX('Tray Configuration'!$B$15:$J$20, MATCH(A27,'Tray Configuration'!$A$15:$A$20,1), MATCH(A27-((MATCH(A27,'Tray Configuration'!$A$15:$A$20,1))-1)*9, 'Tray Configuration'!$B$14:$J$14, 1))</f>
        <v>CP2 15aug24 0.1m</v>
      </c>
      <c r="C27" s="130">
        <f>AVERAGE(M103:M106)</f>
        <v>-4.5304041766401753</v>
      </c>
      <c r="D27" s="7">
        <f>STDEV(M103:M106)</f>
        <v>4.7749718690781637E-2</v>
      </c>
      <c r="E27" s="132">
        <f>AVERAGE(N103:N106)</f>
        <v>-28.690078551468176</v>
      </c>
      <c r="F27" s="124">
        <f>STDEV(N103:N106)</f>
        <v>0.23137070192024434</v>
      </c>
      <c r="H27">
        <f>'Picarro Output'!A26</f>
        <v>25</v>
      </c>
      <c r="I27">
        <f>'Picarro Output'!E26</f>
        <v>5</v>
      </c>
      <c r="J27" s="97" t="str">
        <f>'Run Summary'!D26</f>
        <v>Homer</v>
      </c>
      <c r="K27" s="1">
        <f>'Run Summary'!G26</f>
        <v>0</v>
      </c>
      <c r="L27" s="95">
        <f>'18O'!G26</f>
        <v>0</v>
      </c>
      <c r="M27" s="7">
        <f>IF('2H'!G26=-1,"",(IF('18O'!H26=-1,"",(IF('Run Summary'!F26=-1,"",'18O'!Q26)))))</f>
        <v>-14.472281764293513</v>
      </c>
      <c r="N27" s="8">
        <f>IF('2H'!G26=-1,"",(IF('18O'!H26=-1,"",(IF('Run Summary'!F26=-1,"",'2H'!Q26)))))</f>
        <v>-110.45710311757784</v>
      </c>
      <c r="O27" s="95">
        <f>'2H'!G26</f>
        <v>0</v>
      </c>
    </row>
    <row r="28" spans="1:15">
      <c r="A28" s="123">
        <v>21</v>
      </c>
      <c r="B28" s="1" t="str">
        <f>INDEX('Tray Configuration'!$B$15:$J$20, MATCH(A28,'Tray Configuration'!$A$15:$A$20,1), MATCH(A28-((MATCH(A28,'Tray Configuration'!$A$15:$A$20,1))-1)*9, 'Tray Configuration'!$B$14:$J$14, 1))</f>
        <v>C50 15aug24 0.1m</v>
      </c>
      <c r="C28" s="130">
        <f>AVERAGE(M107:M110)</f>
        <v>-4.0453792717041122</v>
      </c>
      <c r="D28" s="7">
        <f>STDEV(M107:M110)</f>
        <v>4.9866712321687469E-2</v>
      </c>
      <c r="E28" s="132">
        <f>AVERAGE(N107:N110)</f>
        <v>-26.198958068669825</v>
      </c>
      <c r="F28" s="124">
        <f>STDEV(N107:N110)</f>
        <v>0.15670328989066989</v>
      </c>
      <c r="H28">
        <f>'Picarro Output'!A27</f>
        <v>26</v>
      </c>
      <c r="I28">
        <f>'Picarro Output'!E27</f>
        <v>6</v>
      </c>
      <c r="J28" s="97" t="str">
        <f>'Run Summary'!D27</f>
        <v>Homer</v>
      </c>
      <c r="K28" s="1">
        <f>'Run Summary'!G27</f>
        <v>0</v>
      </c>
      <c r="L28" s="95">
        <f>'18O'!G27</f>
        <v>0</v>
      </c>
      <c r="M28" s="7">
        <f>IF('2H'!G27=-1,"",(IF('18O'!H27=-1,"",(IF('Run Summary'!F27=-1,"",'18O'!Q27)))))</f>
        <v>-14.560546338555989</v>
      </c>
      <c r="N28" s="8">
        <f>IF('2H'!G27=-1,"",(IF('18O'!H27=-1,"",(IF('Run Summary'!F27=-1,"",'2H'!Q27)))))</f>
        <v>-110.18900166745973</v>
      </c>
      <c r="O28" s="95">
        <f>'2H'!G27</f>
        <v>0</v>
      </c>
    </row>
    <row r="29" spans="1:15">
      <c r="A29" s="123">
        <v>22</v>
      </c>
      <c r="B29" s="1" t="str">
        <f>INDEX('Tray Configuration'!$B$15:$J$20, MATCH(A29,'Tray Configuration'!$A$15:$A$20,1), MATCH(A29-((MATCH(A29,'Tray Configuration'!$A$15:$A$20,1))-1)*9, 'Tray Configuration'!$B$14:$J$14, 1))</f>
        <v>CC4 15aug24 6m</v>
      </c>
      <c r="C29" s="130">
        <f>AVERAGE(M111:M114)</f>
        <v>-4.2030288373384819</v>
      </c>
      <c r="D29" s="7">
        <f>STDEV(M111:M114)</f>
        <v>4.7080658492803393E-2</v>
      </c>
      <c r="E29" s="132">
        <f>AVERAGE(N111:N114)</f>
        <v>-27.128285857620078</v>
      </c>
      <c r="F29" s="124">
        <f>STDEV(N111:N114)</f>
        <v>0.17233820656046497</v>
      </c>
      <c r="H29">
        <f>'Picarro Output'!A28</f>
        <v>27</v>
      </c>
      <c r="I29">
        <f>'Picarro Output'!E28</f>
        <v>7</v>
      </c>
      <c r="J29" s="97" t="str">
        <f>'Run Summary'!D28</f>
        <v>Homer</v>
      </c>
      <c r="K29" s="1">
        <f>'Run Summary'!G28</f>
        <v>0</v>
      </c>
      <c r="L29" s="95">
        <f>'18O'!G28</f>
        <v>0</v>
      </c>
      <c r="M29" s="7">
        <f>IF('2H'!G28=-1,"",(IF('18O'!H28=-1,"",(IF('Run Summary'!F28=-1,"",'18O'!Q28)))))</f>
        <v>-14.517310875749478</v>
      </c>
      <c r="N29" s="8">
        <f>IF('2H'!G28=-1,"",(IF('18O'!H28=-1,"",(IF('Run Summary'!F28=-1,"",'2H'!Q28)))))</f>
        <v>-110.47025681848807</v>
      </c>
      <c r="O29" s="95">
        <f>'2H'!G28</f>
        <v>0</v>
      </c>
    </row>
    <row r="30" spans="1:15">
      <c r="A30" s="123">
        <v>23</v>
      </c>
      <c r="B30" s="1" t="str">
        <f>INDEX('Tray Configuration'!$B$15:$J$20, MATCH(A30,'Tray Configuration'!$A$15:$A$20,1), MATCH(A30-((MATCH(A30,'Tray Configuration'!$A$15:$A$20,1))-1)*9, 'Tray Configuration'!$B$14:$J$14, 1))</f>
        <v>CC4 17dec24 6m</v>
      </c>
      <c r="C30" s="130">
        <f>AVERAGE(M115:M118)</f>
        <v>-4.2500782571399256</v>
      </c>
      <c r="D30" s="7">
        <f>STDEV(M115:M118)</f>
        <v>5.2245288527147805E-2</v>
      </c>
      <c r="E30" s="132">
        <f>AVERAGE(N115:N118)</f>
        <v>-26.4044799027929</v>
      </c>
      <c r="F30" s="124">
        <f>STDEV(N115:N118)</f>
        <v>0.12574096018595021</v>
      </c>
      <c r="H30">
        <f>'Picarro Output'!A29</f>
        <v>28</v>
      </c>
      <c r="I30">
        <f>'Picarro Output'!E29</f>
        <v>8</v>
      </c>
      <c r="J30" s="97" t="str">
        <f>'Run Summary'!D29</f>
        <v>Homer</v>
      </c>
      <c r="K30" s="1">
        <f>'Run Summary'!G29</f>
        <v>0</v>
      </c>
      <c r="L30" s="95">
        <f>'18O'!G29</f>
        <v>0</v>
      </c>
      <c r="M30" s="7">
        <f>IF('2H'!G29=-1,"",(IF('18O'!H29=-1,"",(IF('Run Summary'!F29=-1,"",'18O'!Q29)))))</f>
        <v>-14.504943905677727</v>
      </c>
      <c r="N30" s="8">
        <f>IF('2H'!G29=-1,"",(IF('18O'!H29=-1,"",(IF('Run Summary'!F29=-1,"",'2H'!Q29)))))</f>
        <v>-110.25437032132815</v>
      </c>
      <c r="O30" s="95">
        <f>'2H'!G29</f>
        <v>0</v>
      </c>
    </row>
    <row r="31" spans="1:15">
      <c r="A31" s="123">
        <v>24</v>
      </c>
      <c r="B31" s="1" t="str">
        <f>INDEX('Tray Configuration'!$B$15:$J$20, MATCH(A31,'Tray Configuration'!$A$15:$A$20,1), MATCH(A31-((MATCH(A31,'Tray Configuration'!$A$15:$A$20,1))-1)*9, 'Tray Configuration'!$B$14:$J$14, 1))</f>
        <v>CC4 15aug24 0.1m</v>
      </c>
      <c r="C31" s="130">
        <f>AVERAGE(M119:M122)</f>
        <v>-4.0951359931375162</v>
      </c>
      <c r="D31" s="7">
        <f>STDEV(M119:M122)</f>
        <v>3.870099340912906E-2</v>
      </c>
      <c r="E31" s="132">
        <f>AVERAGE(N119:N122)</f>
        <v>-26.106622926243041</v>
      </c>
      <c r="F31" s="124">
        <f>STDEV(N119:N122)</f>
        <v>0.18377160460063843</v>
      </c>
      <c r="H31">
        <f>'Picarro Output'!A30</f>
        <v>29</v>
      </c>
      <c r="I31">
        <f>'Picarro Output'!E30</f>
        <v>9</v>
      </c>
      <c r="J31" s="97" t="str">
        <f>'Run Summary'!D30</f>
        <v>Homer</v>
      </c>
      <c r="K31" s="1">
        <f>'Run Summary'!G30</f>
        <v>0</v>
      </c>
      <c r="L31" s="95">
        <f>'18O'!G30</f>
        <v>0</v>
      </c>
      <c r="M31" s="7">
        <f>IF('2H'!G30=-1,"",(IF('18O'!H30=-1,"",(IF('Run Summary'!F30=-1,"",'18O'!Q30)))))</f>
        <v>-14.507774855980438</v>
      </c>
      <c r="N31" s="8">
        <f>IF('2H'!G30=-1,"",(IF('18O'!H30=-1,"",(IF('Run Summary'!F30=-1,"",'2H'!Q30)))))</f>
        <v>-110.40236198132396</v>
      </c>
      <c r="O31" s="95">
        <f>'2H'!G30</f>
        <v>0</v>
      </c>
    </row>
    <row r="32" spans="1:15">
      <c r="A32" s="123">
        <v>25</v>
      </c>
      <c r="B32" s="195" t="str">
        <f>INDEX('Tray Configuration'!$B$15:$J$20, MATCH(A32,'Tray Configuration'!$A$15:$A$20,1), MATCH(A32-((MATCH(A32,'Tray Configuration'!$A$15:$A$20,1))-1)*9, 'Tray Configuration'!$B$14:$J$14, 1))</f>
        <v>C50 30sep24 6m - DUP</v>
      </c>
      <c r="C32" s="130">
        <f>AVERAGE(M123:M126)</f>
        <v>-4.0125924120674359</v>
      </c>
      <c r="D32" s="7">
        <f>STDEV(M123:M126)</f>
        <v>3.7664617631332102E-2</v>
      </c>
      <c r="E32" s="132">
        <f>AVERAGE(N123:N126)</f>
        <v>-25.39539561823576</v>
      </c>
      <c r="F32" s="124">
        <f>STDEV(N123:N126)</f>
        <v>8.3603954833424352E-2</v>
      </c>
      <c r="H32">
        <f>'Picarro Output'!A31</f>
        <v>30</v>
      </c>
      <c r="I32">
        <f>'Picarro Output'!E31</f>
        <v>10</v>
      </c>
      <c r="J32" s="97" t="str">
        <f>'Run Summary'!D31</f>
        <v>Homer</v>
      </c>
      <c r="K32" s="1">
        <f>'Run Summary'!G31</f>
        <v>0</v>
      </c>
      <c r="L32" s="95">
        <f>'18O'!G31</f>
        <v>0</v>
      </c>
      <c r="M32" s="7">
        <f>IF('2H'!G31=-1,"",(IF('18O'!H31=-1,"",(IF('Run Summary'!F31=-1,"",'18O'!Q31)))))</f>
        <v>-14.549938181492193</v>
      </c>
      <c r="N32" s="8">
        <f>IF('2H'!G31=-1,"",(IF('18O'!H31=-1,"",(IF('Run Summary'!F31=-1,"",'2H'!Q31)))))</f>
        <v>-110.21562264562209</v>
      </c>
      <c r="O32" s="95">
        <f>'2H'!G31</f>
        <v>0</v>
      </c>
    </row>
    <row r="33" spans="1:15">
      <c r="A33" s="123">
        <v>26</v>
      </c>
      <c r="B33" s="1" t="str">
        <f>INDEX('Tray Configuration'!$B$15:$J$20, MATCH(A33,'Tray Configuration'!$A$15:$A$20,1), MATCH(A33-((MATCH(A33,'Tray Configuration'!$A$15:$A$20,1))-1)*9, 'Tray Configuration'!$B$14:$J$14, 1))</f>
        <v>Hawaii</v>
      </c>
      <c r="C33" s="130">
        <f>AVERAGE(M127:M130)</f>
        <v>-3.671434873794678</v>
      </c>
      <c r="D33" s="7">
        <f>STDEV(M127:M130)</f>
        <v>1.1681770477008878E-2</v>
      </c>
      <c r="E33" s="132">
        <f>AVERAGE(N127:N130)</f>
        <v>-13.119840688951474</v>
      </c>
      <c r="F33" s="124">
        <f>STDEV(N127:N130)</f>
        <v>8.1017195814635026E-2</v>
      </c>
      <c r="H33">
        <f>'Picarro Output'!A32</f>
        <v>31</v>
      </c>
      <c r="I33">
        <f>'Picarro Output'!E32</f>
        <v>1</v>
      </c>
      <c r="J33" s="97" t="str">
        <f>'Run Summary'!D32</f>
        <v>Blacksburg</v>
      </c>
      <c r="K33" s="1">
        <f>'Run Summary'!G32</f>
        <v>0</v>
      </c>
      <c r="L33" s="95">
        <f>'18O'!G32</f>
        <v>0</v>
      </c>
      <c r="M33" s="7">
        <f>IF('2H'!G32=-1,"",(IF('18O'!H32=-1,"",(IF('Run Summary'!F32=-1,"",'18O'!Q32)))))</f>
        <v>-7.5652878074272092</v>
      </c>
      <c r="N33" s="8">
        <f>IF('2H'!G32=-1,"",(IF('18O'!H32=-1,"",(IF('Run Summary'!F32=-1,"",'2H'!Q32)))))</f>
        <v>-48.070336610404894</v>
      </c>
      <c r="O33" s="95">
        <f>'2H'!G32</f>
        <v>0</v>
      </c>
    </row>
    <row r="34" spans="1:15">
      <c r="A34" s="125">
        <v>27</v>
      </c>
      <c r="B34" s="126" t="str">
        <f>INDEX('Tray Configuration'!$B$15:$J$20, MATCH(A34,'Tray Configuration'!$A$15:$A$20,1), MATCH(A34-((MATCH(A34,'Tray Configuration'!$A$15:$A$20,1))-1)*9, 'Tray Configuration'!$B$14:$J$14, 1))</f>
        <v>Blacksburg</v>
      </c>
      <c r="C34" s="110">
        <f>AVERAGE(M131:M134)</f>
        <v>-7.5927827036907534</v>
      </c>
      <c r="D34" s="127">
        <f>STDEV(M131:M134)</f>
        <v>4.2361491998195423E-2</v>
      </c>
      <c r="E34" s="133">
        <f>AVERAGE(N131:N134)</f>
        <v>-47.838030737205138</v>
      </c>
      <c r="F34" s="128">
        <f>STDEV(N131:N134)</f>
        <v>0.1174924286571018</v>
      </c>
      <c r="H34">
        <f>'Picarro Output'!A33</f>
        <v>32</v>
      </c>
      <c r="I34">
        <f>'Picarro Output'!E33</f>
        <v>2</v>
      </c>
      <c r="J34" s="97" t="str">
        <f>'Run Summary'!D33</f>
        <v>Blacksburg</v>
      </c>
      <c r="K34" s="1">
        <f>'Run Summary'!G33</f>
        <v>0</v>
      </c>
      <c r="L34" s="95">
        <f>'18O'!G33</f>
        <v>0</v>
      </c>
      <c r="M34" s="7">
        <f>IF('2H'!G33=-1,"",(IF('18O'!H33=-1,"",(IF('Run Summary'!F33=-1,"",'18O'!Q33)))))</f>
        <v>-7.5750368032376389</v>
      </c>
      <c r="N34" s="8">
        <f>IF('2H'!G33=-1,"",(IF('18O'!H33=-1,"",(IF('Run Summary'!F33=-1,"",'2H'!Q33)))))</f>
        <v>-47.934814729925051</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-7.5131462024512565</v>
      </c>
      <c r="N35" s="8">
        <f>IF('2H'!G34=-1,"",(IF('18O'!H34=-1,"",(IF('Run Summary'!F34=-1,"",'2H'!Q34)))))</f>
        <v>-47.981900956988277</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-7.6042644940704598</v>
      </c>
      <c r="N36" s="8">
        <f>IF('2H'!G35=-1,"",(IF('18O'!H35=-1,"",(IF('Run Summary'!F35=-1,"",'2H'!Q35)))))</f>
        <v>-47.894582681013937</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-7.6272589769410271</v>
      </c>
      <c r="N37" s="8">
        <f>IF('2H'!G36=-1,"",(IF('18O'!H36=-1,"",(IF('Run Summary'!F36=-1,"",'2H'!Q36)))))</f>
        <v>-48.135908542951888</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-7.6704103998002733</v>
      </c>
      <c r="N38" s="8">
        <f>IF('2H'!G37=-1,"",(IF('18O'!H37=-1,"",(IF('Run Summary'!F37=-1,"",'2H'!Q37)))))</f>
        <v>-47.791426887947118</v>
      </c>
      <c r="O38" s="95">
        <f>'2H'!G37</f>
        <v>0</v>
      </c>
    </row>
    <row r="39" spans="1:15">
      <c r="A39" s="1"/>
      <c r="B39" s="239" t="s">
        <v>34</v>
      </c>
      <c r="C39" s="239"/>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-7.6732479426821634</v>
      </c>
      <c r="N39" s="8">
        <f>IF('2H'!G38=-1,"",(IF('18O'!H38=-1,"",(IF('Run Summary'!F38=-1,"",'2H'!Q38)))))</f>
        <v>-48.003718348366853</v>
      </c>
      <c r="O39" s="95">
        <f>'2H'!G38</f>
        <v>0</v>
      </c>
    </row>
    <row r="40" spans="1:15">
      <c r="A40" s="1"/>
      <c r="B40" s="26" t="s">
        <v>103</v>
      </c>
      <c r="C40" s="115" t="s">
        <v>37</v>
      </c>
      <c r="D40" s="150" t="s">
        <v>408</v>
      </c>
      <c r="E40" s="150"/>
      <c r="F40" s="1"/>
      <c r="G40" s="1"/>
      <c r="H40">
        <f>'Picarro Output'!A39</f>
        <v>38</v>
      </c>
      <c r="I40">
        <f>'Picarro Output'!E39</f>
        <v>8</v>
      </c>
      <c r="J40" s="97" t="str">
        <f>'Run Summary'!D39</f>
        <v>Blacksburg</v>
      </c>
      <c r="K40" s="1">
        <f>'Run Summary'!G39</f>
        <v>0</v>
      </c>
      <c r="L40" s="95">
        <f>'18O'!G39</f>
        <v>0</v>
      </c>
      <c r="M40" s="7">
        <f>IF('2H'!G39=-1,"",(IF('18O'!H39=-1,"",(IF('Run Summary'!F39=-1,"",'18O'!Q39)))))</f>
        <v>-7.5839730681875785</v>
      </c>
      <c r="N40" s="8">
        <f>IF('2H'!G39=-1,"",(IF('18O'!H39=-1,"",(IF('Run Summary'!F39=-1,"",'2H'!Q39)))))</f>
        <v>-48.302658139788974</v>
      </c>
      <c r="O40" s="95">
        <f>'2H'!G39</f>
        <v>0</v>
      </c>
    </row>
    <row r="41" spans="1:15">
      <c r="A41" s="1"/>
      <c r="B41" s="26" t="s">
        <v>38</v>
      </c>
      <c r="C41" s="115" t="s">
        <v>162</v>
      </c>
      <c r="D41" s="150" t="s">
        <v>408</v>
      </c>
      <c r="E41" s="150"/>
      <c r="F41" s="1"/>
      <c r="G41" s="1"/>
      <c r="H41">
        <f>'Picarro Output'!A40</f>
        <v>39</v>
      </c>
      <c r="I41">
        <f>'Picarro Output'!E40</f>
        <v>9</v>
      </c>
      <c r="J41" s="97" t="str">
        <f>'Run Summary'!D40</f>
        <v>Blacksburg</v>
      </c>
      <c r="K41" s="1">
        <f>'Run Summary'!G40</f>
        <v>0</v>
      </c>
      <c r="L41" s="95">
        <f>'18O'!G40</f>
        <v>0</v>
      </c>
      <c r="M41" s="7">
        <f>IF('2H'!G40=-1,"",(IF('18O'!H40=-1,"",(IF('Run Summary'!F40=-1,"",'18O'!Q40)))))</f>
        <v>-7.6748073540838782</v>
      </c>
      <c r="N41" s="8">
        <f>IF('2H'!G40=-1,"",(IF('18O'!H40=-1,"",(IF('Run Summary'!F40=-1,"",'2H'!Q40)))))</f>
        <v>-48.094128886048857</v>
      </c>
      <c r="O41" s="95">
        <f>'2H'!G40</f>
        <v>0</v>
      </c>
    </row>
    <row r="42" spans="1:15">
      <c r="A42" s="1"/>
      <c r="B42" s="26" t="s">
        <v>104</v>
      </c>
      <c r="C42" s="115" t="s">
        <v>37</v>
      </c>
      <c r="D42" s="150" t="s">
        <v>408</v>
      </c>
      <c r="E42" s="150"/>
      <c r="F42" s="1"/>
      <c r="G42" s="1"/>
      <c r="H42">
        <f>'Picarro Output'!A41</f>
        <v>40</v>
      </c>
      <c r="I42">
        <f>'Picarro Output'!E41</f>
        <v>10</v>
      </c>
      <c r="J42" s="97" t="str">
        <f>'Run Summary'!D41</f>
        <v>Blacksburg</v>
      </c>
      <c r="K42" s="1">
        <f>'Run Summary'!G41</f>
        <v>0</v>
      </c>
      <c r="L42" s="95">
        <f>'18O'!G41</f>
        <v>0</v>
      </c>
      <c r="M42" s="7">
        <f>IF('2H'!G41=-1,"",(IF('18O'!H41=-1,"",(IF('Run Summary'!F41=-1,"",'18O'!Q41)))))</f>
        <v>-7.6464982732079712</v>
      </c>
      <c r="N42" s="8">
        <f>IF('2H'!G41=-1,"",(IF('18O'!H41=-1,"",(IF('Run Summary'!F41=-1,"",'2H'!Q41)))))</f>
        <v>-47.888295633293083</v>
      </c>
      <c r="O42" s="95">
        <f>'2H'!G41</f>
        <v>0</v>
      </c>
    </row>
    <row r="43" spans="1:15">
      <c r="A43" s="1"/>
      <c r="B43" s="26" t="s">
        <v>39</v>
      </c>
      <c r="C43" s="115" t="s">
        <v>40</v>
      </c>
      <c r="D43" s="150" t="s">
        <v>408</v>
      </c>
      <c r="E43" s="150"/>
      <c r="F43" s="1"/>
      <c r="G43" s="1"/>
      <c r="H43">
        <f>'Picarro Output'!A42</f>
        <v>41</v>
      </c>
      <c r="I43">
        <f>'Picarro Output'!E42</f>
        <v>1</v>
      </c>
      <c r="J43" s="97" t="str">
        <f>'Run Summary'!D42</f>
        <v>Hawaii</v>
      </c>
      <c r="K43" s="1">
        <f>'Run Summary'!G42</f>
        <v>0</v>
      </c>
      <c r="L43" s="95">
        <f>'18O'!G42</f>
        <v>0</v>
      </c>
      <c r="M43" s="7">
        <f>IF('2H'!G42=-1,"",(IF('18O'!H42=-1,"",(IF('Run Summary'!F42=-1,"",'18O'!Q42)))))</f>
        <v>-3.7397447074965813</v>
      </c>
      <c r="N43" s="8">
        <f>IF('2H'!G42=-1,"",(IF('18O'!H42=-1,"",(IF('Run Summary'!F42=-1,"",'2H'!Q42)))))</f>
        <v>-13.189239158816701</v>
      </c>
      <c r="O43" s="95">
        <f>'2H'!G42</f>
        <v>0</v>
      </c>
    </row>
    <row r="44" spans="1:15">
      <c r="A44" s="1"/>
      <c r="B44" s="223" t="s">
        <v>41</v>
      </c>
      <c r="C44" s="223"/>
      <c r="D44" s="150" t="s">
        <v>164</v>
      </c>
      <c r="E44" s="150"/>
      <c r="F44" s="1"/>
      <c r="G44" s="1"/>
      <c r="H44">
        <f>'Picarro Output'!A43</f>
        <v>42</v>
      </c>
      <c r="I44">
        <f>'Picarro Output'!E43</f>
        <v>2</v>
      </c>
      <c r="J44" s="97" t="str">
        <f>'Run Summary'!D43</f>
        <v>Hawaii</v>
      </c>
      <c r="K44" s="1">
        <f>'Run Summary'!G43</f>
        <v>0</v>
      </c>
      <c r="L44" s="95">
        <f>'18O'!G43</f>
        <v>0</v>
      </c>
      <c r="M44" s="7">
        <f>IF('2H'!G43=-1,"",(IF('18O'!H43=-1,"",(IF('Run Summary'!F43=-1,"",'18O'!Q43)))))</f>
        <v>-3.7811336608216886</v>
      </c>
      <c r="N44" s="8">
        <f>IF('2H'!G43=-1,"",(IF('18O'!H43=-1,"",(IF('Run Summary'!F43=-1,"",'2H'!Q43)))))</f>
        <v>-13.335317314266806</v>
      </c>
      <c r="O44" s="95">
        <f>'2H'!G43</f>
        <v>0</v>
      </c>
    </row>
    <row r="45" spans="1:15">
      <c r="A45" s="1"/>
      <c r="B45" s="223" t="s">
        <v>42</v>
      </c>
      <c r="C45" s="223"/>
      <c r="D45" s="151">
        <v>45818</v>
      </c>
      <c r="E45" s="150"/>
      <c r="F45" s="1"/>
      <c r="G45" s="1"/>
      <c r="H45">
        <f>'Picarro Output'!A44</f>
        <v>43</v>
      </c>
      <c r="I45">
        <f>'Picarro Output'!E44</f>
        <v>3</v>
      </c>
      <c r="J45" s="97" t="str">
        <f>'Run Summary'!D44</f>
        <v>Hawaii</v>
      </c>
      <c r="K45" s="1">
        <f>'Run Summary'!G44</f>
        <v>0</v>
      </c>
      <c r="L45" s="95">
        <f>'18O'!G44</f>
        <v>0</v>
      </c>
      <c r="M45" s="7">
        <f>IF('2H'!G44=-1,"",(IF('18O'!H44=-1,"",(IF('Run Summary'!F44=-1,"",'18O'!Q44)))))</f>
        <v>-3.7264884635485078</v>
      </c>
      <c r="N45" s="8">
        <f>IF('2H'!G44=-1,"",(IF('18O'!H44=-1,"",(IF('Run Summary'!F44=-1,"",'2H'!Q44)))))</f>
        <v>-13.070699764621382</v>
      </c>
      <c r="O45" s="95">
        <f>'2H'!G44</f>
        <v>0</v>
      </c>
    </row>
    <row r="46" spans="1:15">
      <c r="A46" s="1"/>
      <c r="B46" s="224" t="s">
        <v>227</v>
      </c>
      <c r="C46" s="225"/>
      <c r="D46" s="225"/>
      <c r="E46" s="226"/>
      <c r="F46" s="1"/>
      <c r="G46" s="1"/>
      <c r="H46">
        <f>'Picarro Output'!A45</f>
        <v>44</v>
      </c>
      <c r="I46">
        <f>'Picarro Output'!E45</f>
        <v>4</v>
      </c>
      <c r="J46" s="97" t="str">
        <f>'Run Summary'!D45</f>
        <v>Hawaii</v>
      </c>
      <c r="K46" s="1">
        <f>'Run Summary'!G45</f>
        <v>0</v>
      </c>
      <c r="L46" s="95">
        <f>'18O'!G45</f>
        <v>0</v>
      </c>
      <c r="M46" s="7">
        <f>IF('2H'!G45=-1,"",(IF('18O'!H45=-1,"",(IF('Run Summary'!F45=-1,"",'18O'!Q45)))))</f>
        <v>-3.7416429612210305</v>
      </c>
      <c r="N46" s="8">
        <f>IF('2H'!G45=-1,"",(IF('18O'!H45=-1,"",(IF('Run Summary'!F45=-1,"",'2H'!Q45)))))</f>
        <v>-13.116104663631651</v>
      </c>
      <c r="O46" s="95">
        <f>'2H'!G45</f>
        <v>0</v>
      </c>
    </row>
    <row r="47" spans="1:15">
      <c r="A47" s="1"/>
      <c r="B47" s="227"/>
      <c r="C47" s="228"/>
      <c r="D47" s="228"/>
      <c r="E47" s="229"/>
      <c r="F47" s="1"/>
      <c r="G47" s="1"/>
      <c r="H47">
        <f>'Picarro Output'!A46</f>
        <v>45</v>
      </c>
      <c r="I47">
        <f>'Picarro Output'!E46</f>
        <v>1</v>
      </c>
      <c r="J47" s="97" t="str">
        <f>'Run Summary'!D46</f>
        <v>CC4 15aug24 1.5m</v>
      </c>
      <c r="K47" s="1">
        <f>'Run Summary'!G46</f>
        <v>0</v>
      </c>
      <c r="L47" s="95">
        <f>'18O'!G46</f>
        <v>0</v>
      </c>
      <c r="M47" s="7">
        <f>IF('2H'!G46=-1,"",(IF('18O'!H46=-1,"",(IF('Run Summary'!F46=-1,"",'18O'!Q46)))))</f>
        <v>-4.0789493676196313</v>
      </c>
      <c r="N47" s="8">
        <f>IF('2H'!G46=-1,"",(IF('18O'!H46=-1,"",(IF('Run Summary'!F46=-1,"",'2H'!Q46)))))</f>
        <v>-26.31713539519567</v>
      </c>
      <c r="O47" s="95">
        <f>'2H'!G46</f>
        <v>0</v>
      </c>
    </row>
    <row r="48" spans="1:15">
      <c r="A48" s="1"/>
      <c r="B48" s="227"/>
      <c r="C48" s="228"/>
      <c r="D48" s="228"/>
      <c r="E48" s="229"/>
      <c r="F48" s="1"/>
      <c r="G48" s="1"/>
      <c r="H48">
        <f>'Picarro Output'!A47</f>
        <v>46</v>
      </c>
      <c r="I48">
        <f>'Picarro Output'!E47</f>
        <v>2</v>
      </c>
      <c r="J48" s="97" t="str">
        <f>'Run Summary'!D47</f>
        <v>CC4 15aug24 1.5m</v>
      </c>
      <c r="K48" s="1">
        <f>'Run Summary'!G47</f>
        <v>0</v>
      </c>
      <c r="L48" s="95">
        <f>'18O'!G47</f>
        <v>0</v>
      </c>
      <c r="M48" s="7">
        <f>IF('2H'!G47=-1,"",(IF('18O'!H47=-1,"",(IF('Run Summary'!F47=-1,"",'18O'!Q47)))))</f>
        <v>-3.9910747131715754</v>
      </c>
      <c r="N48" s="8">
        <f>IF('2H'!G47=-1,"",(IF('18O'!H47=-1,"",(IF('Run Summary'!F47=-1,"",'2H'!Q47)))))</f>
        <v>-26.459245574949801</v>
      </c>
      <c r="O48" s="95">
        <f>'2H'!G47</f>
        <v>0</v>
      </c>
    </row>
    <row r="49" spans="1:15">
      <c r="A49" s="1"/>
      <c r="B49" s="227"/>
      <c r="C49" s="228"/>
      <c r="D49" s="228"/>
      <c r="E49" s="229"/>
      <c r="F49" s="1"/>
      <c r="G49" s="1"/>
      <c r="H49">
        <f>'Picarro Output'!A48</f>
        <v>47</v>
      </c>
      <c r="I49">
        <f>'Picarro Output'!E48</f>
        <v>3</v>
      </c>
      <c r="J49" s="97" t="str">
        <f>'Run Summary'!D48</f>
        <v>CC4 15aug24 1.5m</v>
      </c>
      <c r="K49" s="1">
        <f>'Run Summary'!G48</f>
        <v>0</v>
      </c>
      <c r="L49" s="95">
        <f>'18O'!G48</f>
        <v>0</v>
      </c>
      <c r="M49" s="7">
        <f>IF('2H'!G48=-1,"",(IF('18O'!H48=-1,"",(IF('Run Summary'!F48=-1,"",'18O'!Q48)))))</f>
        <v>-4.0131084164298949</v>
      </c>
      <c r="N49" s="8">
        <f>IF('2H'!G48=-1,"",(IF('18O'!H48=-1,"",(IF('Run Summary'!F48=-1,"",'2H'!Q48)))))</f>
        <v>-26.306538887133751</v>
      </c>
      <c r="O49" s="95">
        <f>'2H'!G48</f>
        <v>0</v>
      </c>
    </row>
    <row r="50" spans="1:15">
      <c r="A50" s="1"/>
      <c r="B50" s="227"/>
      <c r="C50" s="228"/>
      <c r="D50" s="228"/>
      <c r="E50" s="229"/>
      <c r="F50" s="1"/>
      <c r="G50" s="1"/>
      <c r="H50">
        <f>'Picarro Output'!A49</f>
        <v>48</v>
      </c>
      <c r="I50">
        <f>'Picarro Output'!E49</f>
        <v>4</v>
      </c>
      <c r="J50" s="97" t="str">
        <f>'Run Summary'!D49</f>
        <v>CC4 15aug24 1.5m</v>
      </c>
      <c r="K50" s="1">
        <f>'Run Summary'!G49</f>
        <v>0</v>
      </c>
      <c r="L50" s="95">
        <f>'18O'!G49</f>
        <v>0</v>
      </c>
      <c r="M50" s="7">
        <f>IF('2H'!G49=-1,"",(IF('18O'!H49=-1,"",(IF('Run Summary'!F49=-1,"",'18O'!Q49)))))</f>
        <v>-4.1057192570573813</v>
      </c>
      <c r="N50" s="8">
        <f>IF('2H'!G49=-1,"",(IF('18O'!H49=-1,"",(IF('Run Summary'!F49=-1,"",'2H'!Q49)))))</f>
        <v>-26.331136742317216</v>
      </c>
      <c r="O50" s="95">
        <f>'2H'!G49</f>
        <v>0</v>
      </c>
    </row>
    <row r="51" spans="1:15">
      <c r="A51" s="1"/>
      <c r="B51" s="230"/>
      <c r="C51" s="231"/>
      <c r="D51" s="231"/>
      <c r="E51" s="232"/>
      <c r="F51" s="1"/>
      <c r="G51" s="1"/>
      <c r="H51">
        <f>'Picarro Output'!A50</f>
        <v>49</v>
      </c>
      <c r="I51">
        <f>'Picarro Output'!E50</f>
        <v>1</v>
      </c>
      <c r="J51" s="97" t="str">
        <f>'Run Summary'!D50</f>
        <v>CP2 17dec24 0.1m</v>
      </c>
      <c r="K51" s="1">
        <f>'Run Summary'!G50</f>
        <v>0</v>
      </c>
      <c r="L51" s="95">
        <f>'18O'!G50</f>
        <v>0</v>
      </c>
      <c r="M51" s="7">
        <f>IF('2H'!G50=-1,"",(IF('18O'!H50=-1,"",(IF('Run Summary'!F50=-1,"",'18O'!Q50)))))</f>
        <v>-6.5471506764051925</v>
      </c>
      <c r="N51" s="8">
        <f>IF('2H'!G50=-1,"",(IF('18O'!H50=-1,"",(IF('Run Summary'!F50=-1,"",'2H'!Q50)))))</f>
        <v>-36.479507740016473</v>
      </c>
      <c r="O51" s="95">
        <f>'2H'!G50</f>
        <v>0</v>
      </c>
    </row>
    <row r="52" spans="1:15">
      <c r="A52" s="1"/>
      <c r="F52" s="1"/>
      <c r="G52" s="1"/>
      <c r="H52">
        <f>'Picarro Output'!A51</f>
        <v>50</v>
      </c>
      <c r="I52">
        <f>'Picarro Output'!E51</f>
        <v>2</v>
      </c>
      <c r="J52" s="97" t="str">
        <f>'Run Summary'!D51</f>
        <v>CP2 17dec24 0.1m</v>
      </c>
      <c r="K52" s="1">
        <f>'Run Summary'!G51</f>
        <v>0</v>
      </c>
      <c r="L52" s="95">
        <f>'18O'!G51</f>
        <v>0</v>
      </c>
      <c r="M52" s="7">
        <f>IF('2H'!G51=-1,"",(IF('18O'!H51=-1,"",(IF('Run Summary'!F51=-1,"",'18O'!Q51)))))</f>
        <v>-6.619694530233442</v>
      </c>
      <c r="N52" s="8">
        <f>IF('2H'!G51=-1,"",(IF('18O'!H51=-1,"",(IF('Run Summary'!F51=-1,"",'2H'!Q51)))))</f>
        <v>-36.372633174670781</v>
      </c>
      <c r="O52" s="95">
        <f>'2H'!G51</f>
        <v>0</v>
      </c>
    </row>
    <row r="53" spans="1:15">
      <c r="A53" s="1"/>
      <c r="F53" s="1"/>
      <c r="G53" s="1"/>
      <c r="H53">
        <f>'Picarro Output'!A52</f>
        <v>51</v>
      </c>
      <c r="I53">
        <f>'Picarro Output'!E52</f>
        <v>3</v>
      </c>
      <c r="J53" s="97" t="str">
        <f>'Run Summary'!D52</f>
        <v>CP2 17dec24 0.1m</v>
      </c>
      <c r="K53" s="1">
        <f>'Run Summary'!G52</f>
        <v>0</v>
      </c>
      <c r="L53" s="95">
        <f>'18O'!G52</f>
        <v>0</v>
      </c>
      <c r="M53" s="7">
        <f>IF('2H'!G52=-1,"",(IF('18O'!H52=-1,"",(IF('Run Summary'!F52=-1,"",'18O'!Q52)))))</f>
        <v>-6.5858322439308665</v>
      </c>
      <c r="N53" s="8">
        <f>IF('2H'!G52=-1,"",(IF('18O'!H52=-1,"",(IF('Run Summary'!F52=-1,"",'2H'!Q52)))))</f>
        <v>-36.282518250366664</v>
      </c>
      <c r="O53" s="95">
        <f>'2H'!G52</f>
        <v>0</v>
      </c>
    </row>
    <row r="54" spans="1:15">
      <c r="A54" s="1"/>
      <c r="F54" s="1"/>
      <c r="G54" s="1"/>
      <c r="H54">
        <f>'Picarro Output'!A53</f>
        <v>52</v>
      </c>
      <c r="I54">
        <f>'Picarro Output'!E53</f>
        <v>4</v>
      </c>
      <c r="J54" s="97" t="str">
        <f>'Run Summary'!D53</f>
        <v>CP2 17dec24 0.1m</v>
      </c>
      <c r="K54" s="1">
        <f>'Run Summary'!G53</f>
        <v>0</v>
      </c>
      <c r="L54" s="95">
        <f>'18O'!G53</f>
        <v>0</v>
      </c>
      <c r="M54" s="7">
        <f>IF('2H'!G53=-1,"",(IF('18O'!H53=-1,"",(IF('Run Summary'!F53=-1,"",'18O'!Q53)))))</f>
        <v>-6.5834602967509754</v>
      </c>
      <c r="N54" s="8">
        <f>IF('2H'!G53=-1,"",(IF('18O'!H53=-1,"",(IF('Run Summary'!F53=-1,"",'2H'!Q53)))))</f>
        <v>-36.179377493781985</v>
      </c>
      <c r="O54" s="95">
        <f>'2H'!G53</f>
        <v>0</v>
      </c>
    </row>
    <row r="55" spans="1:15">
      <c r="A55" s="1"/>
      <c r="F55" s="1"/>
      <c r="G55" s="1"/>
      <c r="H55">
        <f>'Picarro Output'!A54</f>
        <v>53</v>
      </c>
      <c r="I55">
        <f>'Picarro Output'!E54</f>
        <v>1</v>
      </c>
      <c r="J55" s="97" t="str">
        <f>'Run Summary'!D54</f>
        <v>CS1 11jul24 0.1m</v>
      </c>
      <c r="K55" s="1">
        <f>'Run Summary'!G54</f>
        <v>0</v>
      </c>
      <c r="L55" s="95">
        <f>'18O'!G54</f>
        <v>0</v>
      </c>
      <c r="M55" s="7">
        <f>IF('2H'!G54=-1,"",(IF('18O'!H54=-1,"",(IF('Run Summary'!F54=-1,"",'18O'!Q54)))))</f>
        <v>-5.9064174907382592</v>
      </c>
      <c r="N55" s="8">
        <f>IF('2H'!G54=-1,"",(IF('18O'!H54=-1,"",(IF('Run Summary'!F54=-1,"",'2H'!Q54)))))</f>
        <v>-33.437371381424981</v>
      </c>
      <c r="O55" s="95">
        <f>'2H'!G54</f>
        <v>0</v>
      </c>
    </row>
    <row r="56" spans="1:15">
      <c r="A56" s="1"/>
      <c r="D56" s="1"/>
      <c r="E56" s="1"/>
      <c r="F56" s="1"/>
      <c r="G56" s="1"/>
      <c r="H56">
        <f>'Picarro Output'!A55</f>
        <v>54</v>
      </c>
      <c r="I56">
        <f>'Picarro Output'!E55</f>
        <v>2</v>
      </c>
      <c r="J56" s="97" t="str">
        <f>'Run Summary'!D55</f>
        <v>CS1 11jul24 0.1m</v>
      </c>
      <c r="K56" s="1">
        <f>'Run Summary'!G55</f>
        <v>0</v>
      </c>
      <c r="L56" s="95">
        <f>'18O'!G55</f>
        <v>0</v>
      </c>
      <c r="M56" s="7">
        <f>IF('2H'!G55=-1,"",(IF('18O'!H55=-1,"",(IF('Run Summary'!F55=-1,"",'18O'!Q55)))))</f>
        <v>-5.9315562722442214</v>
      </c>
      <c r="N56" s="8">
        <f>IF('2H'!G55=-1,"",(IF('18O'!H55=-1,"",(IF('Run Summary'!F55=-1,"",'2H'!Q55)))))</f>
        <v>-33.080787482188782</v>
      </c>
      <c r="O56" s="95">
        <f>'2H'!G55</f>
        <v>0</v>
      </c>
    </row>
    <row r="57" spans="1:15">
      <c r="A57" s="1"/>
      <c r="F57" s="1"/>
      <c r="G57" s="1"/>
      <c r="H57">
        <f>'Picarro Output'!A56</f>
        <v>55</v>
      </c>
      <c r="I57">
        <f>'Picarro Output'!E56</f>
        <v>3</v>
      </c>
      <c r="J57" s="97" t="str">
        <f>'Run Summary'!D56</f>
        <v>CS1 11jul24 0.1m</v>
      </c>
      <c r="K57" s="1">
        <f>'Run Summary'!G56</f>
        <v>0</v>
      </c>
      <c r="L57" s="95">
        <f>'18O'!G56</f>
        <v>0</v>
      </c>
      <c r="M57" s="7">
        <f>IF('2H'!G56=-1,"",(IF('18O'!H56=-1,"",(IF('Run Summary'!F56=-1,"",'18O'!Q56)))))</f>
        <v>-5.9323762685659061</v>
      </c>
      <c r="N57" s="8">
        <f>IF('2H'!G56=-1,"",(IF('18O'!H56=-1,"",(IF('Run Summary'!F56=-1,"",'2H'!Q56)))))</f>
        <v>-32.947958417314666</v>
      </c>
      <c r="O57" s="95">
        <f>'2H'!G56</f>
        <v>0</v>
      </c>
    </row>
    <row r="58" spans="1:15">
      <c r="A58" s="1"/>
      <c r="F58" s="1"/>
      <c r="G58" s="1"/>
      <c r="H58">
        <f>'Picarro Output'!A57</f>
        <v>56</v>
      </c>
      <c r="I58">
        <f>'Picarro Output'!E57</f>
        <v>4</v>
      </c>
      <c r="J58" s="97" t="str">
        <f>'Run Summary'!D57</f>
        <v>CS1 11jul24 0.1m</v>
      </c>
      <c r="K58" s="1">
        <f>'Run Summary'!G57</f>
        <v>0</v>
      </c>
      <c r="L58" s="95">
        <f>'18O'!G57</f>
        <v>0</v>
      </c>
      <c r="M58" s="7">
        <f>IF('2H'!G57=-1,"",(IF('18O'!H57=-1,"",(IF('Run Summary'!F57=-1,"",'18O'!Q57)))))</f>
        <v>-5.9512887766352582</v>
      </c>
      <c r="N58" s="8">
        <f>IF('2H'!G57=-1,"",(IF('18O'!H57=-1,"",(IF('Run Summary'!F57=-1,"",'2H'!Q57)))))</f>
        <v>-33.056557465253221</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-7.6173807497014856</v>
      </c>
      <c r="N59" s="8">
        <f>IF('2H'!G58=-1,"",(IF('18O'!H58=-1,"",(IF('Run Summary'!F58=-1,"",'2H'!Q58)))))</f>
        <v>-47.82462063799121</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-7.7037367769601719</v>
      </c>
      <c r="N60" s="8">
        <f>IF('2H'!G59=-1,"",(IF('18O'!H59=-1,"",(IF('Run Summary'!F59=-1,"",'2H'!Q59)))))</f>
        <v>-47.333632161256595</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-7.6032860813518628</v>
      </c>
      <c r="N61" s="8">
        <f>IF('2H'!G60=-1,"",(IF('18O'!H60=-1,"",(IF('Run Summary'!F60=-1,"",'2H'!Q60)))))</f>
        <v>-47.8824335659206</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-7.701547977789815</v>
      </c>
      <c r="N62" s="8">
        <f>IF('2H'!G61=-1,"",(IF('18O'!H61=-1,"",(IF('Run Summary'!F61=-1,"",'2H'!Q61)))))</f>
        <v>-47.622188462056606</v>
      </c>
      <c r="O62" s="95">
        <f>'2H'!G61</f>
        <v>0</v>
      </c>
    </row>
    <row r="63" spans="1:15">
      <c r="A63" s="1"/>
      <c r="F63" s="1"/>
      <c r="G63" s="1"/>
      <c r="H63">
        <f>'Picarro Output'!A62</f>
        <v>61</v>
      </c>
      <c r="I63">
        <f>'Picarro Output'!E62</f>
        <v>1</v>
      </c>
      <c r="J63" s="97" t="str">
        <f>'Run Summary'!D62</f>
        <v>CC4 28oct24 0.1m</v>
      </c>
      <c r="K63" s="1">
        <f>'Run Summary'!G62</f>
        <v>0</v>
      </c>
      <c r="L63" s="95">
        <f>'18O'!G62</f>
        <v>0</v>
      </c>
      <c r="M63" s="7">
        <f>IF('2H'!G62=-1,"",(IF('18O'!H62=-1,"",(IF('Run Summary'!F62=-1,"",'18O'!Q62)))))</f>
        <v>-4.2155084546810375</v>
      </c>
      <c r="N63" s="8">
        <f>IF('2H'!G62=-1,"",(IF('18O'!H62=-1,"",(IF('Run Summary'!F62=-1,"",'2H'!Q62)))))</f>
        <v>-26.208042990219496</v>
      </c>
      <c r="O63" s="95">
        <f>'2H'!G62</f>
        <v>0</v>
      </c>
    </row>
    <row r="64" spans="1:15">
      <c r="A64" s="1"/>
      <c r="F64" s="1"/>
      <c r="G64" s="1"/>
      <c r="H64">
        <f>'Picarro Output'!A63</f>
        <v>62</v>
      </c>
      <c r="I64">
        <f>'Picarro Output'!E63</f>
        <v>2</v>
      </c>
      <c r="J64" s="97" t="str">
        <f>'Run Summary'!D63</f>
        <v>CC4 28oct24 0.1m</v>
      </c>
      <c r="K64" s="1">
        <f>'Run Summary'!G63</f>
        <v>0</v>
      </c>
      <c r="L64" s="95">
        <f>'18O'!G63</f>
        <v>0</v>
      </c>
      <c r="M64" s="7">
        <f>IF('2H'!G63=-1,"",(IF('18O'!H63=-1,"",(IF('Run Summary'!F63=-1,"",'18O'!Q63)))))</f>
        <v>-4.202114007757773</v>
      </c>
      <c r="N64" s="8">
        <f>IF('2H'!G63=-1,"",(IF('18O'!H63=-1,"",(IF('Run Summary'!F63=-1,"",'2H'!Q63)))))</f>
        <v>-25.946620120413154</v>
      </c>
      <c r="O64" s="95">
        <f>'2H'!G63</f>
        <v>0</v>
      </c>
    </row>
    <row r="65" spans="1:15">
      <c r="A65" s="1"/>
      <c r="F65" s="1"/>
      <c r="G65" s="1"/>
      <c r="H65">
        <f>'Picarro Output'!A64</f>
        <v>63</v>
      </c>
      <c r="I65">
        <f>'Picarro Output'!E64</f>
        <v>3</v>
      </c>
      <c r="J65" s="97" t="str">
        <f>'Run Summary'!D64</f>
        <v>CC4 28oct24 0.1m</v>
      </c>
      <c r="K65" s="1">
        <f>'Run Summary'!G64</f>
        <v>0</v>
      </c>
      <c r="L65" s="95">
        <f>'18O'!G64</f>
        <v>0</v>
      </c>
      <c r="M65" s="7">
        <f>IF('2H'!G64=-1,"",(IF('18O'!H64=-1,"",(IF('Run Summary'!F64=-1,"",'18O'!Q64)))))</f>
        <v>-4.2609646428317536</v>
      </c>
      <c r="N65" s="8">
        <f>IF('2H'!G64=-1,"",(IF('18O'!H64=-1,"",(IF('Run Summary'!F64=-1,"",'2H'!Q64)))))</f>
        <v>-26.036625701679316</v>
      </c>
      <c r="O65" s="95">
        <f>'2H'!G64</f>
        <v>0</v>
      </c>
    </row>
    <row r="66" spans="1:15">
      <c r="A66" s="1"/>
      <c r="F66" s="1"/>
      <c r="G66" s="1"/>
      <c r="H66">
        <f>'Picarro Output'!A65</f>
        <v>64</v>
      </c>
      <c r="I66">
        <f>'Picarro Output'!E65</f>
        <v>4</v>
      </c>
      <c r="J66" s="97" t="str">
        <f>'Run Summary'!D65</f>
        <v>CC4 28oct24 0.1m</v>
      </c>
      <c r="K66" s="1">
        <f>'Run Summary'!G65</f>
        <v>0</v>
      </c>
      <c r="L66" s="95">
        <f>'18O'!G65</f>
        <v>0</v>
      </c>
      <c r="M66" s="7">
        <f>IF('2H'!G65=-1,"",(IF('18O'!H65=-1,"",(IF('Run Summary'!F65=-1,"",'18O'!Q65)))))</f>
        <v>-4.2417260822598939</v>
      </c>
      <c r="N66" s="8">
        <f>IF('2H'!G65=-1,"",(IF('18O'!H65=-1,"",(IF('Run Summary'!F65=-1,"",'2H'!Q65)))))</f>
        <v>-25.866123530843034</v>
      </c>
      <c r="O66" s="95">
        <f>'2H'!G65</f>
        <v>0</v>
      </c>
    </row>
    <row r="67" spans="1:15">
      <c r="A67" s="1"/>
      <c r="F67" s="1"/>
      <c r="G67" s="1"/>
      <c r="H67">
        <f>'Picarro Output'!A66</f>
        <v>65</v>
      </c>
      <c r="I67">
        <f>'Picarro Output'!E66</f>
        <v>1</v>
      </c>
      <c r="J67" s="97" t="str">
        <f>'Run Summary'!D66</f>
        <v>CC3 15aug24 BOT</v>
      </c>
      <c r="K67" s="1">
        <f>'Run Summary'!G66</f>
        <v>0</v>
      </c>
      <c r="L67" s="95">
        <f>'18O'!G66</f>
        <v>0</v>
      </c>
      <c r="M67" s="7">
        <f>IF('2H'!G66=-1,"",(IF('18O'!H66=-1,"",(IF('Run Summary'!F66=-1,"",'18O'!Q66)))))</f>
        <v>-4.0679996472258786</v>
      </c>
      <c r="N67" s="8">
        <f>IF('2H'!G66=-1,"",(IF('18O'!H66=-1,"",(IF('Run Summary'!F66=-1,"",'2H'!Q66)))))</f>
        <v>-26.50254003357978</v>
      </c>
      <c r="O67" s="95">
        <f>'2H'!G66</f>
        <v>0</v>
      </c>
    </row>
    <row r="68" spans="1:15">
      <c r="A68" s="1"/>
      <c r="F68" s="1"/>
      <c r="G68" s="1"/>
      <c r="H68">
        <f>'Picarro Output'!A67</f>
        <v>66</v>
      </c>
      <c r="I68">
        <f>'Picarro Output'!E67</f>
        <v>2</v>
      </c>
      <c r="J68" s="97" t="str">
        <f>'Run Summary'!D67</f>
        <v>CC3 15aug24 BOT</v>
      </c>
      <c r="K68" s="1">
        <f>'Run Summary'!G67</f>
        <v>0</v>
      </c>
      <c r="L68" s="95">
        <f>'18O'!G67</f>
        <v>0</v>
      </c>
      <c r="M68" s="7">
        <f>IF('2H'!G67=-1,"",(IF('18O'!H67=-1,"",(IF('Run Summary'!F67=-1,"",'18O'!Q67)))))</f>
        <v>-3.9926593973256894</v>
      </c>
      <c r="N68" s="8">
        <f>IF('2H'!G67=-1,"",(IF('18O'!H67=-1,"",(IF('Run Summary'!F67=-1,"",'2H'!Q67)))))</f>
        <v>-25.89632092778567</v>
      </c>
      <c r="O68" s="95">
        <f>'2H'!G67</f>
        <v>0</v>
      </c>
    </row>
    <row r="69" spans="1:15">
      <c r="A69" s="1"/>
      <c r="F69" s="1"/>
      <c r="G69" s="1"/>
      <c r="H69">
        <f>'Picarro Output'!A68</f>
        <v>67</v>
      </c>
      <c r="I69">
        <f>'Picarro Output'!E68</f>
        <v>3</v>
      </c>
      <c r="J69" s="97" t="str">
        <f>'Run Summary'!D68</f>
        <v>CC3 15aug24 BOT</v>
      </c>
      <c r="K69" s="1">
        <f>'Run Summary'!G68</f>
        <v>0</v>
      </c>
      <c r="L69" s="95">
        <f>'18O'!G68</f>
        <v>0</v>
      </c>
      <c r="M69" s="7">
        <f>IF('2H'!G68=-1,"",(IF('18O'!H68=-1,"",(IF('Run Summary'!F68=-1,"",'18O'!Q68)))))</f>
        <v>-4.0171555842440858</v>
      </c>
      <c r="N69" s="8">
        <f>IF('2H'!G68=-1,"",(IF('18O'!H68=-1,"",(IF('Run Summary'!F68=-1,"",'2H'!Q68)))))</f>
        <v>-26.29000722514203</v>
      </c>
      <c r="O69" s="95">
        <f>'2H'!G68</f>
        <v>0</v>
      </c>
    </row>
    <row r="70" spans="1:15">
      <c r="A70" s="1"/>
      <c r="F70" s="1"/>
      <c r="G70" s="1"/>
      <c r="H70">
        <f>'Picarro Output'!A69</f>
        <v>68</v>
      </c>
      <c r="I70">
        <f>'Picarro Output'!E69</f>
        <v>4</v>
      </c>
      <c r="J70" s="97" t="str">
        <f>'Run Summary'!D69</f>
        <v>CC3 15aug24 BOT</v>
      </c>
      <c r="K70" s="1">
        <f>'Run Summary'!G69</f>
        <v>0</v>
      </c>
      <c r="L70" s="95">
        <f>'18O'!G69</f>
        <v>0</v>
      </c>
      <c r="M70" s="7">
        <f>IF('2H'!G69=-1,"",(IF('18O'!H69=-1,"",(IF('Run Summary'!F69=-1,"",'18O'!Q69)))))</f>
        <v>-4.0271004010679805</v>
      </c>
      <c r="N70" s="8">
        <f>IF('2H'!G69=-1,"",(IF('18O'!H69=-1,"",(IF('Run Summary'!F69=-1,"",'2H'!Q69)))))</f>
        <v>-25.791551491521631</v>
      </c>
      <c r="O70" s="95">
        <f>'2H'!G69</f>
        <v>0</v>
      </c>
    </row>
    <row r="71" spans="1:15">
      <c r="H71">
        <f>'Picarro Output'!A70</f>
        <v>69</v>
      </c>
      <c r="I71">
        <f>'Picarro Output'!E70</f>
        <v>1</v>
      </c>
      <c r="J71" s="97" t="str">
        <f>'Run Summary'!D70</f>
        <v>C50 15aug24 6m</v>
      </c>
      <c r="K71" s="1">
        <f>'Run Summary'!G70</f>
        <v>0</v>
      </c>
      <c r="L71" s="95">
        <f>'18O'!G70</f>
        <v>0</v>
      </c>
      <c r="M71" s="7">
        <f>IF('2H'!G70=-1,"",(IF('18O'!H70=-1,"",(IF('Run Summary'!F70=-1,"",'18O'!Q70)))))</f>
        <v>-4.4072530115180095</v>
      </c>
      <c r="N71" s="8">
        <f>IF('2H'!G70=-1,"",(IF('18O'!H70=-1,"",(IF('Run Summary'!F70=-1,"",'2H'!Q70)))))</f>
        <v>-28.116674666579545</v>
      </c>
      <c r="O71" s="95">
        <f>'2H'!G70</f>
        <v>0</v>
      </c>
    </row>
    <row r="72" spans="1:15">
      <c r="H72">
        <f>'Picarro Output'!A71</f>
        <v>70</v>
      </c>
      <c r="I72">
        <f>'Picarro Output'!E71</f>
        <v>2</v>
      </c>
      <c r="J72" s="97" t="str">
        <f>'Run Summary'!D71</f>
        <v>C50 15aug24 6m</v>
      </c>
      <c r="K72" s="1">
        <f>'Run Summary'!G71</f>
        <v>0</v>
      </c>
      <c r="L72" s="95">
        <f>'18O'!G71</f>
        <v>0</v>
      </c>
      <c r="M72" s="7">
        <f>IF('2H'!G71=-1,"",(IF('18O'!H71=-1,"",(IF('Run Summary'!F71=-1,"",'18O'!Q71)))))</f>
        <v>-4.4145510150259444</v>
      </c>
      <c r="N72" s="8">
        <f>IF('2H'!G71=-1,"",(IF('18O'!H71=-1,"",(IF('Run Summary'!F71=-1,"",'2H'!Q71)))))</f>
        <v>-28.293833961452414</v>
      </c>
      <c r="O72" s="95">
        <f>'2H'!G71</f>
        <v>0</v>
      </c>
    </row>
    <row r="73" spans="1:15">
      <c r="H73">
        <f>'Picarro Output'!A72</f>
        <v>71</v>
      </c>
      <c r="I73">
        <f>'Picarro Output'!E72</f>
        <v>3</v>
      </c>
      <c r="J73" s="97" t="str">
        <f>'Run Summary'!D72</f>
        <v>C50 15aug24 6m</v>
      </c>
      <c r="K73" s="1">
        <f>'Run Summary'!G72</f>
        <v>0</v>
      </c>
      <c r="L73" s="95">
        <f>'18O'!G72</f>
        <v>0</v>
      </c>
      <c r="M73" s="7">
        <f>IF('2H'!G72=-1,"",(IF('18O'!H72=-1,"",(IF('Run Summary'!F72=-1,"",'18O'!Q72)))))</f>
        <v>-4.4526068141403288</v>
      </c>
      <c r="N73" s="8">
        <f>IF('2H'!G72=-1,"",(IF('18O'!H72=-1,"",(IF('Run Summary'!F72=-1,"",'2H'!Q72)))))</f>
        <v>-27.974501383794358</v>
      </c>
      <c r="O73" s="95">
        <f>'2H'!G72</f>
        <v>0</v>
      </c>
    </row>
    <row r="74" spans="1:15">
      <c r="H74">
        <f>'Picarro Output'!A73</f>
        <v>72</v>
      </c>
      <c r="I74">
        <f>'Picarro Output'!E73</f>
        <v>4</v>
      </c>
      <c r="J74" s="97" t="str">
        <f>'Run Summary'!D73</f>
        <v>C50 15aug24 6m</v>
      </c>
      <c r="K74" s="1">
        <f>'Run Summary'!G73</f>
        <v>0</v>
      </c>
      <c r="L74" s="95">
        <f>'18O'!G73</f>
        <v>0</v>
      </c>
      <c r="M74" s="7">
        <f>IF('2H'!G73=-1,"",(IF('18O'!H73=-1,"",(IF('Run Summary'!F73=-1,"",'18O'!Q73)))))</f>
        <v>-4.448288522488637</v>
      </c>
      <c r="N74" s="8">
        <f>IF('2H'!G73=-1,"",(IF('18O'!H73=-1,"",(IF('Run Summary'!F73=-1,"",'2H'!Q73)))))</f>
        <v>-27.544078018517521</v>
      </c>
      <c r="O74" s="95">
        <f>'2H'!G73</f>
        <v>0</v>
      </c>
    </row>
    <row r="75" spans="1:15">
      <c r="H75">
        <f>'Picarro Output'!A74</f>
        <v>73</v>
      </c>
      <c r="I75">
        <f>'Picarro Output'!E74</f>
        <v>1</v>
      </c>
      <c r="J75" s="97" t="str">
        <f>'Run Summary'!D74</f>
        <v>CC4 28oct24 6m</v>
      </c>
      <c r="K75" s="1">
        <f>'Run Summary'!G74</f>
        <v>0</v>
      </c>
      <c r="L75" s="95">
        <f>'18O'!G74</f>
        <v>0</v>
      </c>
      <c r="M75" s="7">
        <f>IF('2H'!G74=-1,"",(IF('18O'!H74=-1,"",(IF('Run Summary'!F74=-1,"",'18O'!Q74)))))</f>
        <v>-4.2475500051894421</v>
      </c>
      <c r="N75" s="8">
        <f>IF('2H'!G74=-1,"",(IF('18O'!H74=-1,"",(IF('Run Summary'!F74=-1,"",'2H'!Q74)))))</f>
        <v>-26.226109146864701</v>
      </c>
      <c r="O75" s="95">
        <f>'2H'!G74</f>
        <v>0</v>
      </c>
    </row>
    <row r="76" spans="1:15">
      <c r="H76">
        <f>'Picarro Output'!A75</f>
        <v>74</v>
      </c>
      <c r="I76">
        <f>'Picarro Output'!E75</f>
        <v>2</v>
      </c>
      <c r="J76" s="97" t="str">
        <f>'Run Summary'!D75</f>
        <v>CC4 28oct24 6m</v>
      </c>
      <c r="K76" s="1">
        <f>'Run Summary'!G75</f>
        <v>0</v>
      </c>
      <c r="L76" s="95">
        <f>'18O'!G75</f>
        <v>0</v>
      </c>
      <c r="M76" s="7">
        <f>IF('2H'!G75=-1,"",(IF('18O'!H75=-1,"",(IF('Run Summary'!F75=-1,"",'18O'!Q75)))))</f>
        <v>-4.2634048559454509</v>
      </c>
      <c r="N76" s="8">
        <f>IF('2H'!G75=-1,"",(IF('18O'!H75=-1,"",(IF('Run Summary'!F75=-1,"",'2H'!Q75)))))</f>
        <v>-26.040912278815149</v>
      </c>
      <c r="O76" s="95">
        <f>'2H'!G75</f>
        <v>0</v>
      </c>
    </row>
    <row r="77" spans="1:15">
      <c r="H77">
        <f>'Picarro Output'!A76</f>
        <v>75</v>
      </c>
      <c r="I77">
        <f>'Picarro Output'!E76</f>
        <v>3</v>
      </c>
      <c r="J77" s="97" t="str">
        <f>'Run Summary'!D76</f>
        <v>CC4 28oct24 6m</v>
      </c>
      <c r="K77" s="1">
        <f>'Run Summary'!G76</f>
        <v>0</v>
      </c>
      <c r="L77" s="95">
        <f>'18O'!G76</f>
        <v>0</v>
      </c>
      <c r="M77" s="7">
        <f>IF('2H'!G76=-1,"",(IF('18O'!H76=-1,"",(IF('Run Summary'!F76=-1,"",'18O'!Q76)))))</f>
        <v>-4.1723303425109863</v>
      </c>
      <c r="N77" s="8">
        <f>IF('2H'!G76=-1,"",(IF('18O'!H76=-1,"",(IF('Run Summary'!F76=-1,"",'2H'!Q76)))))</f>
        <v>-26.221725074810035</v>
      </c>
      <c r="O77" s="95">
        <f>'2H'!G76</f>
        <v>0</v>
      </c>
    </row>
    <row r="78" spans="1:15">
      <c r="H78">
        <f>'Picarro Output'!A77</f>
        <v>76</v>
      </c>
      <c r="I78">
        <f>'Picarro Output'!E77</f>
        <v>4</v>
      </c>
      <c r="J78" s="97" t="str">
        <f>'Run Summary'!D77</f>
        <v>CC4 28oct24 6m</v>
      </c>
      <c r="K78" s="1">
        <f>'Run Summary'!G77</f>
        <v>0</v>
      </c>
      <c r="L78" s="95">
        <f>'18O'!G77</f>
        <v>0</v>
      </c>
      <c r="M78" s="7">
        <f>IF('2H'!G77=-1,"",(IF('18O'!H77=-1,"",(IF('Run Summary'!F77=-1,"",'18O'!Q77)))))</f>
        <v>-4.2439053595242706</v>
      </c>
      <c r="N78" s="8">
        <f>IF('2H'!G77=-1,"",(IF('18O'!H77=-1,"",(IF('Run Summary'!F77=-1,"",'2H'!Q77)))))</f>
        <v>-25.918360061900412</v>
      </c>
      <c r="O78" s="95">
        <f>'2H'!G77</f>
        <v>0</v>
      </c>
    </row>
    <row r="79" spans="1:15">
      <c r="H79">
        <f>'Picarro Output'!A78</f>
        <v>77</v>
      </c>
      <c r="I79">
        <f>'Picarro Output'!E78</f>
        <v>1</v>
      </c>
      <c r="J79" s="97" t="str">
        <f>'Run Summary'!D78</f>
        <v>C50 15aug24 9m</v>
      </c>
      <c r="K79" s="1">
        <f>'Run Summary'!G78</f>
        <v>0</v>
      </c>
      <c r="L79" s="95">
        <f>'18O'!G78</f>
        <v>0</v>
      </c>
      <c r="M79" s="7">
        <f>IF('2H'!G78=-1,"",(IF('18O'!H78=-1,"",(IF('Run Summary'!F78=-1,"",'18O'!Q78)))))</f>
        <v>-5.0372942232172395</v>
      </c>
      <c r="N79" s="8">
        <f>IF('2H'!G78=-1,"",(IF('18O'!H78=-1,"",(IF('Run Summary'!F78=-1,"",'2H'!Q78)))))</f>
        <v>-31.229110051811858</v>
      </c>
      <c r="O79" s="95">
        <f>'2H'!G78</f>
        <v>0</v>
      </c>
    </row>
    <row r="80" spans="1:15">
      <c r="H80">
        <f>'Picarro Output'!A79</f>
        <v>78</v>
      </c>
      <c r="I80">
        <f>'Picarro Output'!E79</f>
        <v>2</v>
      </c>
      <c r="J80" s="97" t="str">
        <f>'Run Summary'!D79</f>
        <v>C50 15aug24 9m</v>
      </c>
      <c r="K80" s="1">
        <f>'Run Summary'!G79</f>
        <v>0</v>
      </c>
      <c r="L80" s="95">
        <f>'18O'!G79</f>
        <v>0</v>
      </c>
      <c r="M80" s="7">
        <f>IF('2H'!G79=-1,"",(IF('18O'!H79=-1,"",(IF('Run Summary'!F79=-1,"",'18O'!Q79)))))</f>
        <v>-5.1006518843120423</v>
      </c>
      <c r="N80" s="8">
        <f>IF('2H'!G79=-1,"",(IF('18O'!H79=-1,"",(IF('Run Summary'!F79=-1,"",'2H'!Q79)))))</f>
        <v>-30.878893807914903</v>
      </c>
      <c r="O80" s="95">
        <f>'2H'!G79</f>
        <v>0</v>
      </c>
    </row>
    <row r="81" spans="2:15">
      <c r="H81">
        <f>'Picarro Output'!A80</f>
        <v>79</v>
      </c>
      <c r="I81">
        <f>'Picarro Output'!E80</f>
        <v>3</v>
      </c>
      <c r="J81" s="97" t="str">
        <f>'Run Summary'!D80</f>
        <v>C50 15aug24 9m</v>
      </c>
      <c r="K81" s="1">
        <f>'Run Summary'!G80</f>
        <v>0</v>
      </c>
      <c r="L81" s="95">
        <f>'18O'!G80</f>
        <v>0</v>
      </c>
      <c r="M81" s="7">
        <f>IF('2H'!G80=-1,"",(IF('18O'!H80=-1,"",(IF('Run Summary'!F80=-1,"",'18O'!Q80)))))</f>
        <v>-5.0341702137616995</v>
      </c>
      <c r="N81" s="8">
        <f>IF('2H'!G80=-1,"",(IF('18O'!H80=-1,"",(IF('Run Summary'!F80=-1,"",'2H'!Q80)))))</f>
        <v>-31.165333806631963</v>
      </c>
      <c r="O81" s="95">
        <f>'2H'!G80</f>
        <v>0</v>
      </c>
    </row>
    <row r="82" spans="2:15">
      <c r="H82">
        <f>'Picarro Output'!A81</f>
        <v>80</v>
      </c>
      <c r="I82">
        <f>'Picarro Output'!E81</f>
        <v>4</v>
      </c>
      <c r="J82" s="97" t="str">
        <f>'Run Summary'!D81</f>
        <v>C50 15aug24 9m</v>
      </c>
      <c r="K82" s="1">
        <f>'Run Summary'!G81</f>
        <v>0</v>
      </c>
      <c r="L82" s="95">
        <f>'18O'!G81</f>
        <v>0</v>
      </c>
      <c r="M82" s="7">
        <f>IF('2H'!G81=-1,"",(IF('18O'!H81=-1,"",(IF('Run Summary'!F81=-1,"",'18O'!Q81)))))</f>
        <v>-5.0854047790953105</v>
      </c>
      <c r="N82" s="8">
        <f>IF('2H'!G81=-1,"",(IF('18O'!H81=-1,"",(IF('Run Summary'!F81=-1,"",'2H'!Q81)))))</f>
        <v>-30.738258270852757</v>
      </c>
      <c r="O82" s="95">
        <f>'2H'!G81</f>
        <v>0</v>
      </c>
    </row>
    <row r="83" spans="2:15">
      <c r="B83"/>
      <c r="C83"/>
      <c r="H83">
        <f>'Picarro Output'!A82</f>
        <v>81</v>
      </c>
      <c r="I83">
        <f>'Picarro Output'!E82</f>
        <v>1</v>
      </c>
      <c r="J83" s="97" t="str">
        <f>'Run Summary'!D82</f>
        <v>CC3 30sep24 1.5m</v>
      </c>
      <c r="K83" s="1">
        <f>'Run Summary'!G82</f>
        <v>0</v>
      </c>
      <c r="L83" s="95">
        <f>'18O'!G82</f>
        <v>0</v>
      </c>
      <c r="M83" s="7">
        <f>IF('2H'!G82=-1,"",(IF('18O'!H82=-1,"",(IF('Run Summary'!F82=-1,"",'18O'!Q82)))))</f>
        <v>-3.8666198674960581</v>
      </c>
      <c r="N83" s="8">
        <f>IF('2H'!G82=-1,"",(IF('18O'!H82=-1,"",(IF('Run Summary'!F82=-1,"",'2H'!Q82)))))</f>
        <v>-24.584739182868521</v>
      </c>
      <c r="O83" s="95">
        <f>'2H'!G82</f>
        <v>0</v>
      </c>
    </row>
    <row r="84" spans="2:15">
      <c r="B84"/>
      <c r="C84"/>
      <c r="H84">
        <f>'Picarro Output'!A83</f>
        <v>82</v>
      </c>
      <c r="I84">
        <f>'Picarro Output'!E83</f>
        <v>2</v>
      </c>
      <c r="J84" s="97" t="str">
        <f>'Run Summary'!D83</f>
        <v>CC3 30sep24 1.5m</v>
      </c>
      <c r="K84" s="1">
        <f>'Run Summary'!G83</f>
        <v>0</v>
      </c>
      <c r="L84" s="95">
        <f>'18O'!G83</f>
        <v>0</v>
      </c>
      <c r="M84" s="7">
        <f>IF('2H'!G83=-1,"",(IF('18O'!H83=-1,"",(IF('Run Summary'!F83=-1,"",'18O'!Q83)))))</f>
        <v>-3.9502795612953934</v>
      </c>
      <c r="N84" s="8">
        <f>IF('2H'!G83=-1,"",(IF('18O'!H83=-1,"",(IF('Run Summary'!F83=-1,"",'2H'!Q83)))))</f>
        <v>-24.648092012964256</v>
      </c>
      <c r="O84" s="95">
        <f>'2H'!G83</f>
        <v>0</v>
      </c>
    </row>
    <row r="85" spans="2:15">
      <c r="B85"/>
      <c r="C85"/>
      <c r="H85">
        <f>'Picarro Output'!A84</f>
        <v>83</v>
      </c>
      <c r="I85">
        <f>'Picarro Output'!E84</f>
        <v>3</v>
      </c>
      <c r="J85" s="97" t="str">
        <f>'Run Summary'!D84</f>
        <v>CC3 30sep24 1.5m</v>
      </c>
      <c r="K85" s="1">
        <f>'Run Summary'!G84</f>
        <v>0</v>
      </c>
      <c r="L85" s="95">
        <f>'18O'!G84</f>
        <v>0</v>
      </c>
      <c r="M85" s="7">
        <f>IF('2H'!G84=-1,"",(IF('18O'!H84=-1,"",(IF('Run Summary'!F84=-1,"",'18O'!Q84)))))</f>
        <v>-3.8733862546264843</v>
      </c>
      <c r="N85" s="8">
        <f>IF('2H'!G84=-1,"",(IF('18O'!H84=-1,"",(IF('Run Summary'!F84=-1,"",'2H'!Q84)))))</f>
        <v>-25.080407808004626</v>
      </c>
      <c r="O85" s="95">
        <f>'2H'!G84</f>
        <v>0</v>
      </c>
    </row>
    <row r="86" spans="2:15">
      <c r="B86"/>
      <c r="C86"/>
      <c r="H86">
        <f>'Picarro Output'!A85</f>
        <v>84</v>
      </c>
      <c r="I86">
        <f>'Picarro Output'!E85</f>
        <v>4</v>
      </c>
      <c r="J86" s="97" t="str">
        <f>'Run Summary'!D85</f>
        <v>CC3 30sep24 1.5m</v>
      </c>
      <c r="K86" s="1">
        <f>'Run Summary'!G85</f>
        <v>0</v>
      </c>
      <c r="L86" s="95">
        <f>'18O'!G85</f>
        <v>0</v>
      </c>
      <c r="M86" s="7">
        <f>IF('2H'!G85=-1,"",(IF('18O'!H85=-1,"",(IF('Run Summary'!F85=-1,"",'18O'!Q85)))))</f>
        <v>-3.8916301901943378</v>
      </c>
      <c r="N86" s="8">
        <f>IF('2H'!G85=-1,"",(IF('18O'!H85=-1,"",(IF('Run Summary'!F85=-1,"",'2H'!Q85)))))</f>
        <v>-24.780864273352904</v>
      </c>
      <c r="O86" s="95">
        <f>'2H'!G85</f>
        <v>0</v>
      </c>
    </row>
    <row r="87" spans="2:15">
      <c r="B87"/>
      <c r="C87"/>
      <c r="H87">
        <f>'Picarro Output'!A86</f>
        <v>85</v>
      </c>
      <c r="I87">
        <f>'Picarro Output'!E86</f>
        <v>1</v>
      </c>
      <c r="J87" s="97" t="str">
        <f>'Run Summary'!D86</f>
        <v>C50 30sep24 6m</v>
      </c>
      <c r="K87" s="1">
        <f>'Run Summary'!G86</f>
        <v>0</v>
      </c>
      <c r="L87" s="95">
        <f>'18O'!G86</f>
        <v>0</v>
      </c>
      <c r="M87" s="7">
        <f>IF('2H'!G86=-1,"",(IF('18O'!H86=-1,"",(IF('Run Summary'!F86=-1,"",'18O'!Q86)))))</f>
        <v>-4.0561197031952974</v>
      </c>
      <c r="N87" s="8">
        <f>IF('2H'!G86=-1,"",(IF('18O'!H86=-1,"",(IF('Run Summary'!F86=-1,"",'2H'!Q86)))))</f>
        <v>-25.190377055114332</v>
      </c>
      <c r="O87" s="95">
        <f>'2H'!G86</f>
        <v>0</v>
      </c>
    </row>
    <row r="88" spans="2:15">
      <c r="B88"/>
      <c r="C88"/>
      <c r="H88">
        <f>'Picarro Output'!A87</f>
        <v>86</v>
      </c>
      <c r="I88">
        <f>'Picarro Output'!E87</f>
        <v>2</v>
      </c>
      <c r="J88" s="97" t="str">
        <f>'Run Summary'!D87</f>
        <v>C50 30sep24 6m</v>
      </c>
      <c r="K88" s="1">
        <f>'Run Summary'!G87</f>
        <v>0</v>
      </c>
      <c r="L88" s="95">
        <f>'18O'!G87</f>
        <v>0</v>
      </c>
      <c r="M88" s="7">
        <f>IF('2H'!G87=-1,"",(IF('18O'!H87=-1,"",(IF('Run Summary'!F87=-1,"",'18O'!Q87)))))</f>
        <v>-4.0326908075892876</v>
      </c>
      <c r="N88" s="8">
        <f>IF('2H'!G87=-1,"",(IF('18O'!H87=-1,"",(IF('Run Summary'!F87=-1,"",'2H'!Q87)))))</f>
        <v>-25.282098103710137</v>
      </c>
      <c r="O88" s="95">
        <f>'2H'!G87</f>
        <v>0</v>
      </c>
    </row>
    <row r="89" spans="2:15">
      <c r="B89"/>
      <c r="C89"/>
      <c r="H89">
        <f>'Picarro Output'!A88</f>
        <v>87</v>
      </c>
      <c r="I89">
        <f>'Picarro Output'!E88</f>
        <v>3</v>
      </c>
      <c r="J89" s="97" t="str">
        <f>'Run Summary'!D88</f>
        <v>C50 30sep24 6m</v>
      </c>
      <c r="K89" s="1">
        <f>'Run Summary'!G88</f>
        <v>0</v>
      </c>
      <c r="L89" s="95">
        <f>'18O'!G88</f>
        <v>0</v>
      </c>
      <c r="M89" s="7">
        <f>IF('2H'!G88=-1,"",(IF('18O'!H88=-1,"",(IF('Run Summary'!F88=-1,"",'18O'!Q88)))))</f>
        <v>-4.1096397041419852</v>
      </c>
      <c r="N89" s="8">
        <f>IF('2H'!G88=-1,"",(IF('18O'!H88=-1,"",(IF('Run Summary'!F88=-1,"",'2H'!Q88)))))</f>
        <v>-25.32497615316294</v>
      </c>
      <c r="O89" s="95">
        <f>'2H'!G88</f>
        <v>0</v>
      </c>
    </row>
    <row r="90" spans="2:15">
      <c r="B90"/>
      <c r="C90"/>
      <c r="H90">
        <f>'Picarro Output'!A89</f>
        <v>88</v>
      </c>
      <c r="I90">
        <f>'Picarro Output'!E89</f>
        <v>4</v>
      </c>
      <c r="J90" s="97" t="str">
        <f>'Run Summary'!D89</f>
        <v>C50 30sep24 6m</v>
      </c>
      <c r="K90" s="1">
        <f>'Run Summary'!G89</f>
        <v>0</v>
      </c>
      <c r="L90" s="95">
        <f>'18O'!G89</f>
        <v>0</v>
      </c>
      <c r="M90" s="7">
        <f>IF('2H'!G89=-1,"",(IF('18O'!H89=-1,"",(IF('Run Summary'!F89=-1,"",'18O'!Q89)))))</f>
        <v>-3.9500461418570625</v>
      </c>
      <c r="N90" s="8">
        <f>IF('2H'!G89=-1,"",(IF('18O'!H89=-1,"",(IF('Run Summary'!F89=-1,"",'2H'!Q89)))))</f>
        <v>-25.112538493837764</v>
      </c>
      <c r="O90" s="95">
        <f>'2H'!G89</f>
        <v>0</v>
      </c>
    </row>
    <row r="91" spans="2:15">
      <c r="B91"/>
      <c r="C91"/>
      <c r="H91">
        <f>'Picarro Output'!A90</f>
        <v>89</v>
      </c>
      <c r="I91">
        <f>'Picarro Output'!E90</f>
        <v>1</v>
      </c>
      <c r="J91" s="97" t="str">
        <f>'Run Summary'!D90</f>
        <v>C50 15aug24 1.5m</v>
      </c>
      <c r="K91" s="1">
        <f>'Run Summary'!G90</f>
        <v>0</v>
      </c>
      <c r="L91" s="95">
        <f>'18O'!G90</f>
        <v>0</v>
      </c>
      <c r="M91" s="7">
        <f>IF('2H'!G90=-1,"",(IF('18O'!H90=-1,"",(IF('Run Summary'!F90=-1,"",'18O'!Q90)))))</f>
        <v>-4.1105322504449608</v>
      </c>
      <c r="N91" s="8">
        <f>IF('2H'!G90=-1,"",(IF('18O'!H90=-1,"",(IF('Run Summary'!F90=-1,"",'2H'!Q90)))))</f>
        <v>-25.907996589965506</v>
      </c>
      <c r="O91" s="95">
        <f>'2H'!G90</f>
        <v>0</v>
      </c>
    </row>
    <row r="92" spans="2:15">
      <c r="B92"/>
      <c r="C92"/>
      <c r="H92">
        <f>'Picarro Output'!A91</f>
        <v>90</v>
      </c>
      <c r="I92">
        <f>'Picarro Output'!E91</f>
        <v>2</v>
      </c>
      <c r="J92" s="97" t="str">
        <f>'Run Summary'!D91</f>
        <v>C50 15aug24 1.5m</v>
      </c>
      <c r="K92" s="1">
        <f>'Run Summary'!G91</f>
        <v>0</v>
      </c>
      <c r="L92" s="95">
        <f>'18O'!G91</f>
        <v>0</v>
      </c>
      <c r="M92" s="7">
        <f>IF('2H'!G91=-1,"",(IF('18O'!H91=-1,"",(IF('Run Summary'!F91=-1,"",'18O'!Q91)))))</f>
        <v>-3.9789479174248736</v>
      </c>
      <c r="N92" s="8">
        <f>IF('2H'!G91=-1,"",(IF('18O'!H91=-1,"",(IF('Run Summary'!F91=-1,"",'2H'!Q91)))))</f>
        <v>-26.169850622591674</v>
      </c>
      <c r="O92" s="95">
        <f>'2H'!G91</f>
        <v>0</v>
      </c>
    </row>
    <row r="93" spans="2:15">
      <c r="B93"/>
      <c r="C93"/>
      <c r="H93">
        <f>'Picarro Output'!A92</f>
        <v>91</v>
      </c>
      <c r="I93">
        <f>'Picarro Output'!E92</f>
        <v>3</v>
      </c>
      <c r="J93" s="97" t="str">
        <f>'Run Summary'!D92</f>
        <v>C50 15aug24 1.5m</v>
      </c>
      <c r="K93" s="1">
        <f>'Run Summary'!G92</f>
        <v>0</v>
      </c>
      <c r="L93" s="95">
        <f>'18O'!G92</f>
        <v>0</v>
      </c>
      <c r="M93" s="7">
        <f>IF('2H'!G92=-1,"",(IF('18O'!H92=-1,"",(IF('Run Summary'!F92=-1,"",'18O'!Q92)))))</f>
        <v>-4.0645662939352851</v>
      </c>
      <c r="N93" s="8">
        <f>IF('2H'!G92=-1,"",(IF('18O'!H92=-1,"",(IF('Run Summary'!F92=-1,"",'2H'!Q92)))))</f>
        <v>-26.18857234447642</v>
      </c>
      <c r="O93" s="95">
        <f>'2H'!G92</f>
        <v>0</v>
      </c>
    </row>
    <row r="94" spans="2:15">
      <c r="B94"/>
      <c r="C94"/>
      <c r="H94">
        <f>'Picarro Output'!A93</f>
        <v>92</v>
      </c>
      <c r="I94">
        <f>'Picarro Output'!E93</f>
        <v>4</v>
      </c>
      <c r="J94" s="97" t="str">
        <f>'Run Summary'!D93</f>
        <v>C50 15aug24 1.5m</v>
      </c>
      <c r="K94" s="1">
        <f>'Run Summary'!G93</f>
        <v>0</v>
      </c>
      <c r="L94" s="95">
        <f>'18O'!G93</f>
        <v>0</v>
      </c>
      <c r="M94" s="7">
        <f>IF('2H'!G93=-1,"",(IF('18O'!H93=-1,"",(IF('Run Summary'!F93=-1,"",'18O'!Q93)))))</f>
        <v>-4.1003731960191434</v>
      </c>
      <c r="N94" s="8">
        <f>IF('2H'!G93=-1,"",(IF('18O'!H93=-1,"",(IF('Run Summary'!F93=-1,"",'2H'!Q93)))))</f>
        <v>-26.288272305261504</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-7.6084270719754201</v>
      </c>
      <c r="N95" s="8">
        <f>IF('2H'!G94=-1,"",(IF('18O'!H94=-1,"",(IF('Run Summary'!F94=-1,"",'2H'!Q94)))))</f>
        <v>-47.715602143788736</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-7.6221204735857047</v>
      </c>
      <c r="N96" s="8">
        <f>IF('2H'!G95=-1,"",(IF('18O'!H95=-1,"",(IF('Run Summary'!F95=-1,"",'2H'!Q95)))))</f>
        <v>-47.425960041384442</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-7.5803168877917617</v>
      </c>
      <c r="N97" s="8">
        <f>IF('2H'!G96=-1,"",(IF('18O'!H96=-1,"",(IF('Run Summary'!F96=-1,"",'2H'!Q96)))))</f>
        <v>-48.076771152154038</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-7.5646847726543189</v>
      </c>
      <c r="N98" s="8">
        <f>IF('2H'!G97=-1,"",(IF('18O'!H97=-1,"",(IF('Run Summary'!F97=-1,"",'2H'!Q97)))))</f>
        <v>-47.911012499039956</v>
      </c>
      <c r="O98" s="95">
        <f>'2H'!G97</f>
        <v>0</v>
      </c>
    </row>
    <row r="99" spans="2:15">
      <c r="B99"/>
      <c r="C99"/>
      <c r="H99">
        <f>'Picarro Output'!A98</f>
        <v>97</v>
      </c>
      <c r="I99">
        <f>'Picarro Output'!E98</f>
        <v>1</v>
      </c>
      <c r="J99" s="97" t="str">
        <f>'Run Summary'!D98</f>
        <v>CC4 15aug24 9m</v>
      </c>
      <c r="K99" s="1">
        <f>'Run Summary'!G98</f>
        <v>0</v>
      </c>
      <c r="L99" s="95">
        <f>'18O'!G98</f>
        <v>0</v>
      </c>
      <c r="M99" s="7">
        <f>IF('2H'!G98=-1,"",(IF('18O'!H98=-1,"",(IF('Run Summary'!F98=-1,"",'18O'!Q98)))))</f>
        <v>-5.1653492804188783</v>
      </c>
      <c r="N99" s="8">
        <f>IF('2H'!G98=-1,"",(IF('18O'!H98=-1,"",(IF('Run Summary'!F98=-1,"",'2H'!Q98)))))</f>
        <v>-31.286604732945722</v>
      </c>
      <c r="O99" s="95">
        <f>'2H'!G98</f>
        <v>0</v>
      </c>
    </row>
    <row r="100" spans="2:15">
      <c r="B100"/>
      <c r="C100"/>
      <c r="H100">
        <f>'Picarro Output'!A99</f>
        <v>98</v>
      </c>
      <c r="I100">
        <f>'Picarro Output'!E99</f>
        <v>2</v>
      </c>
      <c r="J100" s="97" t="str">
        <f>'Run Summary'!D99</f>
        <v>CC4 15aug24 9m</v>
      </c>
      <c r="K100" s="1">
        <f>'Run Summary'!G99</f>
        <v>0</v>
      </c>
      <c r="L100" s="95">
        <f>'18O'!G99</f>
        <v>0</v>
      </c>
      <c r="M100" s="7">
        <f>IF('2H'!G99=-1,"",(IF('18O'!H99=-1,"",(IF('Run Summary'!F99=-1,"",'18O'!Q99)))))</f>
        <v>-5.200640049984008</v>
      </c>
      <c r="N100" s="8">
        <f>IF('2H'!G99=-1,"",(IF('18O'!H99=-1,"",(IF('Run Summary'!F99=-1,"",'2H'!Q99)))))</f>
        <v>-31.408498630860713</v>
      </c>
      <c r="O100" s="95">
        <f>'2H'!G99</f>
        <v>0</v>
      </c>
    </row>
    <row r="101" spans="2:15">
      <c r="B101"/>
      <c r="C101"/>
      <c r="H101">
        <f>'Picarro Output'!A100</f>
        <v>99</v>
      </c>
      <c r="I101">
        <f>'Picarro Output'!E100</f>
        <v>3</v>
      </c>
      <c r="J101" s="97" t="str">
        <f>'Run Summary'!D100</f>
        <v>CC4 15aug24 9m</v>
      </c>
      <c r="K101" s="1">
        <f>'Run Summary'!G100</f>
        <v>0</v>
      </c>
      <c r="L101" s="95">
        <f>'18O'!G100</f>
        <v>0</v>
      </c>
      <c r="M101" s="7">
        <f>IF('2H'!G100=-1,"",(IF('18O'!H100=-1,"",(IF('Run Summary'!F100=-1,"",'18O'!Q100)))))</f>
        <v>-5.2291166525604797</v>
      </c>
      <c r="N101" s="8">
        <f>IF('2H'!G100=-1,"",(IF('18O'!H100=-1,"",(IF('Run Summary'!F100=-1,"",'2H'!Q100)))))</f>
        <v>-31.32720927018331</v>
      </c>
      <c r="O101" s="95">
        <f>'2H'!G100</f>
        <v>0</v>
      </c>
    </row>
    <row r="102" spans="2:15">
      <c r="B102"/>
      <c r="C102"/>
      <c r="H102">
        <f>'Picarro Output'!A101</f>
        <v>100</v>
      </c>
      <c r="I102">
        <f>'Picarro Output'!E101</f>
        <v>4</v>
      </c>
      <c r="J102" s="97" t="str">
        <f>'Run Summary'!D101</f>
        <v>CC4 15aug24 9m</v>
      </c>
      <c r="K102" s="1">
        <f>'Run Summary'!G101</f>
        <v>0</v>
      </c>
      <c r="L102" s="95">
        <f>'18O'!G101</f>
        <v>0</v>
      </c>
      <c r="M102" s="7">
        <f>IF('2H'!G101=-1,"",(IF('18O'!H101=-1,"",(IF('Run Summary'!F101=-1,"",'18O'!Q101)))))</f>
        <v>-5.2151840763624877</v>
      </c>
      <c r="N102" s="8">
        <f>IF('2H'!G101=-1,"",(IF('18O'!H101=-1,"",(IF('Run Summary'!F101=-1,"",'2H'!Q101)))))</f>
        <v>-31.314959986573761</v>
      </c>
      <c r="O102" s="95">
        <f>'2H'!G101</f>
        <v>0</v>
      </c>
    </row>
    <row r="103" spans="2:15">
      <c r="B103"/>
      <c r="C103"/>
      <c r="H103">
        <f>'Picarro Output'!A102</f>
        <v>101</v>
      </c>
      <c r="I103">
        <f>'Picarro Output'!E102</f>
        <v>1</v>
      </c>
      <c r="J103" s="97" t="str">
        <f>'Run Summary'!D102</f>
        <v>CP2 15aug24 0.1m</v>
      </c>
      <c r="K103" s="1">
        <f>'Run Summary'!G102</f>
        <v>0</v>
      </c>
      <c r="L103" s="95">
        <f>'18O'!G102</f>
        <v>0</v>
      </c>
      <c r="M103" s="7">
        <f>IF('2H'!G102=-1,"",(IF('18O'!H102=-1,"",(IF('Run Summary'!F102=-1,"",'18O'!Q102)))))</f>
        <v>-4.4999019627796342</v>
      </c>
      <c r="N103" s="8">
        <f>IF('2H'!G102=-1,"",(IF('18O'!H102=-1,"",(IF('Run Summary'!F102=-1,"",'2H'!Q102)))))</f>
        <v>-28.481652775976698</v>
      </c>
      <c r="O103" s="95">
        <f>'2H'!G102</f>
        <v>0</v>
      </c>
    </row>
    <row r="104" spans="2:15">
      <c r="B104"/>
      <c r="C104"/>
      <c r="H104">
        <f>'Picarro Output'!A103</f>
        <v>102</v>
      </c>
      <c r="I104">
        <f>'Picarro Output'!E103</f>
        <v>2</v>
      </c>
      <c r="J104" s="97" t="str">
        <f>'Run Summary'!D103</f>
        <v>CP2 15aug24 0.1m</v>
      </c>
      <c r="K104" s="1">
        <f>'Run Summary'!G103</f>
        <v>0</v>
      </c>
      <c r="L104" s="95">
        <f>'18O'!G103</f>
        <v>0</v>
      </c>
      <c r="M104" s="7">
        <f>IF('2H'!G103=-1,"",(IF('18O'!H103=-1,"",(IF('Run Summary'!F103=-1,"",'18O'!Q103)))))</f>
        <v>-4.5671824251919375</v>
      </c>
      <c r="N104" s="8">
        <f>IF('2H'!G103=-1,"",(IF('18O'!H103=-1,"",(IF('Run Summary'!F103=-1,"",'2H'!Q103)))))</f>
        <v>-28.615881724372095</v>
      </c>
      <c r="O104" s="95">
        <f>'2H'!G103</f>
        <v>0</v>
      </c>
    </row>
    <row r="105" spans="2:15">
      <c r="B105"/>
      <c r="C105"/>
      <c r="H105">
        <f>'Picarro Output'!A104</f>
        <v>103</v>
      </c>
      <c r="I105">
        <f>'Picarro Output'!E104</f>
        <v>3</v>
      </c>
      <c r="J105" s="97" t="str">
        <f>'Run Summary'!D104</f>
        <v>CP2 15aug24 0.1m</v>
      </c>
      <c r="K105" s="1">
        <f>'Run Summary'!G104</f>
        <v>0</v>
      </c>
      <c r="L105" s="95">
        <f>'18O'!G104</f>
        <v>0</v>
      </c>
      <c r="M105" s="7">
        <f>IF('2H'!G104=-1,"",(IF('18O'!H104=-1,"",(IF('Run Summary'!F104=-1,"",'18O'!Q104)))))</f>
        <v>-4.574896968559651</v>
      </c>
      <c r="N105" s="8">
        <f>IF('2H'!G104=-1,"",(IF('18O'!H104=-1,"",(IF('Run Summary'!F104=-1,"",'2H'!Q104)))))</f>
        <v>-28.642031773538797</v>
      </c>
      <c r="O105" s="95">
        <f>'2H'!G104</f>
        <v>0</v>
      </c>
    </row>
    <row r="106" spans="2:15">
      <c r="B106"/>
      <c r="C106"/>
      <c r="H106">
        <f>'Picarro Output'!A105</f>
        <v>104</v>
      </c>
      <c r="I106">
        <f>'Picarro Output'!E105</f>
        <v>4</v>
      </c>
      <c r="J106" s="97" t="str">
        <f>'Run Summary'!D105</f>
        <v>CP2 15aug24 0.1m</v>
      </c>
      <c r="K106" s="1">
        <f>'Run Summary'!G105</f>
        <v>0</v>
      </c>
      <c r="L106" s="95">
        <f>'18O'!G105</f>
        <v>0</v>
      </c>
      <c r="M106" s="7">
        <f>IF('2H'!G105=-1,"",(IF('18O'!H105=-1,"",(IF('Run Summary'!F105=-1,"",'18O'!Q105)))))</f>
        <v>-4.4796353500294765</v>
      </c>
      <c r="N106" s="8">
        <f>IF('2H'!G105=-1,"",(IF('18O'!H105=-1,"",(IF('Run Summary'!F105=-1,"",'2H'!Q105)))))</f>
        <v>-29.020747931985113</v>
      </c>
      <c r="O106" s="95">
        <f>'2H'!G105</f>
        <v>0</v>
      </c>
    </row>
    <row r="107" spans="2:15">
      <c r="B107"/>
      <c r="C107"/>
      <c r="H107">
        <f>'Picarro Output'!A106</f>
        <v>105</v>
      </c>
      <c r="I107">
        <f>'Picarro Output'!E106</f>
        <v>1</v>
      </c>
      <c r="J107" s="97" t="str">
        <f>'Run Summary'!D106</f>
        <v>C50 15aug24 0.1m</v>
      </c>
      <c r="K107" s="1">
        <f>'Run Summary'!G106</f>
        <v>0</v>
      </c>
      <c r="L107" s="95">
        <f>'18O'!G106</f>
        <v>0</v>
      </c>
      <c r="M107" s="7">
        <f>IF('2H'!G106=-1,"",(IF('18O'!H106=-1,"",(IF('Run Summary'!F106=-1,"",'18O'!Q106)))))</f>
        <v>-4.1166267981421338</v>
      </c>
      <c r="N107" s="8">
        <f>IF('2H'!G106=-1,"",(IF('18O'!H106=-1,"",(IF('Run Summary'!F106=-1,"",'2H'!Q106)))))</f>
        <v>-26.022813697830298</v>
      </c>
      <c r="O107" s="95">
        <f>'2H'!G106</f>
        <v>0</v>
      </c>
    </row>
    <row r="108" spans="2:15">
      <c r="B108"/>
      <c r="C108"/>
      <c r="H108">
        <f>'Picarro Output'!A107</f>
        <v>106</v>
      </c>
      <c r="I108">
        <f>'Picarro Output'!E107</f>
        <v>2</v>
      </c>
      <c r="J108" s="97" t="str">
        <f>'Run Summary'!D107</f>
        <v>C50 15aug24 0.1m</v>
      </c>
      <c r="K108" s="1">
        <f>'Run Summary'!G107</f>
        <v>0</v>
      </c>
      <c r="L108" s="95">
        <f>'18O'!G107</f>
        <v>0</v>
      </c>
      <c r="M108" s="7">
        <f>IF('2H'!G107=-1,"",(IF('18O'!H107=-1,"",(IF('Run Summary'!F107=-1,"",'18O'!Q107)))))</f>
        <v>-4.0189955020417738</v>
      </c>
      <c r="N108" s="8">
        <f>IF('2H'!G107=-1,"",(IF('18O'!H107=-1,"",(IF('Run Summary'!F107=-1,"",'2H'!Q107)))))</f>
        <v>-26.360237435789148</v>
      </c>
      <c r="O108" s="95">
        <f>'2H'!G107</f>
        <v>0</v>
      </c>
    </row>
    <row r="109" spans="2:15">
      <c r="B109"/>
      <c r="C109"/>
      <c r="H109">
        <f>'Picarro Output'!A108</f>
        <v>107</v>
      </c>
      <c r="I109">
        <f>'Picarro Output'!E108</f>
        <v>3</v>
      </c>
      <c r="J109" s="97" t="str">
        <f>'Run Summary'!D108</f>
        <v>C50 15aug24 0.1m</v>
      </c>
      <c r="K109" s="1">
        <f>'Run Summary'!G108</f>
        <v>0</v>
      </c>
      <c r="L109" s="95">
        <f>'18O'!G108</f>
        <v>0</v>
      </c>
      <c r="M109" s="7">
        <f>IF('2H'!G108=-1,"",(IF('18O'!H108=-1,"",(IF('Run Summary'!F108=-1,"",'18O'!Q108)))))</f>
        <v>-4.0414051197767016</v>
      </c>
      <c r="N109" s="8">
        <f>IF('2H'!G108=-1,"",(IF('18O'!H108=-1,"",(IF('Run Summary'!F108=-1,"",'2H'!Q108)))))</f>
        <v>-26.297273477016834</v>
      </c>
      <c r="O109" s="95">
        <f>'2H'!G108</f>
        <v>0</v>
      </c>
    </row>
    <row r="110" spans="2:15">
      <c r="B110"/>
      <c r="C110"/>
      <c r="H110">
        <f>'Picarro Output'!A109</f>
        <v>108</v>
      </c>
      <c r="I110">
        <f>'Picarro Output'!E109</f>
        <v>4</v>
      </c>
      <c r="J110" s="97" t="str">
        <f>'Run Summary'!D109</f>
        <v>C50 15aug24 0.1m</v>
      </c>
      <c r="K110" s="1">
        <f>'Run Summary'!G109</f>
        <v>0</v>
      </c>
      <c r="L110" s="95">
        <f>'18O'!G109</f>
        <v>0</v>
      </c>
      <c r="M110" s="7">
        <f>IF('2H'!G109=-1,"",(IF('18O'!H109=-1,"",(IF('Run Summary'!F109=-1,"",'18O'!Q109)))))</f>
        <v>-4.0044896668558412</v>
      </c>
      <c r="N110" s="8">
        <f>IF('2H'!G109=-1,"",(IF('18O'!H109=-1,"",(IF('Run Summary'!F109=-1,"",'2H'!Q109)))))</f>
        <v>-26.115507664043026</v>
      </c>
      <c r="O110" s="95">
        <f>'2H'!G109</f>
        <v>0</v>
      </c>
    </row>
    <row r="111" spans="2:15">
      <c r="B111"/>
      <c r="C111"/>
      <c r="H111">
        <f>'Picarro Output'!A110</f>
        <v>109</v>
      </c>
      <c r="I111">
        <f>'Picarro Output'!E110</f>
        <v>1</v>
      </c>
      <c r="J111" s="97" t="str">
        <f>'Run Summary'!D110</f>
        <v>CC4 15aug24 6m</v>
      </c>
      <c r="K111" s="1">
        <f>'Run Summary'!G110</f>
        <v>0</v>
      </c>
      <c r="L111" s="95">
        <f>'18O'!G110</f>
        <v>0</v>
      </c>
      <c r="M111" s="7">
        <f>IF('2H'!G110=-1,"",(IF('18O'!H110=-1,"",(IF('Run Summary'!F110=-1,"",'18O'!Q110)))))</f>
        <v>-4.2330973891249171</v>
      </c>
      <c r="N111" s="8">
        <f>IF('2H'!G110=-1,"",(IF('18O'!H110=-1,"",(IF('Run Summary'!F110=-1,"",'2H'!Q110)))))</f>
        <v>-27.028262383702295</v>
      </c>
      <c r="O111" s="95">
        <f>'2H'!G110</f>
        <v>0</v>
      </c>
    </row>
    <row r="112" spans="2:15">
      <c r="B112"/>
      <c r="C112"/>
      <c r="H112">
        <f>'Picarro Output'!A111</f>
        <v>110</v>
      </c>
      <c r="I112">
        <f>'Picarro Output'!E111</f>
        <v>2</v>
      </c>
      <c r="J112" s="97" t="str">
        <f>'Run Summary'!D111</f>
        <v>CC4 15aug24 6m</v>
      </c>
      <c r="K112" s="1">
        <f>'Run Summary'!G111</f>
        <v>0</v>
      </c>
      <c r="L112" s="95">
        <f>'18O'!G111</f>
        <v>0</v>
      </c>
      <c r="M112" s="7">
        <f>IF('2H'!G111=-1,"",(IF('18O'!H111=-1,"",(IF('Run Summary'!F111=-1,"",'18O'!Q111)))))</f>
        <v>-4.2273939293109324</v>
      </c>
      <c r="N112" s="8">
        <f>IF('2H'!G111=-1,"",(IF('18O'!H111=-1,"",(IF('Run Summary'!F111=-1,"",'2H'!Q111)))))</f>
        <v>-27.234233249086625</v>
      </c>
      <c r="O112" s="95">
        <f>'2H'!G111</f>
        <v>0</v>
      </c>
    </row>
    <row r="113" spans="2:15">
      <c r="B113"/>
      <c r="C113"/>
      <c r="H113">
        <f>'Picarro Output'!A112</f>
        <v>111</v>
      </c>
      <c r="I113">
        <f>'Picarro Output'!E112</f>
        <v>3</v>
      </c>
      <c r="J113" s="97" t="str">
        <f>'Run Summary'!D112</f>
        <v>CC4 15aug24 6m</v>
      </c>
      <c r="K113" s="1">
        <f>'Run Summary'!G112</f>
        <v>0</v>
      </c>
      <c r="L113" s="95">
        <f>'18O'!G112</f>
        <v>0</v>
      </c>
      <c r="M113" s="7">
        <f>IF('2H'!G112=-1,"",(IF('18O'!H112=-1,"",(IF('Run Summary'!F112=-1,"",'18O'!Q112)))))</f>
        <v>-4.2186517103257959</v>
      </c>
      <c r="N113" s="8">
        <f>IF('2H'!G112=-1,"",(IF('18O'!H112=-1,"",(IF('Run Summary'!F112=-1,"",'2H'!Q112)))))</f>
        <v>-26.941130683947961</v>
      </c>
      <c r="O113" s="95">
        <f>'2H'!G112</f>
        <v>0</v>
      </c>
    </row>
    <row r="114" spans="2:15">
      <c r="B114"/>
      <c r="C114"/>
      <c r="H114">
        <f>'Picarro Output'!A113</f>
        <v>112</v>
      </c>
      <c r="I114">
        <f>'Picarro Output'!E113</f>
        <v>4</v>
      </c>
      <c r="J114" s="97" t="str">
        <f>'Run Summary'!D113</f>
        <v>CC4 15aug24 6m</v>
      </c>
      <c r="K114" s="1">
        <f>'Run Summary'!G113</f>
        <v>0</v>
      </c>
      <c r="L114" s="95">
        <f>'18O'!G113</f>
        <v>0</v>
      </c>
      <c r="M114" s="7">
        <f>IF('2H'!G113=-1,"",(IF('18O'!H113=-1,"",(IF('Run Summary'!F113=-1,"",'18O'!Q113)))))</f>
        <v>-4.1329723205922813</v>
      </c>
      <c r="N114" s="8">
        <f>IF('2H'!G113=-1,"",(IF('18O'!H113=-1,"",(IF('Run Summary'!F113=-1,"",'2H'!Q113)))))</f>
        <v>-27.309517113743421</v>
      </c>
      <c r="O114" s="95">
        <f>'2H'!G113</f>
        <v>0</v>
      </c>
    </row>
    <row r="115" spans="2:15">
      <c r="B115"/>
      <c r="C115"/>
      <c r="H115">
        <f>'Picarro Output'!A114</f>
        <v>113</v>
      </c>
      <c r="I115">
        <f>'Picarro Output'!E114</f>
        <v>1</v>
      </c>
      <c r="J115" s="97" t="str">
        <f>'Run Summary'!D114</f>
        <v>CC4 17dec24 6m</v>
      </c>
      <c r="K115" s="1">
        <f>'Run Summary'!G114</f>
        <v>0</v>
      </c>
      <c r="L115" s="95">
        <f>'18O'!G114</f>
        <v>0</v>
      </c>
      <c r="M115" s="7">
        <f>IF('2H'!G114=-1,"",(IF('18O'!H114=-1,"",(IF('Run Summary'!F114=-1,"",'18O'!Q114)))))</f>
        <v>-4.2643014899755043</v>
      </c>
      <c r="N115" s="8">
        <f>IF('2H'!G114=-1,"",(IF('18O'!H114=-1,"",(IF('Run Summary'!F114=-1,"",'2H'!Q114)))))</f>
        <v>-26.286878502599169</v>
      </c>
      <c r="O115" s="95">
        <f>'2H'!G114</f>
        <v>0</v>
      </c>
    </row>
    <row r="116" spans="2:15">
      <c r="B116"/>
      <c r="C116"/>
      <c r="H116">
        <f>'Picarro Output'!A115</f>
        <v>114</v>
      </c>
      <c r="I116">
        <f>'Picarro Output'!E115</f>
        <v>2</v>
      </c>
      <c r="J116" s="97" t="str">
        <f>'Run Summary'!D115</f>
        <v>CC4 17dec24 6m</v>
      </c>
      <c r="K116" s="1">
        <f>'Run Summary'!G115</f>
        <v>0</v>
      </c>
      <c r="L116" s="95">
        <f>'18O'!G115</f>
        <v>0</v>
      </c>
      <c r="M116" s="7">
        <f>IF('2H'!G115=-1,"",(IF('18O'!H115=-1,"",(IF('Run Summary'!F115=-1,"",'18O'!Q115)))))</f>
        <v>-4.2911023362709191</v>
      </c>
      <c r="N116" s="8">
        <f>IF('2H'!G115=-1,"",(IF('18O'!H115=-1,"",(IF('Run Summary'!F115=-1,"",'2H'!Q115)))))</f>
        <v>-26.391262571523239</v>
      </c>
      <c r="O116" s="95">
        <f>'2H'!G115</f>
        <v>0</v>
      </c>
    </row>
    <row r="117" spans="2:15">
      <c r="B117"/>
      <c r="C117"/>
      <c r="H117">
        <f>'Picarro Output'!A116</f>
        <v>115</v>
      </c>
      <c r="I117">
        <f>'Picarro Output'!E116</f>
        <v>3</v>
      </c>
      <c r="J117" s="97" t="str">
        <f>'Run Summary'!D116</f>
        <v>CC4 17dec24 6m</v>
      </c>
      <c r="K117" s="1">
        <f>'Run Summary'!G116</f>
        <v>0</v>
      </c>
      <c r="L117" s="95">
        <f>'18O'!G116</f>
        <v>0</v>
      </c>
      <c r="M117" s="7">
        <f>IF('2H'!G116=-1,"",(IF('18O'!H116=-1,"",(IF('Run Summary'!F116=-1,"",'18O'!Q116)))))</f>
        <v>-4.2713284303459309</v>
      </c>
      <c r="N117" s="8">
        <f>IF('2H'!G116=-1,"",(IF('18O'!H116=-1,"",(IF('Run Summary'!F116=-1,"",'2H'!Q116)))))</f>
        <v>-26.358375121930568</v>
      </c>
      <c r="O117" s="95">
        <f>'2H'!G116</f>
        <v>0</v>
      </c>
    </row>
    <row r="118" spans="2:15">
      <c r="B118"/>
      <c r="C118"/>
      <c r="H118">
        <f>'Picarro Output'!A117</f>
        <v>116</v>
      </c>
      <c r="I118">
        <f>'Picarro Output'!E117</f>
        <v>4</v>
      </c>
      <c r="J118" s="97" t="str">
        <f>'Run Summary'!D117</f>
        <v>CC4 17dec24 6m</v>
      </c>
      <c r="K118" s="1">
        <f>'Run Summary'!G117</f>
        <v>0</v>
      </c>
      <c r="L118" s="95">
        <f>'18O'!G117</f>
        <v>0</v>
      </c>
      <c r="M118" s="7">
        <f>IF('2H'!G117=-1,"",(IF('18O'!H117=-1,"",(IF('Run Summary'!F117=-1,"",'18O'!Q117)))))</f>
        <v>-4.1735807719673499</v>
      </c>
      <c r="N118" s="8">
        <f>IF('2H'!G117=-1,"",(IF('18O'!H117=-1,"",(IF('Run Summary'!F117=-1,"",'2H'!Q117)))))</f>
        <v>-26.581403415118629</v>
      </c>
      <c r="O118" s="95">
        <f>'2H'!G117</f>
        <v>0</v>
      </c>
    </row>
    <row r="119" spans="2:15">
      <c r="B119"/>
      <c r="C119"/>
      <c r="H119">
        <f>'Picarro Output'!A118</f>
        <v>117</v>
      </c>
      <c r="I119">
        <f>'Picarro Output'!E118</f>
        <v>1</v>
      </c>
      <c r="J119" s="97" t="str">
        <f>'Run Summary'!D118</f>
        <v>CC4 15aug24 0.1m</v>
      </c>
      <c r="K119" s="1">
        <f>'Run Summary'!G118</f>
        <v>0</v>
      </c>
      <c r="L119" s="95">
        <f>'18O'!G118</f>
        <v>0</v>
      </c>
      <c r="M119" s="7">
        <f>IF('2H'!G118=-1,"",(IF('18O'!H118=-1,"",(IF('Run Summary'!F118=-1,"",'18O'!Q118)))))</f>
        <v>-4.1032235783131839</v>
      </c>
      <c r="N119" s="8">
        <f>IF('2H'!G118=-1,"",(IF('18O'!H118=-1,"",(IF('Run Summary'!F118=-1,"",'2H'!Q118)))))</f>
        <v>-26.315667056126617</v>
      </c>
      <c r="O119" s="95">
        <f>'2H'!G118</f>
        <v>0</v>
      </c>
    </row>
    <row r="120" spans="2:15">
      <c r="B120"/>
      <c r="C120"/>
      <c r="H120">
        <f>'Picarro Output'!A119</f>
        <v>118</v>
      </c>
      <c r="I120">
        <f>'Picarro Output'!E119</f>
        <v>2</v>
      </c>
      <c r="J120" s="97" t="str">
        <f>'Run Summary'!D119</f>
        <v>CC4 15aug24 0.1m</v>
      </c>
      <c r="K120" s="1">
        <f>'Run Summary'!G119</f>
        <v>0</v>
      </c>
      <c r="L120" s="95">
        <f>'18O'!G119</f>
        <v>0</v>
      </c>
      <c r="M120" s="7">
        <f>IF('2H'!G119=-1,"",(IF('18O'!H119=-1,"",(IF('Run Summary'!F119=-1,"",'18O'!Q119)))))</f>
        <v>-4.0710618692076421</v>
      </c>
      <c r="N120" s="8">
        <f>IF('2H'!G119=-1,"",(IF('18O'!H119=-1,"",(IF('Run Summary'!F119=-1,"",'2H'!Q119)))))</f>
        <v>-25.990521657878958</v>
      </c>
      <c r="O120" s="95">
        <f>'2H'!G119</f>
        <v>0</v>
      </c>
    </row>
    <row r="121" spans="2:15">
      <c r="B121"/>
      <c r="C121"/>
      <c r="H121">
        <f>'Picarro Output'!A120</f>
        <v>119</v>
      </c>
      <c r="I121">
        <f>'Picarro Output'!E120</f>
        <v>3</v>
      </c>
      <c r="J121" s="97" t="str">
        <f>'Run Summary'!D120</f>
        <v>CC4 15aug24 0.1m</v>
      </c>
      <c r="K121" s="1">
        <f>'Run Summary'!G120</f>
        <v>0</v>
      </c>
      <c r="L121" s="95">
        <f>'18O'!G120</f>
        <v>0</v>
      </c>
      <c r="M121" s="7">
        <f>IF('2H'!G120=-1,"",(IF('18O'!H120=-1,"",(IF('Run Summary'!F120=-1,"",'18O'!Q120)))))</f>
        <v>-4.1462601301439967</v>
      </c>
      <c r="N121" s="8">
        <f>IF('2H'!G120=-1,"",(IF('18O'!H120=-1,"",(IF('Run Summary'!F120=-1,"",'2H'!Q120)))))</f>
        <v>-25.919052474465726</v>
      </c>
      <c r="O121" s="95">
        <f>'2H'!G120</f>
        <v>0</v>
      </c>
    </row>
    <row r="122" spans="2:15">
      <c r="B122"/>
      <c r="C122"/>
      <c r="H122">
        <f>'Picarro Output'!A121</f>
        <v>120</v>
      </c>
      <c r="I122">
        <f>'Picarro Output'!E121</f>
        <v>4</v>
      </c>
      <c r="J122" s="97" t="str">
        <f>'Run Summary'!D121</f>
        <v>CC4 15aug24 0.1m</v>
      </c>
      <c r="K122" s="1">
        <f>'Run Summary'!G121</f>
        <v>0</v>
      </c>
      <c r="L122" s="95">
        <f>'18O'!G121</f>
        <v>0</v>
      </c>
      <c r="M122" s="7">
        <f>IF('2H'!G121=-1,"",(IF('18O'!H121=-1,"",(IF('Run Summary'!F121=-1,"",'18O'!Q121)))))</f>
        <v>-4.0599983948852403</v>
      </c>
      <c r="N122" s="8">
        <f>IF('2H'!G121=-1,"",(IF('18O'!H121=-1,"",(IF('Run Summary'!F121=-1,"",'2H'!Q121)))))</f>
        <v>-26.20125051650087</v>
      </c>
      <c r="O122" s="95">
        <f>'2H'!G121</f>
        <v>0</v>
      </c>
    </row>
    <row r="123" spans="2:15">
      <c r="B123"/>
      <c r="C123"/>
      <c r="H123">
        <f>'Picarro Output'!A122</f>
        <v>121</v>
      </c>
      <c r="I123">
        <f>'Picarro Output'!E122</f>
        <v>1</v>
      </c>
      <c r="J123" s="97" t="str">
        <f>'Run Summary'!D122</f>
        <v>C50 30sep24 6m - DUP</v>
      </c>
      <c r="K123" s="1">
        <f>'Run Summary'!G122</f>
        <v>0</v>
      </c>
      <c r="L123" s="95">
        <f>'18O'!G122</f>
        <v>0</v>
      </c>
      <c r="M123" s="7">
        <f>IF('2H'!G122=-1,"",(IF('18O'!H122=-1,"",(IF('Run Summary'!F122=-1,"",'18O'!Q122)))))</f>
        <v>-3.9737741751262474</v>
      </c>
      <c r="N123" s="8">
        <f>IF('2H'!G122=-1,"",(IF('18O'!H122=-1,"",(IF('Run Summary'!F122=-1,"",'2H'!Q122)))))</f>
        <v>-25.284270385431959</v>
      </c>
      <c r="O123" s="95">
        <f>'2H'!G122</f>
        <v>0</v>
      </c>
    </row>
    <row r="124" spans="2:15">
      <c r="B124"/>
      <c r="C124"/>
      <c r="H124">
        <f>'Picarro Output'!A123</f>
        <v>122</v>
      </c>
      <c r="I124">
        <f>'Picarro Output'!E123</f>
        <v>2</v>
      </c>
      <c r="J124" s="97" t="str">
        <f>'Run Summary'!D123</f>
        <v>C50 30sep24 6m - DUP</v>
      </c>
      <c r="K124" s="1">
        <f>'Run Summary'!G123</f>
        <v>0</v>
      </c>
      <c r="L124" s="95">
        <f>'18O'!G123</f>
        <v>0</v>
      </c>
      <c r="M124" s="7">
        <f>IF('2H'!G123=-1,"",(IF('18O'!H123=-1,"",(IF('Run Summary'!F123=-1,"",'18O'!Q123)))))</f>
        <v>-4.0077717687897385</v>
      </c>
      <c r="N124" s="8">
        <f>IF('2H'!G123=-1,"",(IF('18O'!H123=-1,"",(IF('Run Summary'!F123=-1,"",'2H'!Q123)))))</f>
        <v>-25.397577299731488</v>
      </c>
      <c r="O124" s="95">
        <f>'2H'!G123</f>
        <v>0</v>
      </c>
    </row>
    <row r="125" spans="2:15">
      <c r="B125"/>
      <c r="C125"/>
      <c r="H125">
        <f>'Picarro Output'!A124</f>
        <v>123</v>
      </c>
      <c r="I125">
        <f>'Picarro Output'!E124</f>
        <v>3</v>
      </c>
      <c r="J125" s="97" t="str">
        <f>'Run Summary'!D124</f>
        <v>C50 30sep24 6m - DUP</v>
      </c>
      <c r="K125" s="1">
        <f>'Run Summary'!G124</f>
        <v>0</v>
      </c>
      <c r="L125" s="95">
        <f>'18O'!G124</f>
        <v>0</v>
      </c>
      <c r="M125" s="7">
        <f>IF('2H'!G124=-1,"",(IF('18O'!H124=-1,"",(IF('Run Summary'!F124=-1,"",'18O'!Q124)))))</f>
        <v>-4.0641910413005871</v>
      </c>
      <c r="N125" s="8">
        <f>IF('2H'!G124=-1,"",(IF('18O'!H124=-1,"",(IF('Run Summary'!F124=-1,"",'2H'!Q124)))))</f>
        <v>-25.413254977923952</v>
      </c>
      <c r="O125" s="95">
        <f>'2H'!G124</f>
        <v>0</v>
      </c>
    </row>
    <row r="126" spans="2:15">
      <c r="B126"/>
      <c r="C126"/>
      <c r="H126">
        <f>'Picarro Output'!A125</f>
        <v>124</v>
      </c>
      <c r="I126">
        <f>'Picarro Output'!E125</f>
        <v>4</v>
      </c>
      <c r="J126" s="97" t="str">
        <f>'Run Summary'!D125</f>
        <v>C50 30sep24 6m - DUP</v>
      </c>
      <c r="K126" s="1">
        <f>'Run Summary'!G125</f>
        <v>0</v>
      </c>
      <c r="L126" s="95">
        <f>'18O'!G125</f>
        <v>0</v>
      </c>
      <c r="M126" s="7">
        <f>IF('2H'!G125=-1,"",(IF('18O'!H125=-1,"",(IF('Run Summary'!F125=-1,"",'18O'!Q125)))))</f>
        <v>-4.0046326630531706</v>
      </c>
      <c r="N126" s="8">
        <f>IF('2H'!G125=-1,"",(IF('18O'!H125=-1,"",(IF('Run Summary'!F125=-1,"",'2H'!Q125)))))</f>
        <v>-25.486479809855645</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-3.6718199416161275</v>
      </c>
      <c r="N127" s="8">
        <f>IF('2H'!G126=-1,"",(IF('18O'!H126=-1,"",(IF('Run Summary'!F126=-1,"",'2H'!Q126)))))</f>
        <v>-13.17872999833352</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-3.6551455024660049</v>
      </c>
      <c r="N128" s="8">
        <f>IF('2H'!G127=-1,"",(IF('18O'!H127=-1,"",(IF('Run Summary'!F127=-1,"",'2H'!Q127)))))</f>
        <v>-13.103065963759068</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-3.6823388007681448</v>
      </c>
      <c r="N129" s="8">
        <f>IF('2H'!G128=-1,"",(IF('18O'!H128=-1,"",(IF('Run Summary'!F128=-1,"",'2H'!Q128)))))</f>
        <v>-13.012021663392261</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-3.6764352503284341</v>
      </c>
      <c r="N130" s="8">
        <f>IF('2H'!G129=-1,"",(IF('18O'!H129=-1,"",(IF('Run Summary'!F129=-1,"",'2H'!Q129)))))</f>
        <v>-13.185545130321046</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-7.6049224525280525</v>
      </c>
      <c r="N131" s="8">
        <f>IF('2H'!G130=-1,"",(IF('18O'!H130=-1,"",(IF('Run Summary'!F130=-1,"",'2H'!Q130)))))</f>
        <v>-47.716634554642923</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-7.6247240465457065</v>
      </c>
      <c r="N132" s="8">
        <f>IF('2H'!G131=-1,"",(IF('18O'!H131=-1,"",(IF('Run Summary'!F131=-1,"",'2H'!Q131)))))</f>
        <v>-47.920151796150584</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-7.6110180427221739</v>
      </c>
      <c r="N133" s="8">
        <f>IF('2H'!G132=-1,"",(IF('18O'!H132=-1,"",(IF('Run Summary'!F132=-1,"",'2H'!Q132)))))</f>
        <v>-47.759787649126331</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-7.5304662729670806</v>
      </c>
      <c r="N134" s="8">
        <f>IF('2H'!G133=-1,"",(IF('18O'!H133=-1,"",(IF('Run Summary'!F133=-1,"",'2H'!Q133)))))</f>
        <v>-47.955548948900706</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F6:F7"/>
    <mergeCell ref="B39:C39"/>
    <mergeCell ref="B44:C44"/>
    <mergeCell ref="B45:C45"/>
    <mergeCell ref="B46:E51"/>
    <mergeCell ref="A6:A7"/>
    <mergeCell ref="B6:B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2025-06-10T18:41:34Z</dcterms:modified>
</cp:coreProperties>
</file>