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595e4f0f07ac9838/Desktop/R_Projects/Reservoir_EEMs/Data_exploration/"/>
    </mc:Choice>
  </mc:AlternateContent>
  <xr:revisionPtr revIDLastSave="109" documentId="8_{7CF77A3A-C057-46B8-9A07-18BDC15F9175}" xr6:coauthVersionLast="47" xr6:coauthVersionMax="47" xr10:uidLastSave="{61DC829E-1813-47EB-839E-8959B00B721B}"/>
  <bookViews>
    <workbookView xWindow="-108" yWindow="-108" windowWidth="23256" windowHeight="12456" xr2:uid="{00000000-000D-0000-FFFF-FFFF00000000}"/>
  </bookViews>
  <sheets>
    <sheet name="data for export" sheetId="86" r:id="rId1"/>
    <sheet name="3mar25" sheetId="91" r:id="rId2"/>
    <sheet name="5mar25" sheetId="99" r:id="rId3"/>
    <sheet name="6mar25" sheetId="100" r:id="rId4"/>
    <sheet name="7mar25" sheetId="10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136" i="91" l="1"/>
  <c r="AX136" i="91"/>
  <c r="AR136" i="91"/>
  <c r="AL136" i="91"/>
  <c r="BE133" i="91"/>
  <c r="AY133" i="91"/>
  <c r="AS133" i="91"/>
  <c r="AM133" i="91"/>
  <c r="BE87" i="91"/>
  <c r="AY87" i="91"/>
  <c r="AS87" i="91"/>
  <c r="AL90" i="91"/>
  <c r="AM87" i="91"/>
  <c r="BJ121" i="91"/>
  <c r="BI121" i="91"/>
  <c r="BH121" i="91"/>
  <c r="BG121" i="91"/>
  <c r="BI57" i="91"/>
  <c r="BH57" i="91"/>
  <c r="BJ163" i="91"/>
  <c r="BI163" i="91"/>
  <c r="BH163" i="91"/>
  <c r="BG163" i="91"/>
  <c r="BK164" i="91"/>
  <c r="BK143" i="91"/>
  <c r="BG144" i="91"/>
  <c r="BH144" i="91"/>
  <c r="BI144" i="91"/>
  <c r="BJ144" i="91"/>
  <c r="BK144" i="91"/>
  <c r="BK145" i="91"/>
  <c r="BK146" i="91"/>
  <c r="BG147" i="91"/>
  <c r="BH147" i="91"/>
  <c r="BI147" i="91"/>
  <c r="BJ147" i="91"/>
  <c r="BK147" i="91"/>
  <c r="BK148" i="91"/>
  <c r="BK149" i="91"/>
  <c r="BG150" i="91"/>
  <c r="BH150" i="91"/>
  <c r="BI150" i="91"/>
  <c r="BJ150" i="91"/>
  <c r="BK150" i="91"/>
  <c r="BK151" i="91"/>
  <c r="BK152" i="91"/>
  <c r="BG153" i="91"/>
  <c r="BH153" i="91"/>
  <c r="BI153" i="91"/>
  <c r="BJ153" i="91"/>
  <c r="BK153" i="91"/>
  <c r="BK154" i="91"/>
  <c r="BK155" i="91"/>
  <c r="BG156" i="91"/>
  <c r="BH156" i="91"/>
  <c r="BI156" i="91"/>
  <c r="BJ156" i="91"/>
  <c r="BK156" i="91"/>
  <c r="BK157" i="91"/>
  <c r="BK158" i="91"/>
  <c r="BG159" i="91"/>
  <c r="BH159" i="91"/>
  <c r="BI159" i="91"/>
  <c r="BJ159" i="91"/>
  <c r="BK159" i="91"/>
  <c r="BK160" i="91"/>
  <c r="BK161" i="91"/>
  <c r="BK162" i="91"/>
  <c r="BK163" i="91"/>
  <c r="BC144" i="91"/>
  <c r="BC147" i="91"/>
  <c r="BC150" i="91"/>
  <c r="BC153" i="91"/>
  <c r="BC156" i="91"/>
  <c r="BC159" i="91"/>
  <c r="AW144" i="91"/>
  <c r="AW147" i="91"/>
  <c r="AW150" i="91"/>
  <c r="AW153" i="91"/>
  <c r="AW156" i="91"/>
  <c r="AW159" i="91"/>
  <c r="AQ159" i="91"/>
  <c r="AQ144" i="91"/>
  <c r="AQ147" i="91"/>
  <c r="AQ150" i="91"/>
  <c r="AQ153" i="91"/>
  <c r="AQ156" i="91"/>
  <c r="AK163" i="91"/>
  <c r="AK144" i="91"/>
  <c r="AK147" i="91"/>
  <c r="AK150" i="91"/>
  <c r="AK153" i="91"/>
  <c r="AK156" i="91"/>
  <c r="AK159" i="91"/>
  <c r="AI163" i="91"/>
  <c r="AW163" i="91"/>
  <c r="BC163" i="91"/>
  <c r="BA163" i="91"/>
  <c r="AU163" i="91"/>
  <c r="AQ163" i="91"/>
  <c r="AO163" i="91"/>
  <c r="AE153" i="91"/>
  <c r="AF142" i="91"/>
  <c r="AD143" i="91"/>
  <c r="AE143" i="91"/>
  <c r="AF143" i="91"/>
  <c r="AG143" i="91"/>
  <c r="AD144" i="91"/>
  <c r="AE144" i="91"/>
  <c r="AF144" i="91" s="1"/>
  <c r="AG144" i="91"/>
  <c r="AD145" i="91"/>
  <c r="AE145" i="91"/>
  <c r="AF145" i="91"/>
  <c r="AG145" i="91"/>
  <c r="AD146" i="91"/>
  <c r="AE146" i="91"/>
  <c r="AF146" i="91" s="1"/>
  <c r="AG146" i="91"/>
  <c r="AD147" i="91"/>
  <c r="AE147" i="91"/>
  <c r="AF147" i="91"/>
  <c r="AG147" i="91"/>
  <c r="AD148" i="91"/>
  <c r="AE148" i="91"/>
  <c r="AF148" i="91" s="1"/>
  <c r="AG148" i="91"/>
  <c r="AD149" i="91"/>
  <c r="AE149" i="91"/>
  <c r="AF149" i="91"/>
  <c r="AG149" i="91"/>
  <c r="AD150" i="91"/>
  <c r="AE150" i="91"/>
  <c r="AF150" i="91" s="1"/>
  <c r="AG150" i="91"/>
  <c r="AD151" i="91"/>
  <c r="AE151" i="91"/>
  <c r="AF151" i="91"/>
  <c r="AG151" i="91"/>
  <c r="AD152" i="91"/>
  <c r="AE152" i="91"/>
  <c r="AF152" i="91" s="1"/>
  <c r="AG152" i="91"/>
  <c r="AD153" i="91"/>
  <c r="AF153" i="91"/>
  <c r="AG153" i="91"/>
  <c r="AD154" i="91"/>
  <c r="AE154" i="91"/>
  <c r="AF154" i="91" s="1"/>
  <c r="AG154" i="91"/>
  <c r="AD155" i="91"/>
  <c r="AE155" i="91"/>
  <c r="AF155" i="91"/>
  <c r="AG155" i="91"/>
  <c r="AD156" i="91"/>
  <c r="AE156" i="91"/>
  <c r="AF156" i="91" s="1"/>
  <c r="AG156" i="91"/>
  <c r="AD157" i="91"/>
  <c r="AE157" i="91"/>
  <c r="AF157" i="91"/>
  <c r="AG157" i="91"/>
  <c r="AD158" i="91"/>
  <c r="AE158" i="91"/>
  <c r="AF158" i="91" s="1"/>
  <c r="AG158" i="91"/>
  <c r="AD159" i="91"/>
  <c r="AE159" i="91"/>
  <c r="AF159" i="91"/>
  <c r="AG159" i="91"/>
  <c r="AD160" i="91"/>
  <c r="AE160" i="91"/>
  <c r="AF160" i="91" s="1"/>
  <c r="AG160" i="91"/>
  <c r="AD162" i="91"/>
  <c r="AE162" i="91"/>
  <c r="AF162" i="91" s="1"/>
  <c r="AG162" i="91"/>
  <c r="AD163" i="91"/>
  <c r="AE163" i="91"/>
  <c r="AF163" i="91"/>
  <c r="AG163" i="91"/>
  <c r="AD164" i="91"/>
  <c r="AE164" i="91"/>
  <c r="AF164" i="91" s="1"/>
  <c r="AG164" i="91"/>
  <c r="AQ57" i="99" l="1"/>
  <c r="BE133" i="99"/>
  <c r="BE87" i="99"/>
  <c r="AY133" i="99"/>
  <c r="AY87" i="99"/>
  <c r="AS133" i="99"/>
  <c r="AS87" i="99"/>
  <c r="AM133" i="99"/>
  <c r="AM87" i="99"/>
  <c r="AI141" i="99"/>
  <c r="AO141" i="99"/>
  <c r="AU98" i="99"/>
  <c r="AI49" i="99"/>
  <c r="AX136" i="99"/>
  <c r="AR136" i="99"/>
  <c r="AL90" i="99"/>
  <c r="BI115" i="99"/>
  <c r="BH115" i="99"/>
  <c r="E19" i="100" l="1"/>
  <c r="M17" i="100"/>
  <c r="G16" i="100"/>
  <c r="E15" i="100"/>
  <c r="E16" i="100"/>
  <c r="AK37" i="100"/>
  <c r="BE133" i="100"/>
  <c r="BE87" i="100"/>
  <c r="BB40" i="100"/>
  <c r="AY133" i="100"/>
  <c r="AL136" i="100"/>
  <c r="AU98" i="100"/>
  <c r="BA141" i="100"/>
  <c r="AU141" i="100"/>
  <c r="BK143" i="100"/>
  <c r="BK144" i="100"/>
  <c r="BK145" i="100"/>
  <c r="BK146" i="100"/>
  <c r="BK147" i="100"/>
  <c r="BJ146" i="100"/>
  <c r="BI146" i="100"/>
  <c r="BH146" i="100"/>
  <c r="BG146" i="100"/>
  <c r="AK146" i="100"/>
  <c r="BC146" i="100"/>
  <c r="AW146" i="100"/>
  <c r="AQ146" i="100"/>
  <c r="AD143" i="100"/>
  <c r="AE143" i="100"/>
  <c r="AF143" i="100" s="1"/>
  <c r="AG143" i="100"/>
  <c r="AD145" i="100"/>
  <c r="AE145" i="100"/>
  <c r="AF145" i="100" s="1"/>
  <c r="AG145" i="100"/>
  <c r="AD146" i="100"/>
  <c r="AE146" i="100"/>
  <c r="AF146" i="100" s="1"/>
  <c r="AG146" i="100"/>
  <c r="AD147" i="100"/>
  <c r="AE147" i="100"/>
  <c r="AF147" i="100" s="1"/>
  <c r="AG147" i="100"/>
  <c r="BI63" i="100"/>
  <c r="BH63" i="100"/>
  <c r="AW75" i="101"/>
  <c r="BI75" i="101"/>
  <c r="BH75" i="101"/>
  <c r="BG31" i="101"/>
  <c r="BD136" i="101"/>
  <c r="AX136" i="101"/>
  <c r="AR136" i="101"/>
  <c r="BE133" i="101"/>
  <c r="AY133" i="101"/>
  <c r="AS133" i="101"/>
  <c r="AM133" i="101"/>
  <c r="AL136" i="101"/>
  <c r="BE87" i="101"/>
  <c r="BD90" i="101"/>
  <c r="AY87" i="101"/>
  <c r="AX90" i="101"/>
  <c r="AS87" i="101"/>
  <c r="AR90" i="101"/>
  <c r="AM87" i="101"/>
  <c r="AL90" i="101"/>
  <c r="AQ141" i="101"/>
  <c r="AQ106" i="101"/>
  <c r="AQ95" i="101"/>
  <c r="AQ31" i="101"/>
  <c r="AK26" i="101"/>
  <c r="AK141" i="101"/>
  <c r="AK69" i="101"/>
  <c r="AK57" i="101"/>
  <c r="AD57" i="101"/>
  <c r="AK52" i="101"/>
  <c r="AK49" i="101"/>
  <c r="AK46" i="101"/>
  <c r="AK43" i="101"/>
  <c r="AK40" i="101"/>
  <c r="AK37" i="101"/>
  <c r="AK34" i="101"/>
  <c r="AK31" i="101"/>
  <c r="AP46" i="101"/>
  <c r="AP43" i="101"/>
  <c r="AP40" i="101"/>
  <c r="AP37" i="101"/>
  <c r="AP34" i="101"/>
  <c r="AJ46" i="101"/>
  <c r="AJ43" i="101"/>
  <c r="AJ40" i="101"/>
  <c r="AJ37" i="101"/>
  <c r="AJ34" i="101"/>
  <c r="AU144" i="101"/>
  <c r="AO144" i="101"/>
  <c r="AO98" i="101"/>
  <c r="AU49" i="101"/>
  <c r="AU98" i="101"/>
  <c r="AD143" i="101"/>
  <c r="AE143" i="101"/>
  <c r="AF143" i="101"/>
  <c r="AG143" i="101"/>
  <c r="BK143" i="101"/>
  <c r="AD144" i="101"/>
  <c r="AE144" i="101"/>
  <c r="AF144" i="101"/>
  <c r="BI144" i="101" s="1"/>
  <c r="AG144" i="101"/>
  <c r="AI144" i="101"/>
  <c r="AK144" i="101"/>
  <c r="AQ144" i="101"/>
  <c r="BA144" i="101"/>
  <c r="BC144" i="101"/>
  <c r="BG144" i="101"/>
  <c r="BH144" i="101"/>
  <c r="BJ144" i="101"/>
  <c r="BK144" i="101"/>
  <c r="AD145" i="101"/>
  <c r="AE145" i="101"/>
  <c r="AF145" i="101"/>
  <c r="AG145" i="101"/>
  <c r="BK145" i="101"/>
  <c r="BK142" i="101"/>
  <c r="BK141" i="101"/>
  <c r="BK140" i="101"/>
  <c r="BK139" i="101"/>
  <c r="BK138" i="101"/>
  <c r="BK137" i="101"/>
  <c r="BK136" i="101"/>
  <c r="BK135" i="101"/>
  <c r="BK134" i="101"/>
  <c r="BK133" i="101"/>
  <c r="BK132" i="101"/>
  <c r="BK131" i="101"/>
  <c r="BK130" i="101"/>
  <c r="BK129" i="101"/>
  <c r="BK128" i="101"/>
  <c r="BK127" i="101"/>
  <c r="BK126" i="101"/>
  <c r="BK125" i="101"/>
  <c r="BK124" i="101"/>
  <c r="BK123" i="101"/>
  <c r="BK122" i="101"/>
  <c r="BK121" i="101"/>
  <c r="BK120" i="101"/>
  <c r="BK119" i="101"/>
  <c r="BK118" i="101"/>
  <c r="BK117" i="101"/>
  <c r="BK116" i="101"/>
  <c r="BK115" i="101"/>
  <c r="BK114" i="101"/>
  <c r="BK113" i="101"/>
  <c r="BK112" i="101"/>
  <c r="BK111" i="101"/>
  <c r="BK110" i="101"/>
  <c r="BK109" i="101"/>
  <c r="BK108" i="101"/>
  <c r="BK107" i="101"/>
  <c r="BK106" i="101"/>
  <c r="BK105" i="101"/>
  <c r="BK104" i="101"/>
  <c r="BK103" i="101"/>
  <c r="BK102" i="101"/>
  <c r="BK101" i="101"/>
  <c r="BK100" i="101"/>
  <c r="BK99" i="101"/>
  <c r="BK98" i="101"/>
  <c r="BA98" i="101"/>
  <c r="AI98" i="101"/>
  <c r="BK97" i="101"/>
  <c r="BK96" i="101"/>
  <c r="BK95" i="101"/>
  <c r="BK94" i="101"/>
  <c r="BK93" i="101"/>
  <c r="BK92" i="101"/>
  <c r="BK91" i="101"/>
  <c r="BK90" i="101"/>
  <c r="BK89" i="101"/>
  <c r="BK88" i="101"/>
  <c r="BK87" i="101"/>
  <c r="BK86" i="101"/>
  <c r="BK85" i="101"/>
  <c r="BK84" i="101"/>
  <c r="BK83" i="101"/>
  <c r="BK82" i="101"/>
  <c r="BK81" i="101"/>
  <c r="BK80" i="101"/>
  <c r="BK79" i="101"/>
  <c r="BK78" i="101"/>
  <c r="BK77" i="101"/>
  <c r="BK76" i="101"/>
  <c r="BK75" i="101"/>
  <c r="BK74" i="101"/>
  <c r="BK73" i="101"/>
  <c r="BK72" i="101"/>
  <c r="BK71" i="101"/>
  <c r="BK70" i="101"/>
  <c r="BK69" i="101"/>
  <c r="BK68" i="101"/>
  <c r="BK67" i="101"/>
  <c r="BK66" i="101"/>
  <c r="BK65" i="101"/>
  <c r="BK64" i="101"/>
  <c r="BK63" i="101"/>
  <c r="BK62" i="101"/>
  <c r="BK61" i="101"/>
  <c r="BK60" i="101"/>
  <c r="BK59" i="101"/>
  <c r="BK58" i="101"/>
  <c r="BK57" i="101"/>
  <c r="BK56" i="101"/>
  <c r="BK55" i="101"/>
  <c r="BK54" i="101"/>
  <c r="BK53" i="101"/>
  <c r="BK52" i="101"/>
  <c r="BK51" i="101"/>
  <c r="BK50" i="101"/>
  <c r="BK49" i="101"/>
  <c r="BA49" i="101"/>
  <c r="AO49" i="101"/>
  <c r="AI49" i="101"/>
  <c r="BK48" i="101"/>
  <c r="BK47" i="101"/>
  <c r="BK46" i="101"/>
  <c r="BK45" i="101"/>
  <c r="BK44" i="101"/>
  <c r="BK43" i="101"/>
  <c r="BK42" i="101"/>
  <c r="BK41" i="101"/>
  <c r="BK40" i="101"/>
  <c r="BK39" i="101"/>
  <c r="BK38" i="101"/>
  <c r="BK37" i="101"/>
  <c r="BK36" i="101"/>
  <c r="BK35" i="101"/>
  <c r="BK34" i="101"/>
  <c r="BK33" i="101"/>
  <c r="BK32" i="101"/>
  <c r="BK31" i="101"/>
  <c r="BK30" i="101"/>
  <c r="BK29" i="101"/>
  <c r="BK28" i="101"/>
  <c r="BK27" i="101"/>
  <c r="BK26" i="101"/>
  <c r="BK25" i="101"/>
  <c r="I19" i="101"/>
  <c r="G19" i="101"/>
  <c r="E19" i="101"/>
  <c r="I18" i="101"/>
  <c r="G18" i="101"/>
  <c r="E18" i="101"/>
  <c r="I17" i="101"/>
  <c r="G17" i="101"/>
  <c r="E17" i="101"/>
  <c r="I16" i="101"/>
  <c r="G16" i="101"/>
  <c r="E16" i="101"/>
  <c r="C16" i="101"/>
  <c r="J19" i="101" s="1"/>
  <c r="B16" i="101"/>
  <c r="H19" i="101" s="1"/>
  <c r="A16" i="101"/>
  <c r="F18" i="101" s="1"/>
  <c r="I15" i="101"/>
  <c r="G15" i="101"/>
  <c r="E15" i="101"/>
  <c r="BK142" i="100"/>
  <c r="BK141" i="100"/>
  <c r="AO141" i="100"/>
  <c r="AI141" i="100"/>
  <c r="BK140" i="100"/>
  <c r="BK139" i="100"/>
  <c r="BK138" i="100"/>
  <c r="BK137" i="100"/>
  <c r="BK136" i="100"/>
  <c r="BK135" i="100"/>
  <c r="BK134" i="100"/>
  <c r="BK133" i="100"/>
  <c r="BK132" i="100"/>
  <c r="BK131" i="100"/>
  <c r="BK130" i="100"/>
  <c r="BK129" i="100"/>
  <c r="BK128" i="100"/>
  <c r="BK127" i="100"/>
  <c r="BK126" i="100"/>
  <c r="BK125" i="100"/>
  <c r="BK124" i="100"/>
  <c r="BK123" i="100"/>
  <c r="BK122" i="100"/>
  <c r="BK121" i="100"/>
  <c r="BK120" i="100"/>
  <c r="BK119" i="100"/>
  <c r="BK118" i="100"/>
  <c r="BK117" i="100"/>
  <c r="BK116" i="100"/>
  <c r="BK115" i="100"/>
  <c r="BK114" i="100"/>
  <c r="BK113" i="100"/>
  <c r="BK112" i="100"/>
  <c r="BK111" i="100"/>
  <c r="BK110" i="100"/>
  <c r="BK109" i="100"/>
  <c r="BK108" i="100"/>
  <c r="BK107" i="100"/>
  <c r="BK106" i="100"/>
  <c r="BK105" i="100"/>
  <c r="BK104" i="100"/>
  <c r="BK103" i="100"/>
  <c r="BK102" i="100"/>
  <c r="BK101" i="100"/>
  <c r="BK100" i="100"/>
  <c r="BK99" i="100"/>
  <c r="BK98" i="100"/>
  <c r="BA98" i="100"/>
  <c r="AO98" i="100"/>
  <c r="AI98" i="100"/>
  <c r="BK97" i="100"/>
  <c r="BK96" i="100"/>
  <c r="BK95" i="100"/>
  <c r="BK94" i="100"/>
  <c r="BK93" i="100"/>
  <c r="BK92" i="100"/>
  <c r="BK91" i="100"/>
  <c r="BK90" i="100"/>
  <c r="BK89" i="100"/>
  <c r="BK88" i="100"/>
  <c r="BK87" i="100"/>
  <c r="BK86" i="100"/>
  <c r="BK85" i="100"/>
  <c r="BK84" i="100"/>
  <c r="BK83" i="100"/>
  <c r="BK82" i="100"/>
  <c r="BK81" i="100"/>
  <c r="BK80" i="100"/>
  <c r="BK79" i="100"/>
  <c r="BK78" i="100"/>
  <c r="BK77" i="100"/>
  <c r="BK76" i="100"/>
  <c r="BK75" i="100"/>
  <c r="BK74" i="100"/>
  <c r="BK73" i="100"/>
  <c r="BK72" i="100"/>
  <c r="BK71" i="100"/>
  <c r="BK70" i="100"/>
  <c r="BK69" i="100"/>
  <c r="BK68" i="100"/>
  <c r="BK67" i="100"/>
  <c r="BK66" i="100"/>
  <c r="BK65" i="100"/>
  <c r="BK64" i="100"/>
  <c r="BK63" i="100"/>
  <c r="BK62" i="100"/>
  <c r="BK61" i="100"/>
  <c r="BK60" i="100"/>
  <c r="BK59" i="100"/>
  <c r="BK58" i="100"/>
  <c r="BK57" i="100"/>
  <c r="BK56" i="100"/>
  <c r="BK55" i="100"/>
  <c r="BK54" i="100"/>
  <c r="BK53" i="100"/>
  <c r="BK52" i="100"/>
  <c r="BK51" i="100"/>
  <c r="BK50" i="100"/>
  <c r="BK49" i="100"/>
  <c r="BA49" i="100"/>
  <c r="AU49" i="100"/>
  <c r="AO49" i="100"/>
  <c r="AI49" i="100"/>
  <c r="BK48" i="100"/>
  <c r="BK47" i="100"/>
  <c r="BK46" i="100"/>
  <c r="BK45" i="100"/>
  <c r="BK44" i="100"/>
  <c r="BK43" i="100"/>
  <c r="BK42" i="100"/>
  <c r="BK41" i="100"/>
  <c r="BK40" i="100"/>
  <c r="BK39" i="100"/>
  <c r="BK38" i="100"/>
  <c r="BK37" i="100"/>
  <c r="BK36" i="100"/>
  <c r="BK35" i="100"/>
  <c r="BK34" i="100"/>
  <c r="BK33" i="100"/>
  <c r="BK32" i="100"/>
  <c r="BK31" i="100"/>
  <c r="BK30" i="100"/>
  <c r="BK29" i="100"/>
  <c r="BK28" i="100"/>
  <c r="BK27" i="100"/>
  <c r="BK26" i="100"/>
  <c r="BK25" i="100"/>
  <c r="J19" i="100"/>
  <c r="I19" i="100"/>
  <c r="G19" i="100"/>
  <c r="F19" i="100"/>
  <c r="I18" i="100"/>
  <c r="G18" i="100"/>
  <c r="E18" i="100"/>
  <c r="I17" i="100"/>
  <c r="G17" i="100"/>
  <c r="F17" i="100"/>
  <c r="E17" i="100"/>
  <c r="I16" i="100"/>
  <c r="C16" i="100"/>
  <c r="J17" i="100" s="1"/>
  <c r="B16" i="100"/>
  <c r="A16" i="100"/>
  <c r="F16" i="100" s="1"/>
  <c r="I15" i="100"/>
  <c r="H15" i="100"/>
  <c r="G15" i="100"/>
  <c r="F15" i="100"/>
  <c r="J14" i="100"/>
  <c r="F14" i="100"/>
  <c r="BK142" i="99"/>
  <c r="BK141" i="99"/>
  <c r="BA141" i="99"/>
  <c r="AU141" i="99"/>
  <c r="BK140" i="99"/>
  <c r="BK139" i="99"/>
  <c r="BK138" i="99"/>
  <c r="BK137" i="99"/>
  <c r="BK136" i="99"/>
  <c r="BK135" i="99"/>
  <c r="BK134" i="99"/>
  <c r="BK133" i="99"/>
  <c r="BK132" i="99"/>
  <c r="BK131" i="99"/>
  <c r="BK130" i="99"/>
  <c r="BK129" i="99"/>
  <c r="BK128" i="99"/>
  <c r="BK127" i="99"/>
  <c r="BK126" i="99"/>
  <c r="BK125" i="99"/>
  <c r="BK124" i="99"/>
  <c r="BK123" i="99"/>
  <c r="BK122" i="99"/>
  <c r="BK121" i="99"/>
  <c r="BK120" i="99"/>
  <c r="BK119" i="99"/>
  <c r="BK118" i="99"/>
  <c r="BK117" i="99"/>
  <c r="BK116" i="99"/>
  <c r="BK115" i="99"/>
  <c r="BK114" i="99"/>
  <c r="BK113" i="99"/>
  <c r="BK112" i="99"/>
  <c r="BK111" i="99"/>
  <c r="BK110" i="99"/>
  <c r="BK109" i="99"/>
  <c r="BK108" i="99"/>
  <c r="BK107" i="99"/>
  <c r="BK106" i="99"/>
  <c r="BK105" i="99"/>
  <c r="BK104" i="99"/>
  <c r="BK103" i="99"/>
  <c r="BK102" i="99"/>
  <c r="BK101" i="99"/>
  <c r="BK100" i="99"/>
  <c r="BK99" i="99"/>
  <c r="BK98" i="99"/>
  <c r="BA98" i="99"/>
  <c r="AO98" i="99"/>
  <c r="AI98" i="99"/>
  <c r="BK97" i="99"/>
  <c r="BK96" i="99"/>
  <c r="BK95" i="99"/>
  <c r="BK94" i="99"/>
  <c r="BK93" i="99"/>
  <c r="BK92" i="99"/>
  <c r="BK91" i="99"/>
  <c r="BK90" i="99"/>
  <c r="BK89" i="99"/>
  <c r="BK88" i="99"/>
  <c r="BK87" i="99"/>
  <c r="BK86" i="99"/>
  <c r="BK85" i="99"/>
  <c r="BK84" i="99"/>
  <c r="BK83" i="99"/>
  <c r="BK82" i="99"/>
  <c r="BK81" i="99"/>
  <c r="BK80" i="99"/>
  <c r="BK79" i="99"/>
  <c r="BK78" i="99"/>
  <c r="BK77" i="99"/>
  <c r="BK76" i="99"/>
  <c r="BK75" i="99"/>
  <c r="BK74" i="99"/>
  <c r="BK73" i="99"/>
  <c r="BK72" i="99"/>
  <c r="BK71" i="99"/>
  <c r="BK70" i="99"/>
  <c r="BK69" i="99"/>
  <c r="BK68" i="99"/>
  <c r="BK67" i="99"/>
  <c r="BK66" i="99"/>
  <c r="BK65" i="99"/>
  <c r="BK64" i="99"/>
  <c r="BK63" i="99"/>
  <c r="BK62" i="99"/>
  <c r="BK61" i="99"/>
  <c r="BK60" i="99"/>
  <c r="BK59" i="99"/>
  <c r="BK58" i="99"/>
  <c r="BK57" i="99"/>
  <c r="BK56" i="99"/>
  <c r="BK55" i="99"/>
  <c r="BK54" i="99"/>
  <c r="BK53" i="99"/>
  <c r="BK52" i="99"/>
  <c r="BK51" i="99"/>
  <c r="BK50" i="99"/>
  <c r="BK49" i="99"/>
  <c r="BA49" i="99"/>
  <c r="AU49" i="99"/>
  <c r="AO49" i="99"/>
  <c r="BK48" i="99"/>
  <c r="BK47" i="99"/>
  <c r="BK46" i="99"/>
  <c r="BK45" i="99"/>
  <c r="BK44" i="99"/>
  <c r="BK43" i="99"/>
  <c r="BK42" i="99"/>
  <c r="BK41" i="99"/>
  <c r="BK40" i="99"/>
  <c r="BK39" i="99"/>
  <c r="BK38" i="99"/>
  <c r="BK37" i="99"/>
  <c r="BK36" i="99"/>
  <c r="BK35" i="99"/>
  <c r="BK34" i="99"/>
  <c r="BK33" i="99"/>
  <c r="BK32" i="99"/>
  <c r="BK31" i="99"/>
  <c r="BK30" i="99"/>
  <c r="BK29" i="99"/>
  <c r="BK28" i="99"/>
  <c r="BK27" i="99"/>
  <c r="BK26" i="99"/>
  <c r="BK25" i="99"/>
  <c r="I19" i="99"/>
  <c r="G19" i="99"/>
  <c r="E19" i="99"/>
  <c r="I18" i="99"/>
  <c r="G18" i="99"/>
  <c r="E18" i="99"/>
  <c r="I17" i="99"/>
  <c r="G17" i="99"/>
  <c r="E17" i="99"/>
  <c r="I16" i="99"/>
  <c r="G16" i="99"/>
  <c r="E16" i="99"/>
  <c r="C16" i="99"/>
  <c r="J17" i="99" s="1"/>
  <c r="B16" i="99"/>
  <c r="H19" i="99" s="1"/>
  <c r="A16" i="99"/>
  <c r="F16" i="99" s="1"/>
  <c r="I15" i="99"/>
  <c r="G15" i="99"/>
  <c r="E15" i="99"/>
  <c r="F14" i="99"/>
  <c r="BK29" i="91"/>
  <c r="BK30" i="91"/>
  <c r="BK31" i="91"/>
  <c r="BK32" i="91"/>
  <c r="BK33" i="91"/>
  <c r="BK34" i="91"/>
  <c r="BK35" i="91"/>
  <c r="BK36" i="91"/>
  <c r="BK37" i="91"/>
  <c r="BK38" i="91"/>
  <c r="BK39" i="91"/>
  <c r="BK40" i="91"/>
  <c r="BK41" i="91"/>
  <c r="BK42" i="91"/>
  <c r="BK43" i="91"/>
  <c r="BK44" i="91"/>
  <c r="BK45" i="91"/>
  <c r="BK46" i="91"/>
  <c r="BK47" i="91"/>
  <c r="BK48" i="91"/>
  <c r="BK49" i="91"/>
  <c r="BK50" i="91"/>
  <c r="BK51" i="91"/>
  <c r="BK52" i="91"/>
  <c r="BK53" i="91"/>
  <c r="BK54" i="91"/>
  <c r="BK55" i="91"/>
  <c r="BK56" i="91"/>
  <c r="BK57" i="91"/>
  <c r="BK58" i="91"/>
  <c r="BK59" i="91"/>
  <c r="BK60" i="91"/>
  <c r="BK61" i="91"/>
  <c r="BK62" i="91"/>
  <c r="BK63" i="91"/>
  <c r="BK64" i="91"/>
  <c r="BK65" i="91"/>
  <c r="BK66" i="91"/>
  <c r="BK67" i="91"/>
  <c r="BK68" i="91"/>
  <c r="BK69" i="91"/>
  <c r="BK70" i="91"/>
  <c r="BK71" i="91"/>
  <c r="BK72" i="91"/>
  <c r="BK73" i="91"/>
  <c r="BK74" i="91"/>
  <c r="BK75" i="91"/>
  <c r="BK76" i="91"/>
  <c r="BK77" i="91"/>
  <c r="BK78" i="91"/>
  <c r="BK79" i="91"/>
  <c r="BK80" i="91"/>
  <c r="BK81" i="91"/>
  <c r="BK82" i="91"/>
  <c r="BK83" i="91"/>
  <c r="BK84" i="91"/>
  <c r="BK85" i="91"/>
  <c r="BK86" i="91"/>
  <c r="BK87" i="91"/>
  <c r="BK88" i="91"/>
  <c r="BK89" i="91"/>
  <c r="BK90" i="91"/>
  <c r="BK91" i="91"/>
  <c r="BK92" i="91"/>
  <c r="BK93" i="91"/>
  <c r="BK94" i="91"/>
  <c r="BK95" i="91"/>
  <c r="BK96" i="91"/>
  <c r="BK97" i="91"/>
  <c r="BK98" i="91"/>
  <c r="BK99" i="91"/>
  <c r="BK100" i="91"/>
  <c r="BK101" i="91"/>
  <c r="BK102" i="91"/>
  <c r="BK103" i="91"/>
  <c r="BK104" i="91"/>
  <c r="BK105" i="91"/>
  <c r="BK106" i="91"/>
  <c r="BK107" i="91"/>
  <c r="BK108" i="91"/>
  <c r="BK109" i="91"/>
  <c r="BK110" i="91"/>
  <c r="BK111" i="91"/>
  <c r="BK112" i="91"/>
  <c r="BK113" i="91"/>
  <c r="BK114" i="91"/>
  <c r="BK115" i="91"/>
  <c r="BK116" i="91"/>
  <c r="BK117" i="91"/>
  <c r="BK118" i="91"/>
  <c r="BK119" i="91"/>
  <c r="BK120" i="91"/>
  <c r="BK121" i="91"/>
  <c r="BK122" i="91"/>
  <c r="BK123" i="91"/>
  <c r="BK124" i="91"/>
  <c r="BK125" i="91"/>
  <c r="BK126" i="91"/>
  <c r="BK127" i="91"/>
  <c r="BK128" i="91"/>
  <c r="BK129" i="91"/>
  <c r="BK130" i="91"/>
  <c r="BK131" i="91"/>
  <c r="BK132" i="91"/>
  <c r="BK133" i="91"/>
  <c r="BK134" i="91"/>
  <c r="BK135" i="91"/>
  <c r="BK136" i="91"/>
  <c r="BK137" i="91"/>
  <c r="BK138" i="91"/>
  <c r="BK139" i="91"/>
  <c r="BK140" i="91"/>
  <c r="BK141" i="91"/>
  <c r="BK142" i="91"/>
  <c r="BK26" i="91"/>
  <c r="BK27" i="91"/>
  <c r="BK28" i="91"/>
  <c r="BK25" i="91"/>
  <c r="G15" i="91"/>
  <c r="I15" i="91"/>
  <c r="G16" i="91"/>
  <c r="I16" i="91"/>
  <c r="G17" i="91"/>
  <c r="I17" i="91"/>
  <c r="G18" i="91"/>
  <c r="I18" i="91"/>
  <c r="G19" i="91"/>
  <c r="I19" i="91"/>
  <c r="AW144" i="101" l="1"/>
  <c r="J16" i="101"/>
  <c r="H18" i="101"/>
  <c r="H15" i="101"/>
  <c r="H23" i="101" s="1"/>
  <c r="H17" i="101"/>
  <c r="H14" i="101"/>
  <c r="H16" i="101"/>
  <c r="J21" i="100"/>
  <c r="AG69" i="100" s="1"/>
  <c r="H15" i="99"/>
  <c r="H16" i="99"/>
  <c r="J15" i="99"/>
  <c r="F17" i="99"/>
  <c r="J14" i="99"/>
  <c r="J19" i="99"/>
  <c r="F15" i="99"/>
  <c r="F22" i="99" s="1"/>
  <c r="F15" i="101"/>
  <c r="F14" i="101"/>
  <c r="F17" i="101"/>
  <c r="F16" i="101"/>
  <c r="F19" i="101"/>
  <c r="J14" i="101"/>
  <c r="J17" i="101"/>
  <c r="J15" i="101"/>
  <c r="J18" i="101"/>
  <c r="AG26" i="100"/>
  <c r="AG44" i="100"/>
  <c r="AG95" i="100"/>
  <c r="AG111" i="100"/>
  <c r="AG63" i="100"/>
  <c r="AG25" i="100"/>
  <c r="F21" i="100"/>
  <c r="J23" i="100"/>
  <c r="J22" i="100"/>
  <c r="AG85" i="100" s="1"/>
  <c r="H16" i="100"/>
  <c r="H19" i="100"/>
  <c r="J18" i="100"/>
  <c r="H18" i="100"/>
  <c r="H17" i="100"/>
  <c r="H14" i="100"/>
  <c r="F23" i="100"/>
  <c r="J16" i="100"/>
  <c r="F18" i="100"/>
  <c r="F22" i="100" s="1"/>
  <c r="M15" i="100" s="1"/>
  <c r="J15" i="100"/>
  <c r="H14" i="99"/>
  <c r="J16" i="99"/>
  <c r="H17" i="99"/>
  <c r="F18" i="99"/>
  <c r="F23" i="99"/>
  <c r="H18" i="99"/>
  <c r="F19" i="99"/>
  <c r="J18" i="99"/>
  <c r="BA98" i="91"/>
  <c r="AU98" i="91"/>
  <c r="AO98" i="91"/>
  <c r="AI98" i="91"/>
  <c r="BA49" i="91"/>
  <c r="AU49" i="91"/>
  <c r="AO49" i="91"/>
  <c r="AI49" i="91"/>
  <c r="E19" i="91"/>
  <c r="E18" i="91"/>
  <c r="E17" i="91"/>
  <c r="E16" i="91"/>
  <c r="C16" i="91"/>
  <c r="B16" i="91"/>
  <c r="A16" i="91"/>
  <c r="F19" i="91" s="1"/>
  <c r="E15" i="91"/>
  <c r="H22" i="101" l="1"/>
  <c r="N14" i="101" s="1"/>
  <c r="H21" i="101"/>
  <c r="AE137" i="101" s="1"/>
  <c r="AG35" i="100"/>
  <c r="AG46" i="100"/>
  <c r="BB46" i="100" s="1"/>
  <c r="AG40" i="100"/>
  <c r="BJ40" i="100" s="1"/>
  <c r="AG89" i="100"/>
  <c r="AG99" i="100"/>
  <c r="AG68" i="100"/>
  <c r="AG64" i="100"/>
  <c r="BJ63" i="100" s="1"/>
  <c r="AG120" i="100"/>
  <c r="AG60" i="100"/>
  <c r="AG38" i="100"/>
  <c r="BC37" i="100" s="1"/>
  <c r="AG43" i="100"/>
  <c r="BB43" i="100" s="1"/>
  <c r="AG117" i="100"/>
  <c r="AG134" i="100"/>
  <c r="AG105" i="100"/>
  <c r="AG51" i="100"/>
  <c r="AG42" i="100"/>
  <c r="AG70" i="100"/>
  <c r="BJ69" i="100" s="1"/>
  <c r="AG115" i="100"/>
  <c r="BC115" i="100" s="1"/>
  <c r="AG88" i="100"/>
  <c r="BJ87" i="100" s="1"/>
  <c r="AG125" i="100"/>
  <c r="AG41" i="100"/>
  <c r="AG113" i="100"/>
  <c r="P15" i="100"/>
  <c r="AG75" i="100"/>
  <c r="AG56" i="100"/>
  <c r="AG123" i="100"/>
  <c r="AG127" i="100"/>
  <c r="BJ127" i="100" s="1"/>
  <c r="AG72" i="100"/>
  <c r="AG116" i="100"/>
  <c r="AG107" i="100"/>
  <c r="BJ106" i="100" s="1"/>
  <c r="AG133" i="100"/>
  <c r="AG45" i="100"/>
  <c r="AG129" i="100"/>
  <c r="AG32" i="100"/>
  <c r="AG122" i="100"/>
  <c r="AG79" i="100"/>
  <c r="AG30" i="100"/>
  <c r="AG112" i="100"/>
  <c r="BJ112" i="100" s="1"/>
  <c r="AG27" i="100"/>
  <c r="BC26" i="100" s="1"/>
  <c r="AG83" i="100"/>
  <c r="AG131" i="100"/>
  <c r="AG118" i="100"/>
  <c r="AG90" i="100"/>
  <c r="BD90" i="100" s="1"/>
  <c r="AG137" i="100"/>
  <c r="P16" i="100"/>
  <c r="P18" i="100"/>
  <c r="AG59" i="100"/>
  <c r="AG140" i="100"/>
  <c r="AG39" i="100"/>
  <c r="AG34" i="100"/>
  <c r="BC34" i="100" s="1"/>
  <c r="AG136" i="100"/>
  <c r="BC136" i="100" s="1"/>
  <c r="AG87" i="100"/>
  <c r="AG142" i="100"/>
  <c r="AG57" i="100"/>
  <c r="AG94" i="100"/>
  <c r="AG61" i="100"/>
  <c r="AG141" i="100"/>
  <c r="AG81" i="100"/>
  <c r="AG77" i="100"/>
  <c r="P17" i="100"/>
  <c r="AG80" i="100"/>
  <c r="AG98" i="100"/>
  <c r="AG97" i="100"/>
  <c r="AG130" i="100"/>
  <c r="AG78" i="100"/>
  <c r="BC78" i="100" s="1"/>
  <c r="AG132" i="100"/>
  <c r="AG126" i="100"/>
  <c r="AG84" i="100"/>
  <c r="AG110" i="100"/>
  <c r="AG49" i="100"/>
  <c r="P19" i="100"/>
  <c r="AG50" i="100"/>
  <c r="AG104" i="100"/>
  <c r="AG71" i="100"/>
  <c r="AG47" i="100"/>
  <c r="BJ46" i="100" s="1"/>
  <c r="AG37" i="100"/>
  <c r="AG102" i="100"/>
  <c r="AG28" i="100"/>
  <c r="AG73" i="100"/>
  <c r="BC72" i="100" s="1"/>
  <c r="AG106" i="100"/>
  <c r="J22" i="99"/>
  <c r="P19" i="99" s="1"/>
  <c r="J21" i="99"/>
  <c r="J23" i="99"/>
  <c r="F21" i="99"/>
  <c r="M18" i="99" s="1"/>
  <c r="F22" i="101"/>
  <c r="F21" i="101"/>
  <c r="F23" i="101"/>
  <c r="N17" i="101"/>
  <c r="J21" i="101"/>
  <c r="P14" i="101" s="1"/>
  <c r="J23" i="101"/>
  <c r="J22" i="101"/>
  <c r="M19" i="101"/>
  <c r="M16" i="101"/>
  <c r="AE141" i="101"/>
  <c r="AE85" i="101"/>
  <c r="AE77" i="101"/>
  <c r="AE127" i="101"/>
  <c r="AE119" i="101"/>
  <c r="AE59" i="101"/>
  <c r="AE51" i="101"/>
  <c r="AE38" i="101"/>
  <c r="AE35" i="101"/>
  <c r="AE97" i="101"/>
  <c r="AE78" i="101"/>
  <c r="AE118" i="101"/>
  <c r="AE104" i="101"/>
  <c r="AE132" i="101"/>
  <c r="AE125" i="101"/>
  <c r="AE63" i="101"/>
  <c r="AE56" i="101"/>
  <c r="AE68" i="101"/>
  <c r="AE48" i="101"/>
  <c r="AE90" i="101"/>
  <c r="AE72" i="101"/>
  <c r="AE135" i="101"/>
  <c r="AE112" i="101"/>
  <c r="AE60" i="101"/>
  <c r="AE58" i="101"/>
  <c r="AE86" i="101"/>
  <c r="AE81" i="101"/>
  <c r="AE57" i="101"/>
  <c r="H21" i="100"/>
  <c r="N14" i="100"/>
  <c r="H23" i="100"/>
  <c r="H22" i="100"/>
  <c r="AD140" i="100"/>
  <c r="AD128" i="100"/>
  <c r="AD120" i="100"/>
  <c r="AD112" i="100"/>
  <c r="AD104" i="100"/>
  <c r="AD88" i="100"/>
  <c r="AD84" i="100"/>
  <c r="AD76" i="100"/>
  <c r="AD68" i="100"/>
  <c r="AD60" i="100"/>
  <c r="AD52" i="100"/>
  <c r="AD48" i="100"/>
  <c r="AD44" i="100"/>
  <c r="AD141" i="100"/>
  <c r="AD137" i="100"/>
  <c r="AD129" i="100"/>
  <c r="AD121" i="100"/>
  <c r="AD113" i="100"/>
  <c r="AD105" i="100"/>
  <c r="AD89" i="100"/>
  <c r="AD85" i="100"/>
  <c r="AD136" i="100"/>
  <c r="AD132" i="100"/>
  <c r="AD124" i="100"/>
  <c r="AD116" i="100"/>
  <c r="AD108" i="100"/>
  <c r="AD96" i="100"/>
  <c r="AD80" i="100"/>
  <c r="AD72" i="100"/>
  <c r="AD64" i="100"/>
  <c r="AD56" i="100"/>
  <c r="AD117" i="100"/>
  <c r="AD98" i="100"/>
  <c r="AD95" i="100"/>
  <c r="AD91" i="100"/>
  <c r="AD86" i="100"/>
  <c r="AD49" i="100"/>
  <c r="AD47" i="100"/>
  <c r="AD39" i="100"/>
  <c r="AD35" i="100"/>
  <c r="AJ34" i="100" s="1"/>
  <c r="AD31" i="100"/>
  <c r="AD27" i="100"/>
  <c r="AD110" i="100"/>
  <c r="AD107" i="100"/>
  <c r="AD106" i="100"/>
  <c r="AD43" i="100"/>
  <c r="AD41" i="100"/>
  <c r="AD25" i="100"/>
  <c r="AD142" i="100"/>
  <c r="AD119" i="100"/>
  <c r="AD109" i="100"/>
  <c r="AD99" i="100"/>
  <c r="AD94" i="100"/>
  <c r="AD90" i="100"/>
  <c r="AD75" i="100"/>
  <c r="AD73" i="100"/>
  <c r="AD63" i="100"/>
  <c r="AD61" i="100"/>
  <c r="AD50" i="100"/>
  <c r="AD40" i="100"/>
  <c r="AD36" i="100"/>
  <c r="AD32" i="100"/>
  <c r="AD28" i="100"/>
  <c r="AD134" i="100"/>
  <c r="AD122" i="100"/>
  <c r="AD118" i="100"/>
  <c r="AD115" i="100"/>
  <c r="AD97" i="100"/>
  <c r="AD131" i="100"/>
  <c r="AD130" i="100"/>
  <c r="AD111" i="100"/>
  <c r="AD42" i="100"/>
  <c r="AD37" i="100"/>
  <c r="AD33" i="100"/>
  <c r="AD138" i="100"/>
  <c r="AD133" i="100"/>
  <c r="AD135" i="100"/>
  <c r="AD79" i="100"/>
  <c r="AD62" i="100"/>
  <c r="AD53" i="100"/>
  <c r="AD34" i="100"/>
  <c r="AD127" i="100"/>
  <c r="AD114" i="100"/>
  <c r="AD69" i="100"/>
  <c r="AD59" i="100"/>
  <c r="AD46" i="100"/>
  <c r="AD123" i="100"/>
  <c r="AD102" i="100"/>
  <c r="AD81" i="100"/>
  <c r="AD71" i="100"/>
  <c r="AD66" i="100"/>
  <c r="AD58" i="100"/>
  <c r="AD30" i="100"/>
  <c r="AD78" i="100"/>
  <c r="AD70" i="100"/>
  <c r="AD45" i="100"/>
  <c r="AD126" i="100"/>
  <c r="AD83" i="100"/>
  <c r="AD125" i="100"/>
  <c r="AD82" i="100"/>
  <c r="AD65" i="100"/>
  <c r="AD77" i="100"/>
  <c r="AD67" i="100"/>
  <c r="AD51" i="100"/>
  <c r="AD26" i="100"/>
  <c r="M19" i="100"/>
  <c r="AD103" i="100"/>
  <c r="AD38" i="100"/>
  <c r="AD57" i="100"/>
  <c r="AD87" i="100"/>
  <c r="AD74" i="100"/>
  <c r="BJ78" i="100"/>
  <c r="BJ130" i="100"/>
  <c r="BC130" i="100"/>
  <c r="BC69" i="100"/>
  <c r="N17" i="100"/>
  <c r="M14" i="100"/>
  <c r="BD136" i="100"/>
  <c r="BJ57" i="100"/>
  <c r="BC141" i="100"/>
  <c r="BJ141" i="100"/>
  <c r="M18" i="100"/>
  <c r="N18" i="100"/>
  <c r="AG62" i="100"/>
  <c r="AG91" i="100"/>
  <c r="AG66" i="100"/>
  <c r="AG74" i="100"/>
  <c r="AG96" i="100"/>
  <c r="BC95" i="100" s="1"/>
  <c r="AG33" i="100"/>
  <c r="AG82" i="100"/>
  <c r="AG48" i="100"/>
  <c r="AG36" i="100"/>
  <c r="AG65" i="100"/>
  <c r="AG86" i="100"/>
  <c r="AG138" i="100"/>
  <c r="BJ75" i="100"/>
  <c r="BJ34" i="100"/>
  <c r="BC60" i="100"/>
  <c r="BJ60" i="100"/>
  <c r="BJ98" i="100"/>
  <c r="BC98" i="100"/>
  <c r="BJ37" i="100"/>
  <c r="BC84" i="100"/>
  <c r="BJ84" i="100"/>
  <c r="BJ115" i="100"/>
  <c r="BC40" i="100"/>
  <c r="BC90" i="100"/>
  <c r="M16" i="100"/>
  <c r="BC63" i="100"/>
  <c r="BC43" i="100"/>
  <c r="BC81" i="100"/>
  <c r="BJ81" i="100"/>
  <c r="BC49" i="100"/>
  <c r="BJ49" i="100"/>
  <c r="AG76" i="100"/>
  <c r="BC75" i="100" s="1"/>
  <c r="AG31" i="100"/>
  <c r="P14" i="100"/>
  <c r="AG67" i="100"/>
  <c r="AG52" i="100"/>
  <c r="AG108" i="100"/>
  <c r="AG135" i="100"/>
  <c r="AG124" i="100"/>
  <c r="AG58" i="100"/>
  <c r="AG128" i="100"/>
  <c r="AG119" i="100"/>
  <c r="BC118" i="100" s="1"/>
  <c r="AG103" i="100"/>
  <c r="AG109" i="100"/>
  <c r="AG114" i="100"/>
  <c r="AG53" i="100"/>
  <c r="AG121" i="100"/>
  <c r="BJ26" i="100"/>
  <c r="AG133" i="99"/>
  <c r="AG106" i="99"/>
  <c r="AG59" i="99"/>
  <c r="AG127" i="99"/>
  <c r="AG79" i="99"/>
  <c r="AG135" i="99"/>
  <c r="P17" i="99"/>
  <c r="AG36" i="99"/>
  <c r="AG37" i="99"/>
  <c r="AG67" i="99"/>
  <c r="AG56" i="99"/>
  <c r="AG132" i="99"/>
  <c r="AG77" i="99"/>
  <c r="H21" i="99"/>
  <c r="N14" i="99" s="1"/>
  <c r="H23" i="99"/>
  <c r="H22" i="99"/>
  <c r="AG76" i="99"/>
  <c r="AG27" i="99"/>
  <c r="AG42" i="99"/>
  <c r="AG75" i="99"/>
  <c r="AG64" i="99"/>
  <c r="AG136" i="99"/>
  <c r="AG85" i="99"/>
  <c r="F14" i="91"/>
  <c r="J17" i="91"/>
  <c r="J14" i="91"/>
  <c r="J16" i="91"/>
  <c r="J15" i="91"/>
  <c r="J19" i="91"/>
  <c r="H14" i="91"/>
  <c r="H19" i="91"/>
  <c r="H16" i="91"/>
  <c r="H18" i="91"/>
  <c r="H15" i="91"/>
  <c r="H17" i="91"/>
  <c r="J18" i="91"/>
  <c r="F16" i="91"/>
  <c r="F15" i="91"/>
  <c r="F17" i="91"/>
  <c r="F18" i="91"/>
  <c r="N19" i="101" l="1"/>
  <c r="O19" i="101" s="1"/>
  <c r="AE96" i="101"/>
  <c r="AE73" i="101"/>
  <c r="AE140" i="101"/>
  <c r="AE106" i="101"/>
  <c r="AE40" i="101"/>
  <c r="AE67" i="101"/>
  <c r="AE41" i="101"/>
  <c r="AE89" i="101"/>
  <c r="AE109" i="101"/>
  <c r="AE28" i="101"/>
  <c r="AE116" i="101"/>
  <c r="AE133" i="101"/>
  <c r="AE131" i="101"/>
  <c r="AF131" i="101" s="1"/>
  <c r="AE88" i="101"/>
  <c r="AE30" i="101"/>
  <c r="AE122" i="101"/>
  <c r="AE32" i="101"/>
  <c r="AE87" i="101"/>
  <c r="AE25" i="101"/>
  <c r="AE136" i="101"/>
  <c r="AE123" i="101"/>
  <c r="AE102" i="101"/>
  <c r="AE83" i="101"/>
  <c r="AE49" i="101"/>
  <c r="AE113" i="101"/>
  <c r="N18" i="101"/>
  <c r="M14" i="101"/>
  <c r="O14" i="101" s="1"/>
  <c r="AE82" i="101"/>
  <c r="AE120" i="101"/>
  <c r="AE128" i="101"/>
  <c r="AE84" i="101"/>
  <c r="AE117" i="101"/>
  <c r="AE142" i="101"/>
  <c r="AE105" i="101"/>
  <c r="AE114" i="101"/>
  <c r="AE98" i="101"/>
  <c r="AE44" i="101"/>
  <c r="AE124" i="101"/>
  <c r="AE36" i="101"/>
  <c r="AE43" i="101"/>
  <c r="AE34" i="101"/>
  <c r="AE130" i="101"/>
  <c r="AE126" i="101"/>
  <c r="AE91" i="101"/>
  <c r="AE53" i="101"/>
  <c r="AE121" i="101"/>
  <c r="P18" i="101"/>
  <c r="AE79" i="101"/>
  <c r="AE37" i="101"/>
  <c r="AE99" i="101"/>
  <c r="AE65" i="101"/>
  <c r="AE39" i="101"/>
  <c r="AE50" i="101"/>
  <c r="AQ49" i="101" s="1"/>
  <c r="AE108" i="101"/>
  <c r="AE66" i="101"/>
  <c r="AF66" i="101" s="1"/>
  <c r="AE64" i="101"/>
  <c r="AE27" i="101"/>
  <c r="AE138" i="101"/>
  <c r="AE103" i="101"/>
  <c r="AE61" i="101"/>
  <c r="AE129" i="101"/>
  <c r="AE62" i="101"/>
  <c r="N16" i="101"/>
  <c r="O16" i="101" s="1"/>
  <c r="AE107" i="101"/>
  <c r="AE26" i="101"/>
  <c r="AE80" i="101"/>
  <c r="AE134" i="101"/>
  <c r="AE74" i="101"/>
  <c r="AF74" i="101" s="1"/>
  <c r="AE75" i="101"/>
  <c r="AE45" i="101"/>
  <c r="N15" i="101"/>
  <c r="AE33" i="101"/>
  <c r="AE94" i="101"/>
  <c r="AE95" i="101"/>
  <c r="AE42" i="101"/>
  <c r="AE110" i="101"/>
  <c r="BH109" i="101" s="1"/>
  <c r="AE70" i="101"/>
  <c r="AE46" i="101"/>
  <c r="AE52" i="101"/>
  <c r="AQ52" i="101" s="1"/>
  <c r="AE115" i="101"/>
  <c r="AE76" i="101"/>
  <c r="AE71" i="101"/>
  <c r="AE31" i="101"/>
  <c r="AE47" i="101"/>
  <c r="AE111" i="101"/>
  <c r="AE69" i="101"/>
  <c r="BJ118" i="100"/>
  <c r="BJ133" i="100"/>
  <c r="BC127" i="100"/>
  <c r="BC87" i="100"/>
  <c r="BC57" i="100"/>
  <c r="BB37" i="100"/>
  <c r="BB34" i="100"/>
  <c r="BJ72" i="100"/>
  <c r="BJ43" i="100"/>
  <c r="BC112" i="100"/>
  <c r="BC133" i="100"/>
  <c r="BJ136" i="100"/>
  <c r="BC106" i="100"/>
  <c r="BJ90" i="100"/>
  <c r="BJ95" i="100"/>
  <c r="BC46" i="100"/>
  <c r="O17" i="100"/>
  <c r="P16" i="99"/>
  <c r="AG122" i="99"/>
  <c r="AG114" i="99"/>
  <c r="AG102" i="99"/>
  <c r="AG88" i="99"/>
  <c r="AG95" i="99"/>
  <c r="BJ95" i="99" s="1"/>
  <c r="AG62" i="99"/>
  <c r="AG87" i="99"/>
  <c r="AG137" i="99"/>
  <c r="BJ136" i="99" s="1"/>
  <c r="AG38" i="99"/>
  <c r="AG131" i="99"/>
  <c r="AG73" i="99"/>
  <c r="BC72" i="99" s="1"/>
  <c r="AG47" i="99"/>
  <c r="AG72" i="99"/>
  <c r="BJ72" i="99" s="1"/>
  <c r="AG58" i="99"/>
  <c r="AG63" i="99"/>
  <c r="BJ63" i="99" s="1"/>
  <c r="AG129" i="99"/>
  <c r="AG45" i="99"/>
  <c r="AG111" i="99"/>
  <c r="AG130" i="99"/>
  <c r="AG109" i="99"/>
  <c r="AG30" i="99"/>
  <c r="AG35" i="99"/>
  <c r="AG43" i="99"/>
  <c r="AG121" i="99"/>
  <c r="BJ121" i="99" s="1"/>
  <c r="AG41" i="99"/>
  <c r="AG103" i="99"/>
  <c r="BJ103" i="99" s="1"/>
  <c r="AG94" i="99"/>
  <c r="AG97" i="99"/>
  <c r="AG26" i="99"/>
  <c r="AG113" i="99"/>
  <c r="AG90" i="99"/>
  <c r="AG107" i="99"/>
  <c r="AG125" i="99"/>
  <c r="AG99" i="99"/>
  <c r="AG28" i="99"/>
  <c r="AG31" i="99"/>
  <c r="AG142" i="99"/>
  <c r="AG116" i="99"/>
  <c r="AG91" i="99"/>
  <c r="AG81" i="99"/>
  <c r="AG68" i="99"/>
  <c r="AG34" i="99"/>
  <c r="AG61" i="99"/>
  <c r="AG48" i="99"/>
  <c r="AG25" i="99"/>
  <c r="AG66" i="99"/>
  <c r="BJ66" i="99" s="1"/>
  <c r="AG138" i="99"/>
  <c r="AG120" i="99"/>
  <c r="AG134" i="99"/>
  <c r="AG80" i="99"/>
  <c r="AG112" i="99"/>
  <c r="AG53" i="99"/>
  <c r="AG32" i="99"/>
  <c r="AG119" i="99"/>
  <c r="AG39" i="99"/>
  <c r="AG126" i="99"/>
  <c r="AG105" i="99"/>
  <c r="AG108" i="99"/>
  <c r="AG83" i="99"/>
  <c r="AG86" i="99"/>
  <c r="AG60" i="99"/>
  <c r="AG65" i="99"/>
  <c r="AG44" i="99"/>
  <c r="P14" i="99"/>
  <c r="AG123" i="99"/>
  <c r="AG82" i="99"/>
  <c r="AG89" i="99"/>
  <c r="AG96" i="99"/>
  <c r="AG51" i="99"/>
  <c r="AG78" i="99"/>
  <c r="BJ78" i="99" s="1"/>
  <c r="AG57" i="99"/>
  <c r="AG52" i="99"/>
  <c r="AG40" i="99"/>
  <c r="AG115" i="99"/>
  <c r="AG74" i="99"/>
  <c r="AG70" i="99"/>
  <c r="AG49" i="99"/>
  <c r="AG117" i="99"/>
  <c r="BC78" i="99"/>
  <c r="AG46" i="99"/>
  <c r="BJ46" i="99" s="1"/>
  <c r="P18" i="99"/>
  <c r="AG118" i="99"/>
  <c r="BJ118" i="99" s="1"/>
  <c r="AG110" i="99"/>
  <c r="AG140" i="99"/>
  <c r="AG69" i="99"/>
  <c r="AG33" i="99"/>
  <c r="AG71" i="99"/>
  <c r="AG50" i="99"/>
  <c r="BC49" i="99" s="1"/>
  <c r="AG104" i="99"/>
  <c r="AG141" i="99"/>
  <c r="AG84" i="99"/>
  <c r="BC84" i="99" s="1"/>
  <c r="AG124" i="99"/>
  <c r="AG128" i="99"/>
  <c r="BC127" i="99" s="1"/>
  <c r="AG98" i="99"/>
  <c r="AD109" i="99"/>
  <c r="AD34" i="99"/>
  <c r="AD112" i="99"/>
  <c r="AD77" i="99"/>
  <c r="AD103" i="99"/>
  <c r="AD130" i="99"/>
  <c r="AD87" i="99"/>
  <c r="AD72" i="99"/>
  <c r="M15" i="99"/>
  <c r="AD42" i="99"/>
  <c r="AD122" i="99"/>
  <c r="AD62" i="99"/>
  <c r="AD73" i="99"/>
  <c r="AD88" i="99"/>
  <c r="AD135" i="99"/>
  <c r="AD79" i="99"/>
  <c r="AD98" i="99"/>
  <c r="AD129" i="99"/>
  <c r="AD61" i="99"/>
  <c r="AD108" i="99"/>
  <c r="AD41" i="99"/>
  <c r="AD32" i="99"/>
  <c r="AD30" i="99"/>
  <c r="AD33" i="99"/>
  <c r="AD82" i="99"/>
  <c r="AD121" i="99"/>
  <c r="AD53" i="99"/>
  <c r="AD96" i="99"/>
  <c r="AD25" i="99"/>
  <c r="AD28" i="99"/>
  <c r="AD26" i="99"/>
  <c r="AD31" i="99"/>
  <c r="AD63" i="99"/>
  <c r="AD80" i="99"/>
  <c r="AD119" i="99"/>
  <c r="AD141" i="99"/>
  <c r="M14" i="99"/>
  <c r="O14" i="99" s="1"/>
  <c r="AD44" i="99"/>
  <c r="AD116" i="99"/>
  <c r="M16" i="99"/>
  <c r="AD114" i="99"/>
  <c r="AD46" i="99"/>
  <c r="AD65" i="99"/>
  <c r="AD84" i="99"/>
  <c r="AD131" i="99"/>
  <c r="AD71" i="99"/>
  <c r="AD106" i="99"/>
  <c r="AD133" i="99"/>
  <c r="AD57" i="99"/>
  <c r="AD76" i="99"/>
  <c r="AD123" i="99"/>
  <c r="AD74" i="99"/>
  <c r="AD49" i="99"/>
  <c r="AD35" i="99"/>
  <c r="AJ34" i="99" s="1"/>
  <c r="AD83" i="99"/>
  <c r="AD111" i="99"/>
  <c r="AD138" i="99"/>
  <c r="AD120" i="99"/>
  <c r="AD118" i="99"/>
  <c r="AD85" i="99"/>
  <c r="AD75" i="99"/>
  <c r="AD51" i="99"/>
  <c r="AD78" i="99"/>
  <c r="AD48" i="99"/>
  <c r="AD110" i="99"/>
  <c r="AD39" i="99"/>
  <c r="AD104" i="99"/>
  <c r="AD69" i="99"/>
  <c r="AD36" i="99"/>
  <c r="AD113" i="99"/>
  <c r="AD134" i="99"/>
  <c r="AD97" i="99"/>
  <c r="AD95" i="99"/>
  <c r="AD124" i="99"/>
  <c r="AD40" i="99"/>
  <c r="AD70" i="99"/>
  <c r="AD102" i="99"/>
  <c r="AD37" i="99"/>
  <c r="AD94" i="99"/>
  <c r="AD125" i="99"/>
  <c r="AD140" i="99"/>
  <c r="AD68" i="99"/>
  <c r="AD115" i="99"/>
  <c r="AD142" i="99"/>
  <c r="AD66" i="99"/>
  <c r="AD105" i="99"/>
  <c r="AD45" i="99"/>
  <c r="AD127" i="99"/>
  <c r="AD27" i="99"/>
  <c r="AD59" i="99"/>
  <c r="AD67" i="99"/>
  <c r="AD90" i="99"/>
  <c r="AD117" i="99"/>
  <c r="AD128" i="99"/>
  <c r="AD60" i="99"/>
  <c r="AD107" i="99"/>
  <c r="AD126" i="99"/>
  <c r="AD58" i="99"/>
  <c r="AD89" i="99"/>
  <c r="AD136" i="99"/>
  <c r="AD43" i="99"/>
  <c r="AD91" i="99"/>
  <c r="AD56" i="99"/>
  <c r="AD64" i="99"/>
  <c r="AD86" i="99"/>
  <c r="AD52" i="99"/>
  <c r="AD99" i="99"/>
  <c r="AD50" i="99"/>
  <c r="AD132" i="99"/>
  <c r="AD47" i="99"/>
  <c r="AD81" i="99"/>
  <c r="AD137" i="99"/>
  <c r="AD38" i="99"/>
  <c r="M17" i="99"/>
  <c r="M19" i="99"/>
  <c r="P15" i="99"/>
  <c r="AQ57" i="101"/>
  <c r="BH57" i="101"/>
  <c r="BH106" i="101"/>
  <c r="AQ109" i="101"/>
  <c r="AQ84" i="101"/>
  <c r="AQ26" i="101"/>
  <c r="BH26" i="101"/>
  <c r="AQ75" i="101"/>
  <c r="M15" i="101"/>
  <c r="O15" i="101" s="1"/>
  <c r="BH133" i="101"/>
  <c r="AQ133" i="101"/>
  <c r="BH87" i="101"/>
  <c r="AQ87" i="101"/>
  <c r="BH136" i="101"/>
  <c r="AQ136" i="101"/>
  <c r="P17" i="101"/>
  <c r="AQ98" i="101"/>
  <c r="BH98" i="101"/>
  <c r="AQ124" i="101"/>
  <c r="BH124" i="101"/>
  <c r="AQ43" i="101"/>
  <c r="BH43" i="101"/>
  <c r="AQ34" i="101"/>
  <c r="BH34" i="101"/>
  <c r="BH130" i="101"/>
  <c r="AQ130" i="101"/>
  <c r="BH121" i="101"/>
  <c r="AQ121" i="101"/>
  <c r="M17" i="101"/>
  <c r="O17" i="101" s="1"/>
  <c r="BH37" i="101"/>
  <c r="AQ37" i="101"/>
  <c r="BH66" i="101"/>
  <c r="AQ66" i="101"/>
  <c r="AF108" i="101"/>
  <c r="BH103" i="101"/>
  <c r="AQ103" i="101"/>
  <c r="BH95" i="101"/>
  <c r="AF46" i="101"/>
  <c r="AQ46" i="101"/>
  <c r="BH46" i="101"/>
  <c r="BH52" i="101"/>
  <c r="AQ115" i="101"/>
  <c r="BH115" i="101"/>
  <c r="AF71" i="101"/>
  <c r="BH31" i="101"/>
  <c r="BH69" i="101"/>
  <c r="AQ69" i="101"/>
  <c r="AQ81" i="101"/>
  <c r="BH81" i="101"/>
  <c r="AF81" i="101"/>
  <c r="BH112" i="101"/>
  <c r="AQ112" i="101"/>
  <c r="AQ72" i="101"/>
  <c r="BH72" i="101"/>
  <c r="AF48" i="101"/>
  <c r="AF78" i="101"/>
  <c r="BH78" i="101"/>
  <c r="AQ78" i="101"/>
  <c r="BH141" i="101"/>
  <c r="AD142" i="101"/>
  <c r="AF142" i="101" s="1"/>
  <c r="AD126" i="101"/>
  <c r="AF126" i="101" s="1"/>
  <c r="AD118" i="101"/>
  <c r="AF118" i="101" s="1"/>
  <c r="AD110" i="101"/>
  <c r="AF110" i="101" s="1"/>
  <c r="AD102" i="101"/>
  <c r="AF102" i="101" s="1"/>
  <c r="AD98" i="101"/>
  <c r="AF98" i="101" s="1"/>
  <c r="AD82" i="101"/>
  <c r="AF82" i="101" s="1"/>
  <c r="AD74" i="101"/>
  <c r="AD66" i="101"/>
  <c r="AD58" i="101"/>
  <c r="AF58" i="101" s="1"/>
  <c r="AD50" i="101"/>
  <c r="AF50" i="101" s="1"/>
  <c r="AD141" i="101"/>
  <c r="AF141" i="101" s="1"/>
  <c r="AD136" i="101"/>
  <c r="AD132" i="101"/>
  <c r="AD124" i="101"/>
  <c r="AF124" i="101" s="1"/>
  <c r="AD116" i="101"/>
  <c r="AF116" i="101" s="1"/>
  <c r="AD108" i="101"/>
  <c r="AD96" i="101"/>
  <c r="AF96" i="101" s="1"/>
  <c r="AD80" i="101"/>
  <c r="AF80" i="101" s="1"/>
  <c r="AD72" i="101"/>
  <c r="AF72" i="101" s="1"/>
  <c r="AD64" i="101"/>
  <c r="AF64" i="101" s="1"/>
  <c r="AD56" i="101"/>
  <c r="AF56" i="101" s="1"/>
  <c r="AD40" i="101"/>
  <c r="AF40" i="101" s="1"/>
  <c r="AD133" i="101"/>
  <c r="AF133" i="101" s="1"/>
  <c r="AD131" i="101"/>
  <c r="AD121" i="101"/>
  <c r="AF121" i="101" s="1"/>
  <c r="AD119" i="101"/>
  <c r="AF119" i="101" s="1"/>
  <c r="AD114" i="101"/>
  <c r="AF114" i="101" s="1"/>
  <c r="AD109" i="101"/>
  <c r="AF109" i="101" s="1"/>
  <c r="AD107" i="101"/>
  <c r="AF107" i="101" s="1"/>
  <c r="AD95" i="101"/>
  <c r="AF95" i="101" s="1"/>
  <c r="AD86" i="101"/>
  <c r="AF86" i="101" s="1"/>
  <c r="AD81" i="101"/>
  <c r="AD79" i="101"/>
  <c r="AF79" i="101" s="1"/>
  <c r="AD69" i="101"/>
  <c r="AF69" i="101" s="1"/>
  <c r="AD67" i="101"/>
  <c r="AF67" i="101" s="1"/>
  <c r="AD62" i="101"/>
  <c r="AF62" i="101" s="1"/>
  <c r="AD49" i="101"/>
  <c r="AD47" i="101"/>
  <c r="AF47" i="101" s="1"/>
  <c r="AD138" i="101"/>
  <c r="AF138" i="101" s="1"/>
  <c r="AD91" i="101"/>
  <c r="AF91" i="101" s="1"/>
  <c r="AD53" i="101"/>
  <c r="AF53" i="101" s="1"/>
  <c r="AD45" i="101"/>
  <c r="AF45" i="101" s="1"/>
  <c r="AD38" i="101"/>
  <c r="AD35" i="101"/>
  <c r="AD31" i="101"/>
  <c r="AF31" i="101" s="1"/>
  <c r="AD27" i="101"/>
  <c r="AF27" i="101" s="1"/>
  <c r="AD130" i="101"/>
  <c r="AF130" i="101" s="1"/>
  <c r="AD123" i="101"/>
  <c r="AF123" i="101" s="1"/>
  <c r="AD111" i="101"/>
  <c r="AF111" i="101" s="1"/>
  <c r="AD106" i="101"/>
  <c r="AF106" i="101" s="1"/>
  <c r="AD97" i="101"/>
  <c r="AD89" i="101"/>
  <c r="AF89" i="101" s="1"/>
  <c r="AD83" i="101"/>
  <c r="AD78" i="101"/>
  <c r="AD71" i="101"/>
  <c r="AD59" i="101"/>
  <c r="AD34" i="101"/>
  <c r="AF34" i="101" s="1"/>
  <c r="AD135" i="101"/>
  <c r="AF135" i="101" s="1"/>
  <c r="AD134" i="101"/>
  <c r="AF134" i="101" s="1"/>
  <c r="AD128" i="101"/>
  <c r="AF128" i="101" s="1"/>
  <c r="AD104" i="101"/>
  <c r="AF104" i="101" s="1"/>
  <c r="AD76" i="101"/>
  <c r="AF76" i="101" s="1"/>
  <c r="AD43" i="101"/>
  <c r="AF43" i="101" s="1"/>
  <c r="AD41" i="101"/>
  <c r="AF41" i="101" s="1"/>
  <c r="AD25" i="101"/>
  <c r="AF25" i="101" s="1"/>
  <c r="AD140" i="101"/>
  <c r="AD127" i="101"/>
  <c r="AF127" i="101" s="1"/>
  <c r="AD125" i="101"/>
  <c r="AF125" i="101" s="1"/>
  <c r="AD115" i="101"/>
  <c r="AD113" i="101"/>
  <c r="AF113" i="101" s="1"/>
  <c r="AD103" i="101"/>
  <c r="AF103" i="101" s="1"/>
  <c r="AD94" i="101"/>
  <c r="AF94" i="101" s="1"/>
  <c r="AD87" i="101"/>
  <c r="AF87" i="101" s="1"/>
  <c r="AD85" i="101"/>
  <c r="AF85" i="101" s="1"/>
  <c r="AD75" i="101"/>
  <c r="AF75" i="101" s="1"/>
  <c r="AD73" i="101"/>
  <c r="AF73" i="101" s="1"/>
  <c r="AD63" i="101"/>
  <c r="AD61" i="101"/>
  <c r="AF61" i="101" s="1"/>
  <c r="AD52" i="101"/>
  <c r="AD36" i="101"/>
  <c r="AF36" i="101" s="1"/>
  <c r="AD32" i="101"/>
  <c r="AF32" i="101" s="1"/>
  <c r="AD28" i="101"/>
  <c r="AF28" i="101" s="1"/>
  <c r="AD137" i="101"/>
  <c r="AF137" i="101" s="1"/>
  <c r="AD120" i="101"/>
  <c r="AD68" i="101"/>
  <c r="AF68" i="101" s="1"/>
  <c r="AD48" i="101"/>
  <c r="AD46" i="101"/>
  <c r="AD39" i="101"/>
  <c r="AF39" i="101" s="1"/>
  <c r="AD129" i="101"/>
  <c r="AF129" i="101" s="1"/>
  <c r="AD122" i="101"/>
  <c r="AF122" i="101" s="1"/>
  <c r="AD117" i="101"/>
  <c r="AF117" i="101" s="1"/>
  <c r="AD105" i="101"/>
  <c r="AF105" i="101" s="1"/>
  <c r="AD90" i="101"/>
  <c r="AD77" i="101"/>
  <c r="AF77" i="101" s="1"/>
  <c r="AD70" i="101"/>
  <c r="AF70" i="101" s="1"/>
  <c r="AD65" i="101"/>
  <c r="AF65" i="101" s="1"/>
  <c r="AD44" i="101"/>
  <c r="AF44" i="101" s="1"/>
  <c r="AD30" i="101"/>
  <c r="AF30" i="101" s="1"/>
  <c r="AD26" i="101"/>
  <c r="AF26" i="101" s="1"/>
  <c r="AD51" i="101"/>
  <c r="AF51" i="101" s="1"/>
  <c r="AD60" i="101"/>
  <c r="AF60" i="101" s="1"/>
  <c r="AD42" i="101"/>
  <c r="AF42" i="101" s="1"/>
  <c r="AD99" i="101"/>
  <c r="AF99" i="101" s="1"/>
  <c r="AD88" i="101"/>
  <c r="AF88" i="101" s="1"/>
  <c r="AD84" i="101"/>
  <c r="AF84" i="101" s="1"/>
  <c r="AD37" i="101"/>
  <c r="AD33" i="101"/>
  <c r="AF33" i="101" s="1"/>
  <c r="AD112" i="101"/>
  <c r="AF112" i="101" s="1"/>
  <c r="M18" i="101"/>
  <c r="O18" i="101" s="1"/>
  <c r="BH60" i="101"/>
  <c r="AQ60" i="101"/>
  <c r="AQ90" i="101"/>
  <c r="BH90" i="101"/>
  <c r="AQ63" i="101"/>
  <c r="BH63" i="101"/>
  <c r="AF132" i="101"/>
  <c r="BH118" i="101"/>
  <c r="AQ118" i="101"/>
  <c r="AF97" i="101"/>
  <c r="AF38" i="101"/>
  <c r="AF59" i="101"/>
  <c r="BH127" i="101"/>
  <c r="AQ127" i="101"/>
  <c r="AF120" i="101"/>
  <c r="AF140" i="101"/>
  <c r="AQ40" i="101"/>
  <c r="BH40" i="101"/>
  <c r="AG127" i="101"/>
  <c r="AG119" i="101"/>
  <c r="AG111" i="101"/>
  <c r="AG103" i="101"/>
  <c r="AG91" i="101"/>
  <c r="AG83" i="101"/>
  <c r="AG75" i="101"/>
  <c r="AG67" i="101"/>
  <c r="AG59" i="101"/>
  <c r="AG51" i="101"/>
  <c r="AG47" i="101"/>
  <c r="AG133" i="101"/>
  <c r="AG125" i="101"/>
  <c r="AG117" i="101"/>
  <c r="AG109" i="101"/>
  <c r="AG97" i="101"/>
  <c r="AG81" i="101"/>
  <c r="AG73" i="101"/>
  <c r="AG65" i="101"/>
  <c r="AG57" i="101"/>
  <c r="AG37" i="101"/>
  <c r="AG130" i="101"/>
  <c r="AG128" i="101"/>
  <c r="AG118" i="101"/>
  <c r="AG116" i="101"/>
  <c r="AG106" i="101"/>
  <c r="AG104" i="101"/>
  <c r="AG89" i="101"/>
  <c r="AG78" i="101"/>
  <c r="AG76" i="101"/>
  <c r="AG66" i="101"/>
  <c r="AG64" i="101"/>
  <c r="AG43" i="101"/>
  <c r="AG25" i="101"/>
  <c r="AG142" i="101"/>
  <c r="AG140" i="101"/>
  <c r="AG136" i="101"/>
  <c r="AG134" i="101"/>
  <c r="AG115" i="101"/>
  <c r="AG87" i="101"/>
  <c r="AG63" i="101"/>
  <c r="AG52" i="101"/>
  <c r="AG50" i="101"/>
  <c r="AG41" i="101"/>
  <c r="AG36" i="101"/>
  <c r="AG32" i="101"/>
  <c r="AG28" i="101"/>
  <c r="AG138" i="101"/>
  <c r="AG132" i="101"/>
  <c r="AG120" i="101"/>
  <c r="AG113" i="101"/>
  <c r="AG108" i="101"/>
  <c r="AG94" i="101"/>
  <c r="AG85" i="101"/>
  <c r="AG80" i="101"/>
  <c r="AG68" i="101"/>
  <c r="AG61" i="101"/>
  <c r="AG56" i="101"/>
  <c r="AG48" i="101"/>
  <c r="AG39" i="101"/>
  <c r="AG137" i="101"/>
  <c r="AG46" i="101"/>
  <c r="AG44" i="101"/>
  <c r="AG30" i="101"/>
  <c r="AG26" i="101"/>
  <c r="AG135" i="101"/>
  <c r="AG129" i="101"/>
  <c r="AG124" i="101"/>
  <c r="AG122" i="101"/>
  <c r="AG112" i="101"/>
  <c r="AG110" i="101"/>
  <c r="AG105" i="101"/>
  <c r="AG99" i="101"/>
  <c r="AG98" i="101"/>
  <c r="AG96" i="101"/>
  <c r="AG90" i="101"/>
  <c r="AG88" i="101"/>
  <c r="AG84" i="101"/>
  <c r="AG82" i="101"/>
  <c r="AG77" i="101"/>
  <c r="AG72" i="101"/>
  <c r="AG70" i="101"/>
  <c r="AG60" i="101"/>
  <c r="AG58" i="101"/>
  <c r="AG33" i="101"/>
  <c r="AG131" i="101"/>
  <c r="AG107" i="101"/>
  <c r="AG95" i="101"/>
  <c r="AG79" i="101"/>
  <c r="AG42" i="101"/>
  <c r="AG141" i="101"/>
  <c r="AG126" i="101"/>
  <c r="AG121" i="101"/>
  <c r="AG114" i="101"/>
  <c r="AG102" i="101"/>
  <c r="AG86" i="101"/>
  <c r="AG74" i="101"/>
  <c r="AG69" i="101"/>
  <c r="AG62" i="101"/>
  <c r="AG49" i="101"/>
  <c r="AG35" i="101"/>
  <c r="AG31" i="101"/>
  <c r="AG27" i="101"/>
  <c r="AG40" i="101"/>
  <c r="AG38" i="101"/>
  <c r="AG71" i="101"/>
  <c r="AG53" i="101"/>
  <c r="AG34" i="101"/>
  <c r="AG123" i="101"/>
  <c r="AG45" i="101"/>
  <c r="P16" i="101"/>
  <c r="P19" i="101"/>
  <c r="P15" i="101"/>
  <c r="BC109" i="100"/>
  <c r="BJ109" i="100"/>
  <c r="BJ103" i="100"/>
  <c r="BC103" i="100"/>
  <c r="AM87" i="100"/>
  <c r="AK87" i="100"/>
  <c r="BG87" i="100"/>
  <c r="BG78" i="100"/>
  <c r="AK78" i="100"/>
  <c r="AJ46" i="100"/>
  <c r="BG46" i="100"/>
  <c r="AK46" i="100"/>
  <c r="AL90" i="100"/>
  <c r="BG90" i="100"/>
  <c r="AK90" i="100"/>
  <c r="AK43" i="100"/>
  <c r="BG43" i="100"/>
  <c r="AJ43" i="100"/>
  <c r="BG136" i="100"/>
  <c r="AK136" i="100"/>
  <c r="AK141" i="100"/>
  <c r="BG141" i="100"/>
  <c r="O14" i="100"/>
  <c r="AK57" i="100"/>
  <c r="BG57" i="100"/>
  <c r="AK106" i="100"/>
  <c r="BG106" i="100"/>
  <c r="AK49" i="100"/>
  <c r="BG49" i="100"/>
  <c r="AK72" i="100"/>
  <c r="BG72" i="100"/>
  <c r="AE135" i="100"/>
  <c r="AF135" i="100" s="1"/>
  <c r="AE131" i="100"/>
  <c r="AF131" i="100" s="1"/>
  <c r="AE123" i="100"/>
  <c r="AF123" i="100" s="1"/>
  <c r="AE115" i="100"/>
  <c r="AE107" i="100"/>
  <c r="AF107" i="100" s="1"/>
  <c r="AE99" i="100"/>
  <c r="AF99" i="100" s="1"/>
  <c r="AE95" i="100"/>
  <c r="AE87" i="100"/>
  <c r="AE79" i="100"/>
  <c r="AF79" i="100" s="1"/>
  <c r="AE71" i="100"/>
  <c r="AF71" i="100" s="1"/>
  <c r="AE63" i="100"/>
  <c r="AE43" i="100"/>
  <c r="AE136" i="100"/>
  <c r="AE132" i="100"/>
  <c r="AF132" i="100" s="1"/>
  <c r="AE124" i="100"/>
  <c r="AE116" i="100"/>
  <c r="AF116" i="100" s="1"/>
  <c r="AE108" i="100"/>
  <c r="AF108" i="100" s="1"/>
  <c r="AE96" i="100"/>
  <c r="AF96" i="100" s="1"/>
  <c r="AE127" i="100"/>
  <c r="AE119" i="100"/>
  <c r="AF119" i="100" s="1"/>
  <c r="AE111" i="100"/>
  <c r="AF111" i="100" s="1"/>
  <c r="AE103" i="100"/>
  <c r="AE91" i="100"/>
  <c r="AF91" i="100" s="1"/>
  <c r="AE83" i="100"/>
  <c r="AF83" i="100" s="1"/>
  <c r="AE75" i="100"/>
  <c r="AE67" i="100"/>
  <c r="AF67" i="100" s="1"/>
  <c r="AE59" i="100"/>
  <c r="AF59" i="100" s="1"/>
  <c r="AE51" i="100"/>
  <c r="AF51" i="100" s="1"/>
  <c r="AE47" i="100"/>
  <c r="AF47" i="100" s="1"/>
  <c r="AE126" i="100"/>
  <c r="AF126" i="100" s="1"/>
  <c r="AE120" i="100"/>
  <c r="AF120" i="100" s="1"/>
  <c r="AE78" i="100"/>
  <c r="AE66" i="100"/>
  <c r="AE53" i="100"/>
  <c r="AF53" i="100" s="1"/>
  <c r="AE45" i="100"/>
  <c r="AF45" i="100" s="1"/>
  <c r="AE34" i="100"/>
  <c r="AE142" i="100"/>
  <c r="AF142" i="100" s="1"/>
  <c r="AE137" i="100"/>
  <c r="AF137" i="100" s="1"/>
  <c r="AE113" i="100"/>
  <c r="AF113" i="100" s="1"/>
  <c r="AE109" i="100"/>
  <c r="AE94" i="100"/>
  <c r="AF94" i="100" s="1"/>
  <c r="AE90" i="100"/>
  <c r="AE88" i="100"/>
  <c r="AF88" i="100" s="1"/>
  <c r="AE73" i="100"/>
  <c r="AF73" i="100" s="1"/>
  <c r="AE61" i="100"/>
  <c r="AF61" i="100" s="1"/>
  <c r="AE50" i="100"/>
  <c r="AF50" i="100" s="1"/>
  <c r="AE40" i="100"/>
  <c r="AE36" i="100"/>
  <c r="AF36" i="100" s="1"/>
  <c r="AE32" i="100"/>
  <c r="AF32" i="100" s="1"/>
  <c r="AE28" i="100"/>
  <c r="AF28" i="100" s="1"/>
  <c r="AE30" i="100"/>
  <c r="AF30" i="100" s="1"/>
  <c r="AE140" i="100"/>
  <c r="AF140" i="100" s="1"/>
  <c r="AE134" i="100"/>
  <c r="AF134" i="100" s="1"/>
  <c r="AE122" i="100"/>
  <c r="AF122" i="100" s="1"/>
  <c r="AE118" i="100"/>
  <c r="AE112" i="100"/>
  <c r="AE97" i="100"/>
  <c r="AF97" i="100" s="1"/>
  <c r="AE85" i="100"/>
  <c r="AF85" i="100" s="1"/>
  <c r="AE80" i="100"/>
  <c r="AF80" i="100" s="1"/>
  <c r="AE68" i="100"/>
  <c r="AF68" i="100" s="1"/>
  <c r="AE56" i="100"/>
  <c r="AF56" i="100" s="1"/>
  <c r="AE52" i="100"/>
  <c r="AE125" i="100"/>
  <c r="AF125" i="100" s="1"/>
  <c r="AE121" i="100"/>
  <c r="AE102" i="100"/>
  <c r="AF102" i="100" s="1"/>
  <c r="AE82" i="100"/>
  <c r="AF82" i="100" s="1"/>
  <c r="AE77" i="100"/>
  <c r="AF77" i="100" s="1"/>
  <c r="AE70" i="100"/>
  <c r="AF70" i="100" s="1"/>
  <c r="AE65" i="100"/>
  <c r="AF65" i="100" s="1"/>
  <c r="AE58" i="100"/>
  <c r="AF58" i="100" s="1"/>
  <c r="AE48" i="100"/>
  <c r="AF48" i="100" s="1"/>
  <c r="AE46" i="100"/>
  <c r="AE38" i="100"/>
  <c r="AF38" i="100" s="1"/>
  <c r="AE26" i="100"/>
  <c r="AE138" i="100"/>
  <c r="AF138" i="100" s="1"/>
  <c r="AE133" i="100"/>
  <c r="AE114" i="100"/>
  <c r="AF114" i="100" s="1"/>
  <c r="AE89" i="100"/>
  <c r="AF89" i="100" s="1"/>
  <c r="AE81" i="100"/>
  <c r="AE74" i="100"/>
  <c r="AF74" i="100" s="1"/>
  <c r="AE69" i="100"/>
  <c r="AE62" i="100"/>
  <c r="AF62" i="100" s="1"/>
  <c r="AE57" i="100"/>
  <c r="AE141" i="100"/>
  <c r="AE117" i="100"/>
  <c r="AF117" i="100" s="1"/>
  <c r="AE106" i="100"/>
  <c r="AE98" i="100"/>
  <c r="AE72" i="100"/>
  <c r="AE105" i="100"/>
  <c r="AF105" i="100" s="1"/>
  <c r="AE76" i="100"/>
  <c r="AF76" i="100" s="1"/>
  <c r="AE49" i="100"/>
  <c r="AE33" i="100"/>
  <c r="AF33" i="100" s="1"/>
  <c r="AE31" i="100"/>
  <c r="AE27" i="100"/>
  <c r="AF27" i="100" s="1"/>
  <c r="AE25" i="100"/>
  <c r="AF25" i="100" s="1"/>
  <c r="AE130" i="100"/>
  <c r="AE86" i="100"/>
  <c r="AF86" i="100" s="1"/>
  <c r="AE39" i="100"/>
  <c r="AF39" i="100" s="1"/>
  <c r="AE37" i="100"/>
  <c r="AE129" i="100"/>
  <c r="AF129" i="100" s="1"/>
  <c r="AE104" i="100"/>
  <c r="AF104" i="100" s="1"/>
  <c r="AE110" i="100"/>
  <c r="AF110" i="100" s="1"/>
  <c r="AE128" i="100"/>
  <c r="AF128" i="100" s="1"/>
  <c r="AE60" i="100"/>
  <c r="AE44" i="100"/>
  <c r="AF44" i="100" s="1"/>
  <c r="AE42" i="100"/>
  <c r="AF42" i="100" s="1"/>
  <c r="AE84" i="100"/>
  <c r="AE64" i="100"/>
  <c r="AF64" i="100" s="1"/>
  <c r="AE41" i="100"/>
  <c r="AF41" i="100" s="1"/>
  <c r="AE35" i="100"/>
  <c r="AF35" i="100" s="1"/>
  <c r="AV34" i="100" s="1"/>
  <c r="N15" i="100"/>
  <c r="O15" i="100" s="1"/>
  <c r="N19" i="100"/>
  <c r="O19" i="100" s="1"/>
  <c r="AK69" i="100"/>
  <c r="BG69" i="100"/>
  <c r="BG133" i="100"/>
  <c r="AK133" i="100"/>
  <c r="AM133" i="100"/>
  <c r="AK40" i="100"/>
  <c r="BG40" i="100"/>
  <c r="AJ40" i="100"/>
  <c r="BG112" i="100"/>
  <c r="AK112" i="100"/>
  <c r="BC31" i="100"/>
  <c r="BJ31" i="100"/>
  <c r="BG103" i="100"/>
  <c r="AK103" i="100"/>
  <c r="BG66" i="100"/>
  <c r="AK66" i="100"/>
  <c r="BG115" i="100"/>
  <c r="AK115" i="100"/>
  <c r="AK109" i="100"/>
  <c r="BG109" i="100"/>
  <c r="BG52" i="100"/>
  <c r="AK52" i="100"/>
  <c r="BJ124" i="100"/>
  <c r="BC124" i="100"/>
  <c r="BJ121" i="100"/>
  <c r="BC121" i="100"/>
  <c r="BC66" i="100"/>
  <c r="BJ66" i="100"/>
  <c r="BG127" i="100"/>
  <c r="AK127" i="100"/>
  <c r="BG118" i="100"/>
  <c r="AK118" i="100"/>
  <c r="BG95" i="100"/>
  <c r="AK95" i="100"/>
  <c r="BG60" i="100"/>
  <c r="AK60" i="100"/>
  <c r="BG26" i="100"/>
  <c r="AK26" i="100"/>
  <c r="AK81" i="100"/>
  <c r="BG81" i="100"/>
  <c r="AK34" i="100"/>
  <c r="BG34" i="100"/>
  <c r="BG37" i="100"/>
  <c r="AJ37" i="100"/>
  <c r="AK63" i="100"/>
  <c r="BG63" i="100"/>
  <c r="BG31" i="100"/>
  <c r="AK31" i="100"/>
  <c r="AK98" i="100"/>
  <c r="BG98" i="100"/>
  <c r="BG121" i="100"/>
  <c r="AK121" i="100"/>
  <c r="N16" i="100"/>
  <c r="O16" i="100" s="1"/>
  <c r="AK124" i="100"/>
  <c r="BG124" i="100"/>
  <c r="BJ52" i="100"/>
  <c r="BC52" i="100"/>
  <c r="O18" i="100"/>
  <c r="AK75" i="100"/>
  <c r="BG75" i="100"/>
  <c r="BG84" i="100"/>
  <c r="AK84" i="100"/>
  <c r="AK130" i="100"/>
  <c r="BG130" i="100"/>
  <c r="BC75" i="99"/>
  <c r="BJ75" i="99"/>
  <c r="BJ127" i="99"/>
  <c r="N18" i="99"/>
  <c r="O18" i="99" s="1"/>
  <c r="BC106" i="99"/>
  <c r="BJ106" i="99"/>
  <c r="BJ133" i="99"/>
  <c r="BC133" i="99"/>
  <c r="BC95" i="99"/>
  <c r="BC87" i="99"/>
  <c r="BJ87" i="99"/>
  <c r="BB46" i="99"/>
  <c r="BC118" i="99"/>
  <c r="N17" i="99"/>
  <c r="BD136" i="99"/>
  <c r="BC136" i="99"/>
  <c r="BC141" i="99"/>
  <c r="BJ141" i="99"/>
  <c r="BJ84" i="99"/>
  <c r="BJ69" i="99"/>
  <c r="BC69" i="99"/>
  <c r="AE133" i="99"/>
  <c r="AE125" i="99"/>
  <c r="AE117" i="99"/>
  <c r="AF117" i="99" s="1"/>
  <c r="AE109" i="99"/>
  <c r="AE97" i="99"/>
  <c r="AE81" i="99"/>
  <c r="AE73" i="99"/>
  <c r="AF73" i="99" s="1"/>
  <c r="AE65" i="99"/>
  <c r="AF65" i="99" s="1"/>
  <c r="AE57" i="99"/>
  <c r="AE140" i="99"/>
  <c r="AE128" i="99"/>
  <c r="AF128" i="99" s="1"/>
  <c r="AE120" i="99"/>
  <c r="AE112" i="99"/>
  <c r="AE104" i="99"/>
  <c r="AF104" i="99" s="1"/>
  <c r="AE88" i="99"/>
  <c r="AF88" i="99" s="1"/>
  <c r="AE84" i="99"/>
  <c r="AE76" i="99"/>
  <c r="AF76" i="99" s="1"/>
  <c r="AE68" i="99"/>
  <c r="AE60" i="99"/>
  <c r="AE52" i="99"/>
  <c r="AE48" i="99"/>
  <c r="AE44" i="99"/>
  <c r="AF44" i="99" s="1"/>
  <c r="AE135" i="99"/>
  <c r="AF135" i="99" s="1"/>
  <c r="AE131" i="99"/>
  <c r="AF131" i="99" s="1"/>
  <c r="AE123" i="99"/>
  <c r="AF123" i="99" s="1"/>
  <c r="AE115" i="99"/>
  <c r="AE107" i="99"/>
  <c r="AF107" i="99" s="1"/>
  <c r="AE99" i="99"/>
  <c r="AF99" i="99" s="1"/>
  <c r="AE95" i="99"/>
  <c r="AE87" i="99"/>
  <c r="AE79" i="99"/>
  <c r="AF79" i="99" s="1"/>
  <c r="AE71" i="99"/>
  <c r="AF71" i="99" s="1"/>
  <c r="AE63" i="99"/>
  <c r="AE43" i="99"/>
  <c r="AE142" i="99"/>
  <c r="AF142" i="99" s="1"/>
  <c r="AE126" i="99"/>
  <c r="AE118" i="99"/>
  <c r="AE110" i="99"/>
  <c r="AE102" i="99"/>
  <c r="AF102" i="99" s="1"/>
  <c r="AE98" i="99"/>
  <c r="AE82" i="99"/>
  <c r="AF82" i="99" s="1"/>
  <c r="AE74" i="99"/>
  <c r="AE66" i="99"/>
  <c r="AE58" i="99"/>
  <c r="AE50" i="99"/>
  <c r="AE141" i="99"/>
  <c r="AE137" i="99"/>
  <c r="AF137" i="99" s="1"/>
  <c r="AE129" i="99"/>
  <c r="AF129" i="99" s="1"/>
  <c r="AE121" i="99"/>
  <c r="AE113" i="99"/>
  <c r="AF113" i="99" s="1"/>
  <c r="AE105" i="99"/>
  <c r="AF105" i="99" s="1"/>
  <c r="AE89" i="99"/>
  <c r="AF89" i="99" s="1"/>
  <c r="AE85" i="99"/>
  <c r="AE77" i="99"/>
  <c r="AF77" i="99" s="1"/>
  <c r="AE69" i="99"/>
  <c r="AE61" i="99"/>
  <c r="AF61" i="99" s="1"/>
  <c r="AE53" i="99"/>
  <c r="AF53" i="99" s="1"/>
  <c r="AE49" i="99"/>
  <c r="AE136" i="99"/>
  <c r="AE132" i="99"/>
  <c r="AF132" i="99" s="1"/>
  <c r="AE124" i="99"/>
  <c r="AE116" i="99"/>
  <c r="AF116" i="99" s="1"/>
  <c r="AE108" i="99"/>
  <c r="AF108" i="99" s="1"/>
  <c r="AE96" i="99"/>
  <c r="AF96" i="99" s="1"/>
  <c r="AE80" i="99"/>
  <c r="AF80" i="99" s="1"/>
  <c r="AE72" i="99"/>
  <c r="AE64" i="99"/>
  <c r="AF64" i="99" s="1"/>
  <c r="AE56" i="99"/>
  <c r="AF56" i="99" s="1"/>
  <c r="AE127" i="99"/>
  <c r="AE119" i="99"/>
  <c r="AF119" i="99" s="1"/>
  <c r="AE111" i="99"/>
  <c r="AF111" i="99" s="1"/>
  <c r="AE103" i="99"/>
  <c r="AE91" i="99"/>
  <c r="AF91" i="99" s="1"/>
  <c r="AE83" i="99"/>
  <c r="AE75" i="99"/>
  <c r="AE122" i="99"/>
  <c r="AF122" i="99" s="1"/>
  <c r="AE41" i="99"/>
  <c r="AE25" i="99"/>
  <c r="AF25" i="99" s="1"/>
  <c r="AE40" i="99"/>
  <c r="AE36" i="99"/>
  <c r="AF36" i="99" s="1"/>
  <c r="AE32" i="99"/>
  <c r="AF32" i="99" s="1"/>
  <c r="AE28" i="99"/>
  <c r="AF28" i="99" s="1"/>
  <c r="AE134" i="99"/>
  <c r="AF134" i="99" s="1"/>
  <c r="AE130" i="99"/>
  <c r="AE59" i="99"/>
  <c r="AE47" i="99"/>
  <c r="AF47" i="99" s="1"/>
  <c r="AE46" i="99"/>
  <c r="AE138" i="99"/>
  <c r="AF138" i="99" s="1"/>
  <c r="AE62" i="99"/>
  <c r="AF62" i="99" s="1"/>
  <c r="AE38" i="99"/>
  <c r="AE30" i="99"/>
  <c r="AF30" i="99" s="1"/>
  <c r="AE26" i="99"/>
  <c r="AE78" i="99"/>
  <c r="AE67" i="99"/>
  <c r="AF67" i="99" s="1"/>
  <c r="AE51" i="99"/>
  <c r="AF51" i="99" s="1"/>
  <c r="AE42" i="99"/>
  <c r="AF42" i="99" s="1"/>
  <c r="AE37" i="99"/>
  <c r="AE33" i="99"/>
  <c r="AE90" i="99"/>
  <c r="AE86" i="99"/>
  <c r="AE70" i="99"/>
  <c r="AE45" i="99"/>
  <c r="AF45" i="99" s="1"/>
  <c r="AE114" i="99"/>
  <c r="AF114" i="99" s="1"/>
  <c r="AE106" i="99"/>
  <c r="AE94" i="99"/>
  <c r="AF94" i="99" s="1"/>
  <c r="AE39" i="99"/>
  <c r="AE35" i="99"/>
  <c r="AF35" i="99" s="1"/>
  <c r="AV34" i="99" s="1"/>
  <c r="AE31" i="99"/>
  <c r="AE27" i="99"/>
  <c r="AE34" i="99"/>
  <c r="N16" i="99"/>
  <c r="O16" i="99" s="1"/>
  <c r="N15" i="99"/>
  <c r="O15" i="99" s="1"/>
  <c r="N19" i="99"/>
  <c r="O19" i="99" s="1"/>
  <c r="BC37" i="99"/>
  <c r="BB37" i="99"/>
  <c r="BJ37" i="99"/>
  <c r="BJ124" i="99"/>
  <c r="BC124" i="99"/>
  <c r="BC98" i="99"/>
  <c r="BJ98" i="99"/>
  <c r="H21" i="91"/>
  <c r="H22" i="91"/>
  <c r="J21" i="91"/>
  <c r="J23" i="91"/>
  <c r="J22" i="91"/>
  <c r="H23" i="91"/>
  <c r="F23" i="91"/>
  <c r="F22" i="91"/>
  <c r="F21" i="91"/>
  <c r="BH84" i="101" l="1"/>
  <c r="BH49" i="101"/>
  <c r="AF83" i="101"/>
  <c r="AF110" i="99"/>
  <c r="AK81" i="99"/>
  <c r="BG81" i="99"/>
  <c r="BG106" i="99"/>
  <c r="AK106" i="99"/>
  <c r="BG87" i="99"/>
  <c r="AK87" i="99"/>
  <c r="BJ49" i="99"/>
  <c r="BJ60" i="99"/>
  <c r="BC60" i="99"/>
  <c r="BJ26" i="99"/>
  <c r="BC26" i="99"/>
  <c r="AF27" i="99"/>
  <c r="AF70" i="99"/>
  <c r="AF59" i="99"/>
  <c r="AF41" i="99"/>
  <c r="AF85" i="99"/>
  <c r="AF50" i="99"/>
  <c r="AF48" i="99"/>
  <c r="AF97" i="99"/>
  <c r="AJ37" i="99"/>
  <c r="BG37" i="99"/>
  <c r="AK37" i="99"/>
  <c r="BG130" i="99"/>
  <c r="AK130" i="99"/>
  <c r="BC31" i="99"/>
  <c r="BJ31" i="99"/>
  <c r="BC109" i="99"/>
  <c r="BJ109" i="99"/>
  <c r="AF58" i="99"/>
  <c r="AJ43" i="99"/>
  <c r="BG43" i="99"/>
  <c r="AK43" i="99"/>
  <c r="BG66" i="99"/>
  <c r="AK66" i="99"/>
  <c r="BG75" i="99"/>
  <c r="AK75" i="99"/>
  <c r="AK49" i="99"/>
  <c r="BG49" i="99"/>
  <c r="AK103" i="99"/>
  <c r="BG103" i="99"/>
  <c r="BJ112" i="99"/>
  <c r="BC112" i="99"/>
  <c r="BJ130" i="99"/>
  <c r="BC130" i="99"/>
  <c r="BC115" i="99"/>
  <c r="BJ115" i="99"/>
  <c r="AF86" i="99"/>
  <c r="AF126" i="99"/>
  <c r="AF120" i="99"/>
  <c r="BC46" i="99"/>
  <c r="AK136" i="99"/>
  <c r="AL136" i="99"/>
  <c r="BG136" i="99"/>
  <c r="AK90" i="99"/>
  <c r="BG90" i="99"/>
  <c r="AK69" i="99"/>
  <c r="BG69" i="99"/>
  <c r="AK84" i="99"/>
  <c r="BG84" i="99"/>
  <c r="AK141" i="99"/>
  <c r="BG141" i="99"/>
  <c r="BJ34" i="99"/>
  <c r="BC34" i="99"/>
  <c r="BB34" i="99"/>
  <c r="AF39" i="99"/>
  <c r="AF33" i="99"/>
  <c r="AF38" i="99"/>
  <c r="AF83" i="99"/>
  <c r="AF74" i="99"/>
  <c r="AF68" i="99"/>
  <c r="AF140" i="99"/>
  <c r="AF125" i="99"/>
  <c r="AK115" i="99"/>
  <c r="BG115" i="99"/>
  <c r="AK40" i="99"/>
  <c r="BG40" i="99"/>
  <c r="AJ40" i="99"/>
  <c r="AK118" i="99"/>
  <c r="BG118" i="99"/>
  <c r="BG112" i="99"/>
  <c r="AK112" i="99"/>
  <c r="BC103" i="99"/>
  <c r="BB40" i="99"/>
  <c r="BJ40" i="99"/>
  <c r="BC40" i="99"/>
  <c r="BG52" i="99"/>
  <c r="AK52" i="99"/>
  <c r="BG124" i="99"/>
  <c r="AK124" i="99"/>
  <c r="AJ46" i="99"/>
  <c r="AK46" i="99"/>
  <c r="BG46" i="99"/>
  <c r="AK121" i="99"/>
  <c r="BG121" i="99"/>
  <c r="BG34" i="99"/>
  <c r="AK34" i="99"/>
  <c r="BC52" i="99"/>
  <c r="BJ52" i="99"/>
  <c r="BC81" i="99"/>
  <c r="BJ81" i="99"/>
  <c r="BC121" i="99"/>
  <c r="AK95" i="99"/>
  <c r="BG95" i="99"/>
  <c r="BG57" i="99"/>
  <c r="AK57" i="99"/>
  <c r="AK63" i="99"/>
  <c r="BG63" i="99"/>
  <c r="AK98" i="99"/>
  <c r="BG98" i="99"/>
  <c r="AK109" i="99"/>
  <c r="BG109" i="99"/>
  <c r="BC57" i="99"/>
  <c r="BJ57" i="99"/>
  <c r="BC90" i="99"/>
  <c r="BJ90" i="99"/>
  <c r="BD90" i="99"/>
  <c r="BC43" i="99"/>
  <c r="BB43" i="99"/>
  <c r="BJ43" i="99"/>
  <c r="O17" i="99"/>
  <c r="AK127" i="99"/>
  <c r="BG127" i="99"/>
  <c r="AK133" i="99"/>
  <c r="BG133" i="99"/>
  <c r="AK31" i="99"/>
  <c r="BG31" i="99"/>
  <c r="AK72" i="99"/>
  <c r="BG72" i="99"/>
  <c r="BC66" i="99"/>
  <c r="AK60" i="99"/>
  <c r="BG60" i="99"/>
  <c r="AK78" i="99"/>
  <c r="BG78" i="99"/>
  <c r="AK26" i="99"/>
  <c r="BG26" i="99"/>
  <c r="BC63" i="99"/>
  <c r="BI106" i="101"/>
  <c r="AW106" i="101"/>
  <c r="BI72" i="101"/>
  <c r="AW72" i="101"/>
  <c r="AW84" i="101"/>
  <c r="BI84" i="101"/>
  <c r="BI87" i="101"/>
  <c r="AW87" i="101"/>
  <c r="AW34" i="101"/>
  <c r="BI34" i="101"/>
  <c r="BI69" i="101"/>
  <c r="AW69" i="101"/>
  <c r="AW118" i="101"/>
  <c r="BI118" i="101"/>
  <c r="BI121" i="101"/>
  <c r="AW121" i="101"/>
  <c r="AW133" i="101"/>
  <c r="BI133" i="101"/>
  <c r="AW60" i="101"/>
  <c r="BI60" i="101"/>
  <c r="AW31" i="101"/>
  <c r="BI31" i="101"/>
  <c r="BI95" i="101"/>
  <c r="AW95" i="101"/>
  <c r="AV40" i="101"/>
  <c r="AW40" i="101"/>
  <c r="BI40" i="101"/>
  <c r="BI124" i="101"/>
  <c r="AW124" i="101"/>
  <c r="AW112" i="101"/>
  <c r="BI112" i="101"/>
  <c r="BI98" i="101"/>
  <c r="AW98" i="101"/>
  <c r="BC31" i="101"/>
  <c r="BJ31" i="101"/>
  <c r="BC84" i="101"/>
  <c r="BJ84" i="101"/>
  <c r="BB46" i="101"/>
  <c r="BJ46" i="101"/>
  <c r="BC46" i="101"/>
  <c r="BC121" i="101"/>
  <c r="BJ121" i="101"/>
  <c r="BJ78" i="101"/>
  <c r="BC78" i="101"/>
  <c r="AF35" i="101"/>
  <c r="AV34" i="101" s="1"/>
  <c r="BI109" i="101"/>
  <c r="AW109" i="101"/>
  <c r="BB34" i="101"/>
  <c r="BJ34" i="101"/>
  <c r="BC34" i="101"/>
  <c r="BJ49" i="101"/>
  <c r="BC49" i="101"/>
  <c r="BC90" i="101"/>
  <c r="BJ90" i="101"/>
  <c r="BC124" i="101"/>
  <c r="BJ124" i="101"/>
  <c r="BJ57" i="101"/>
  <c r="BC57" i="101"/>
  <c r="BC133" i="101"/>
  <c r="BJ133" i="101"/>
  <c r="BJ103" i="101"/>
  <c r="BC103" i="101"/>
  <c r="BG46" i="101"/>
  <c r="BG52" i="101"/>
  <c r="AK103" i="101"/>
  <c r="BG103" i="101"/>
  <c r="BG43" i="101"/>
  <c r="AK130" i="101"/>
  <c r="BG130" i="101"/>
  <c r="BG81" i="101"/>
  <c r="AK81" i="101"/>
  <c r="BG66" i="101"/>
  <c r="AK66" i="101"/>
  <c r="AF52" i="101"/>
  <c r="BJ141" i="101"/>
  <c r="BC141" i="101"/>
  <c r="BC60" i="101"/>
  <c r="BJ60" i="101"/>
  <c r="AK78" i="101"/>
  <c r="BG78" i="101"/>
  <c r="BG133" i="101"/>
  <c r="AK133" i="101"/>
  <c r="BI43" i="101"/>
  <c r="AW43" i="101"/>
  <c r="AV43" i="101"/>
  <c r="BJ98" i="101"/>
  <c r="BC98" i="101"/>
  <c r="BJ106" i="101"/>
  <c r="BC106" i="101"/>
  <c r="AK60" i="101"/>
  <c r="BG60" i="101"/>
  <c r="BG90" i="101"/>
  <c r="AK90" i="101"/>
  <c r="AK63" i="101"/>
  <c r="BG63" i="101"/>
  <c r="AK115" i="101"/>
  <c r="BG115" i="101"/>
  <c r="BG49" i="101"/>
  <c r="BG95" i="101"/>
  <c r="AK95" i="101"/>
  <c r="BG40" i="101"/>
  <c r="BG124" i="101"/>
  <c r="AK124" i="101"/>
  <c r="AW141" i="101"/>
  <c r="BI141" i="101"/>
  <c r="BI78" i="101"/>
  <c r="AW78" i="101"/>
  <c r="AW26" i="101"/>
  <c r="BI26" i="101"/>
  <c r="BC72" i="101"/>
  <c r="BJ72" i="101"/>
  <c r="BJ26" i="101"/>
  <c r="BC26" i="101"/>
  <c r="BJ43" i="101"/>
  <c r="BC43" i="101"/>
  <c r="BB43" i="101"/>
  <c r="BJ81" i="101"/>
  <c r="BC81" i="101"/>
  <c r="BJ127" i="101"/>
  <c r="BC127" i="101"/>
  <c r="AK112" i="101"/>
  <c r="BG112" i="101"/>
  <c r="BG57" i="101"/>
  <c r="AF49" i="101"/>
  <c r="BJ52" i="101"/>
  <c r="BC52" i="101"/>
  <c r="BC63" i="101"/>
  <c r="BJ63" i="101"/>
  <c r="AK98" i="101"/>
  <c r="BG98" i="101"/>
  <c r="AW66" i="101"/>
  <c r="BI66" i="101"/>
  <c r="BI130" i="101"/>
  <c r="AW130" i="101"/>
  <c r="BB40" i="101"/>
  <c r="BC40" i="101"/>
  <c r="BJ40" i="101"/>
  <c r="BC95" i="101"/>
  <c r="BJ95" i="101"/>
  <c r="BJ87" i="101"/>
  <c r="BC87" i="101"/>
  <c r="BJ118" i="101"/>
  <c r="BC118" i="101"/>
  <c r="AW127" i="101"/>
  <c r="BI127" i="101"/>
  <c r="BG26" i="101"/>
  <c r="AK75" i="101"/>
  <c r="BG75" i="101"/>
  <c r="AK127" i="101"/>
  <c r="BG127" i="101"/>
  <c r="BG109" i="101"/>
  <c r="AK109" i="101"/>
  <c r="AK136" i="101"/>
  <c r="BG136" i="101"/>
  <c r="AF136" i="101"/>
  <c r="BC69" i="101"/>
  <c r="BJ69" i="101"/>
  <c r="BC115" i="101"/>
  <c r="BJ115" i="101"/>
  <c r="BJ66" i="101"/>
  <c r="BC66" i="101"/>
  <c r="BJ109" i="101"/>
  <c r="BC109" i="101"/>
  <c r="BJ75" i="101"/>
  <c r="BC75" i="101"/>
  <c r="AF90" i="101"/>
  <c r="BG37" i="101"/>
  <c r="AK106" i="101"/>
  <c r="BG106" i="101"/>
  <c r="BG72" i="101"/>
  <c r="AK72" i="101"/>
  <c r="BG141" i="101"/>
  <c r="AF115" i="101"/>
  <c r="BI46" i="101"/>
  <c r="AW46" i="101"/>
  <c r="AV46" i="101"/>
  <c r="AW103" i="101"/>
  <c r="BI103" i="101"/>
  <c r="AF37" i="101"/>
  <c r="AF57" i="101"/>
  <c r="AK84" i="101"/>
  <c r="BG84" i="101"/>
  <c r="AK87" i="101"/>
  <c r="BG87" i="101"/>
  <c r="BG34" i="101"/>
  <c r="BG69" i="101"/>
  <c r="BG118" i="101"/>
  <c r="AK118" i="101"/>
  <c r="BI81" i="101"/>
  <c r="AW81" i="101"/>
  <c r="BC112" i="101"/>
  <c r="BJ112" i="101"/>
  <c r="BJ130" i="101"/>
  <c r="BC130" i="101"/>
  <c r="BC136" i="101"/>
  <c r="BJ136" i="101"/>
  <c r="BC37" i="101"/>
  <c r="BJ37" i="101"/>
  <c r="BB37" i="101"/>
  <c r="AF63" i="101"/>
  <c r="BG121" i="101"/>
  <c r="AK121" i="101"/>
  <c r="AQ75" i="100"/>
  <c r="BH75" i="100"/>
  <c r="AF75" i="100"/>
  <c r="AQ60" i="100"/>
  <c r="AF60" i="100"/>
  <c r="BH60" i="100"/>
  <c r="AQ72" i="100"/>
  <c r="AF72" i="100"/>
  <c r="BH72" i="100"/>
  <c r="AP46" i="100"/>
  <c r="AF46" i="100"/>
  <c r="AQ46" i="100"/>
  <c r="BH46" i="100"/>
  <c r="AF78" i="100"/>
  <c r="BH78" i="100"/>
  <c r="AQ78" i="100"/>
  <c r="AF98" i="100"/>
  <c r="AQ98" i="100"/>
  <c r="BH98" i="100"/>
  <c r="BH81" i="100"/>
  <c r="AQ81" i="100"/>
  <c r="AF81" i="100"/>
  <c r="AF118" i="100"/>
  <c r="AQ118" i="100"/>
  <c r="BH118" i="100"/>
  <c r="AQ40" i="100"/>
  <c r="BH40" i="100"/>
  <c r="AF40" i="100"/>
  <c r="AP40" i="100"/>
  <c r="BH124" i="100"/>
  <c r="AQ124" i="100"/>
  <c r="AF124" i="100"/>
  <c r="BH95" i="100"/>
  <c r="AQ95" i="100"/>
  <c r="AF95" i="100"/>
  <c r="AF130" i="100"/>
  <c r="BH130" i="100"/>
  <c r="AQ130" i="100"/>
  <c r="AF121" i="100"/>
  <c r="BH121" i="100"/>
  <c r="AQ121" i="100"/>
  <c r="AQ112" i="100"/>
  <c r="AF112" i="100"/>
  <c r="BH112" i="100"/>
  <c r="AQ109" i="100"/>
  <c r="AF109" i="100"/>
  <c r="BH109" i="100"/>
  <c r="AQ87" i="100"/>
  <c r="BH87" i="100"/>
  <c r="AF87" i="100"/>
  <c r="AS87" i="100"/>
  <c r="AF106" i="100"/>
  <c r="BH106" i="100"/>
  <c r="AQ106" i="100"/>
  <c r="AQ52" i="100"/>
  <c r="AF52" i="100"/>
  <c r="BH52" i="100"/>
  <c r="AQ103" i="100"/>
  <c r="AF103" i="100"/>
  <c r="BH103" i="100"/>
  <c r="BH69" i="100"/>
  <c r="AQ69" i="100"/>
  <c r="AF69" i="100"/>
  <c r="AQ136" i="100"/>
  <c r="BH136" i="100"/>
  <c r="AR136" i="100"/>
  <c r="AF136" i="100"/>
  <c r="AQ141" i="100"/>
  <c r="BH141" i="100"/>
  <c r="AF141" i="100"/>
  <c r="AS133" i="100"/>
  <c r="AQ133" i="100"/>
  <c r="BH133" i="100"/>
  <c r="AF133" i="100"/>
  <c r="AQ34" i="100"/>
  <c r="AP34" i="100"/>
  <c r="BH34" i="100"/>
  <c r="AF34" i="100"/>
  <c r="BH43" i="100"/>
  <c r="AP43" i="100"/>
  <c r="AQ43" i="100"/>
  <c r="AF43" i="100"/>
  <c r="BH115" i="100"/>
  <c r="AQ115" i="100"/>
  <c r="AF115" i="100"/>
  <c r="AQ31" i="100"/>
  <c r="AF31" i="100"/>
  <c r="BH31" i="100"/>
  <c r="AQ84" i="100"/>
  <c r="AF84" i="100"/>
  <c r="BH84" i="100"/>
  <c r="AP37" i="100"/>
  <c r="AF37" i="100"/>
  <c r="BH37" i="100"/>
  <c r="AQ37" i="100"/>
  <c r="AQ49" i="100"/>
  <c r="BH49" i="100"/>
  <c r="AF49" i="100"/>
  <c r="BH57" i="100"/>
  <c r="AQ57" i="100"/>
  <c r="AF57" i="100"/>
  <c r="AQ127" i="100"/>
  <c r="AF127" i="100"/>
  <c r="BH127" i="100"/>
  <c r="AQ63" i="100"/>
  <c r="AF63" i="100"/>
  <c r="AF66" i="100"/>
  <c r="BH66" i="100"/>
  <c r="AQ66" i="100"/>
  <c r="AQ26" i="100"/>
  <c r="AF26" i="100"/>
  <c r="BH26" i="100"/>
  <c r="AQ90" i="100"/>
  <c r="AF90" i="100"/>
  <c r="BH90" i="100"/>
  <c r="AR90" i="100"/>
  <c r="AQ72" i="99"/>
  <c r="AF72" i="99"/>
  <c r="BH72" i="99"/>
  <c r="BH49" i="99"/>
  <c r="AF49" i="99"/>
  <c r="AQ49" i="99"/>
  <c r="AF43" i="99"/>
  <c r="AP43" i="99"/>
  <c r="BH43" i="99"/>
  <c r="AQ43" i="99"/>
  <c r="AF115" i="99"/>
  <c r="AQ115" i="99"/>
  <c r="BH37" i="99"/>
  <c r="AF37" i="99"/>
  <c r="AP37" i="99"/>
  <c r="AQ37" i="99"/>
  <c r="AQ121" i="99"/>
  <c r="AF121" i="99"/>
  <c r="BH121" i="99"/>
  <c r="AF63" i="99"/>
  <c r="BH63" i="99"/>
  <c r="AQ63" i="99"/>
  <c r="BH57" i="99"/>
  <c r="AF57" i="99"/>
  <c r="AQ133" i="99"/>
  <c r="BH133" i="99"/>
  <c r="AF133" i="99"/>
  <c r="AQ103" i="99"/>
  <c r="AF103" i="99"/>
  <c r="BH103" i="99"/>
  <c r="AF98" i="99"/>
  <c r="AQ98" i="99"/>
  <c r="BH98" i="99"/>
  <c r="AF84" i="99"/>
  <c r="BH84" i="99"/>
  <c r="AQ84" i="99"/>
  <c r="AQ46" i="99"/>
  <c r="AP46" i="99"/>
  <c r="AF46" i="99"/>
  <c r="BH46" i="99"/>
  <c r="AF40" i="99"/>
  <c r="AQ40" i="99"/>
  <c r="AP40" i="99"/>
  <c r="BH40" i="99"/>
  <c r="AQ69" i="99"/>
  <c r="AF69" i="99"/>
  <c r="BH69" i="99"/>
  <c r="AQ106" i="99"/>
  <c r="AF106" i="99"/>
  <c r="BH106" i="99"/>
  <c r="BH141" i="99"/>
  <c r="AF141" i="99"/>
  <c r="AQ141" i="99"/>
  <c r="AF87" i="99"/>
  <c r="AQ87" i="99"/>
  <c r="BH87" i="99"/>
  <c r="BH81" i="99"/>
  <c r="AQ81" i="99"/>
  <c r="AF81" i="99"/>
  <c r="AF118" i="99"/>
  <c r="BH118" i="99"/>
  <c r="AQ118" i="99"/>
  <c r="AF95" i="99"/>
  <c r="BH95" i="99"/>
  <c r="AQ95" i="99"/>
  <c r="AF112" i="99"/>
  <c r="BH112" i="99"/>
  <c r="AQ112" i="99"/>
  <c r="AQ78" i="99"/>
  <c r="AF78" i="99"/>
  <c r="BH78" i="99"/>
  <c r="AQ127" i="99"/>
  <c r="AF127" i="99"/>
  <c r="BH127" i="99"/>
  <c r="AQ31" i="99"/>
  <c r="AF31" i="99"/>
  <c r="BH31" i="99"/>
  <c r="AF26" i="99"/>
  <c r="BH26" i="99"/>
  <c r="AQ26" i="99"/>
  <c r="AQ130" i="99"/>
  <c r="AF130" i="99"/>
  <c r="BH130" i="99"/>
  <c r="AF52" i="99"/>
  <c r="BH52" i="99"/>
  <c r="AQ52" i="99"/>
  <c r="BH109" i="99"/>
  <c r="AQ109" i="99"/>
  <c r="AF109" i="99"/>
  <c r="AQ34" i="99"/>
  <c r="AP34" i="99"/>
  <c r="BH34" i="99"/>
  <c r="AF34" i="99"/>
  <c r="AQ124" i="99"/>
  <c r="AF124" i="99"/>
  <c r="BH124" i="99"/>
  <c r="AR90" i="99"/>
  <c r="AQ90" i="99"/>
  <c r="BH90" i="99"/>
  <c r="AF90" i="99"/>
  <c r="AQ75" i="99"/>
  <c r="AF75" i="99"/>
  <c r="BH75" i="99"/>
  <c r="AQ136" i="99"/>
  <c r="BH136" i="99"/>
  <c r="AF136" i="99"/>
  <c r="AF66" i="99"/>
  <c r="BH66" i="99"/>
  <c r="AQ66" i="99"/>
  <c r="AF60" i="99"/>
  <c r="BH60" i="99"/>
  <c r="AQ60" i="99"/>
  <c r="AD141" i="91"/>
  <c r="AD142" i="91"/>
  <c r="AD140" i="91"/>
  <c r="AG141" i="91"/>
  <c r="AG142" i="91"/>
  <c r="AG140" i="91"/>
  <c r="AE142" i="91"/>
  <c r="AE141" i="91"/>
  <c r="AE140" i="91"/>
  <c r="AF140" i="91" s="1"/>
  <c r="N19" i="91"/>
  <c r="P16" i="91"/>
  <c r="M17" i="91"/>
  <c r="N17" i="91"/>
  <c r="M18" i="91"/>
  <c r="N15" i="91"/>
  <c r="M16" i="91"/>
  <c r="N18" i="91"/>
  <c r="N14" i="91"/>
  <c r="M14" i="91"/>
  <c r="M19" i="91"/>
  <c r="M15" i="91"/>
  <c r="N16" i="91"/>
  <c r="AG136" i="91"/>
  <c r="AG133" i="91"/>
  <c r="AG135" i="91"/>
  <c r="AG134" i="91"/>
  <c r="AE134" i="91"/>
  <c r="AE136" i="91"/>
  <c r="AE135" i="91"/>
  <c r="AE133" i="91"/>
  <c r="AD133" i="91"/>
  <c r="AD134" i="91"/>
  <c r="AD136" i="91"/>
  <c r="AD135" i="91"/>
  <c r="AD131" i="91"/>
  <c r="AD132" i="91"/>
  <c r="AD130" i="91"/>
  <c r="AD137" i="91"/>
  <c r="AD129" i="91"/>
  <c r="AD138" i="91"/>
  <c r="AG129" i="91"/>
  <c r="AG132" i="91"/>
  <c r="AG137" i="91"/>
  <c r="AG130" i="91"/>
  <c r="AG131" i="91"/>
  <c r="AG138" i="91"/>
  <c r="AE131" i="91"/>
  <c r="AE129" i="91"/>
  <c r="AE132" i="91"/>
  <c r="AE137" i="91"/>
  <c r="AE130" i="91"/>
  <c r="AE138" i="91"/>
  <c r="AD128" i="91"/>
  <c r="AD126" i="91"/>
  <c r="AD124" i="91"/>
  <c r="AD122" i="91"/>
  <c r="AD120" i="91"/>
  <c r="AD118" i="91"/>
  <c r="AD116" i="91"/>
  <c r="AD114" i="91"/>
  <c r="AD112" i="91"/>
  <c r="AD110" i="91"/>
  <c r="AD108" i="91"/>
  <c r="AD106" i="91"/>
  <c r="AD104" i="91"/>
  <c r="AD102" i="91"/>
  <c r="AD97" i="91"/>
  <c r="AD95" i="91"/>
  <c r="AD91" i="91"/>
  <c r="AD90" i="91"/>
  <c r="AD88" i="91"/>
  <c r="AD87" i="91"/>
  <c r="AD85" i="91"/>
  <c r="AD83" i="91"/>
  <c r="AD81" i="91"/>
  <c r="AD79" i="91"/>
  <c r="AD77" i="91"/>
  <c r="AD75" i="91"/>
  <c r="AD73" i="91"/>
  <c r="AD71" i="91"/>
  <c r="AD69" i="91"/>
  <c r="AD67" i="91"/>
  <c r="AD65" i="91"/>
  <c r="AD63" i="91"/>
  <c r="AD61" i="91"/>
  <c r="AD59" i="91"/>
  <c r="AD57" i="91"/>
  <c r="AD53" i="91"/>
  <c r="AD51" i="91"/>
  <c r="AD127" i="91"/>
  <c r="AD117" i="91"/>
  <c r="AD107" i="91"/>
  <c r="AD94" i="91"/>
  <c r="AD84" i="91"/>
  <c r="AD74" i="91"/>
  <c r="AD64" i="91"/>
  <c r="AD49" i="91"/>
  <c r="AD44" i="91"/>
  <c r="AD37" i="91"/>
  <c r="AD35" i="91"/>
  <c r="AJ34" i="91" s="1"/>
  <c r="AD34" i="91"/>
  <c r="AD32" i="91"/>
  <c r="AD30" i="91"/>
  <c r="AD27" i="91"/>
  <c r="AD25" i="91"/>
  <c r="AD62" i="91"/>
  <c r="AD99" i="91"/>
  <c r="AD98" i="91"/>
  <c r="AD68" i="91"/>
  <c r="AD58" i="91"/>
  <c r="AD123" i="91"/>
  <c r="AD113" i="91"/>
  <c r="AD89" i="91"/>
  <c r="AD80" i="91"/>
  <c r="AD70" i="91"/>
  <c r="AD39" i="91"/>
  <c r="AD115" i="91"/>
  <c r="AD105" i="91"/>
  <c r="AD72" i="91"/>
  <c r="AD50" i="91"/>
  <c r="AD47" i="91"/>
  <c r="AD40" i="91"/>
  <c r="AD119" i="91"/>
  <c r="AD96" i="91"/>
  <c r="AD86" i="91"/>
  <c r="AD76" i="91"/>
  <c r="AD46" i="91"/>
  <c r="AD41" i="91"/>
  <c r="AD125" i="91"/>
  <c r="AD82" i="91"/>
  <c r="AD52" i="91"/>
  <c r="AD48" i="91"/>
  <c r="AD121" i="91"/>
  <c r="AD111" i="91"/>
  <c r="AD78" i="91"/>
  <c r="AD103" i="91"/>
  <c r="AD60" i="91"/>
  <c r="AD43" i="91"/>
  <c r="AD38" i="91"/>
  <c r="AD36" i="91"/>
  <c r="AD33" i="91"/>
  <c r="AD31" i="91"/>
  <c r="AD28" i="91"/>
  <c r="AD26" i="91"/>
  <c r="AD42" i="91"/>
  <c r="AD109" i="91"/>
  <c r="AD66" i="91"/>
  <c r="AD56" i="91"/>
  <c r="AD45" i="91"/>
  <c r="AE128" i="91"/>
  <c r="AE126" i="91"/>
  <c r="AE124" i="91"/>
  <c r="AE122" i="91"/>
  <c r="AE120" i="91"/>
  <c r="AE118" i="91"/>
  <c r="AE116" i="91"/>
  <c r="AE114" i="91"/>
  <c r="AE112" i="91"/>
  <c r="AE110" i="91"/>
  <c r="AE108" i="91"/>
  <c r="AE106" i="91"/>
  <c r="AE104" i="91"/>
  <c r="AE102" i="91"/>
  <c r="AE97" i="91"/>
  <c r="AE95" i="91"/>
  <c r="AE91" i="91"/>
  <c r="AE90" i="91"/>
  <c r="AE88" i="91"/>
  <c r="AE87" i="91"/>
  <c r="AE85" i="91"/>
  <c r="AE83" i="91"/>
  <c r="AE81" i="91"/>
  <c r="AE79" i="91"/>
  <c r="AE77" i="91"/>
  <c r="AE75" i="91"/>
  <c r="AE73" i="91"/>
  <c r="AE71" i="91"/>
  <c r="AE69" i="91"/>
  <c r="AE67" i="91"/>
  <c r="AE65" i="91"/>
  <c r="AE63" i="91"/>
  <c r="AE61" i="91"/>
  <c r="AE59" i="91"/>
  <c r="AE57" i="91"/>
  <c r="AE53" i="91"/>
  <c r="AE51" i="91"/>
  <c r="AE123" i="91"/>
  <c r="AE113" i="91"/>
  <c r="AE89" i="91"/>
  <c r="AE80" i="91"/>
  <c r="AE70" i="91"/>
  <c r="AE39" i="91"/>
  <c r="AE127" i="91"/>
  <c r="AE117" i="91"/>
  <c r="AE107" i="91"/>
  <c r="AE74" i="91"/>
  <c r="AE44" i="91"/>
  <c r="AE37" i="91"/>
  <c r="AE34" i="91"/>
  <c r="AE119" i="91"/>
  <c r="AE96" i="91"/>
  <c r="AE86" i="91"/>
  <c r="AE76" i="91"/>
  <c r="AE46" i="91"/>
  <c r="AE41" i="91"/>
  <c r="AE28" i="91"/>
  <c r="AE98" i="91"/>
  <c r="AE42" i="91"/>
  <c r="AE84" i="91"/>
  <c r="AE27" i="91"/>
  <c r="AE125" i="91"/>
  <c r="AE82" i="91"/>
  <c r="AE52" i="91"/>
  <c r="AE48" i="91"/>
  <c r="AE33" i="91"/>
  <c r="AE26" i="91"/>
  <c r="AE99" i="91"/>
  <c r="AE78" i="91"/>
  <c r="AE68" i="91"/>
  <c r="AE58" i="91"/>
  <c r="AE64" i="91"/>
  <c r="AE103" i="91"/>
  <c r="AE60" i="91"/>
  <c r="AE43" i="91"/>
  <c r="AE38" i="91"/>
  <c r="AE36" i="91"/>
  <c r="AE31" i="91"/>
  <c r="AE111" i="91"/>
  <c r="AE94" i="91"/>
  <c r="AE49" i="91"/>
  <c r="AE35" i="91"/>
  <c r="AE32" i="91"/>
  <c r="AE30" i="91"/>
  <c r="AE25" i="91"/>
  <c r="AE109" i="91"/>
  <c r="AE66" i="91"/>
  <c r="AE56" i="91"/>
  <c r="AE45" i="91"/>
  <c r="AE121" i="91"/>
  <c r="AE115" i="91"/>
  <c r="AE105" i="91"/>
  <c r="AE72" i="91"/>
  <c r="AE62" i="91"/>
  <c r="AE50" i="91"/>
  <c r="AE47" i="91"/>
  <c r="AE40" i="91"/>
  <c r="AG128" i="91"/>
  <c r="AG126" i="91"/>
  <c r="AG124" i="91"/>
  <c r="AG122" i="91"/>
  <c r="AG120" i="91"/>
  <c r="AG118" i="91"/>
  <c r="AG116" i="91"/>
  <c r="AG114" i="91"/>
  <c r="AG112" i="91"/>
  <c r="AG110" i="91"/>
  <c r="AG108" i="91"/>
  <c r="AG106" i="91"/>
  <c r="AG104" i="91"/>
  <c r="AG102" i="91"/>
  <c r="AG97" i="91"/>
  <c r="AG95" i="91"/>
  <c r="AG91" i="91"/>
  <c r="AG90" i="91"/>
  <c r="AG88" i="91"/>
  <c r="AG87" i="91"/>
  <c r="AG85" i="91"/>
  <c r="AG83" i="91"/>
  <c r="AG81" i="91"/>
  <c r="AG79" i="91"/>
  <c r="AG77" i="91"/>
  <c r="AG75" i="91"/>
  <c r="AG73" i="91"/>
  <c r="AG71" i="91"/>
  <c r="AG69" i="91"/>
  <c r="AG67" i="91"/>
  <c r="AG65" i="91"/>
  <c r="AG63" i="91"/>
  <c r="AG61" i="91"/>
  <c r="AG59" i="91"/>
  <c r="AG57" i="91"/>
  <c r="AG53" i="91"/>
  <c r="AG51" i="91"/>
  <c r="AG48" i="91"/>
  <c r="AG45" i="91"/>
  <c r="AG42" i="91"/>
  <c r="AG39" i="91"/>
  <c r="AG127" i="91"/>
  <c r="AG125" i="91"/>
  <c r="AG123" i="91"/>
  <c r="AG121" i="91"/>
  <c r="AG119" i="91"/>
  <c r="AG117" i="91"/>
  <c r="AG115" i="91"/>
  <c r="AG113" i="91"/>
  <c r="AG111" i="91"/>
  <c r="AG109" i="91"/>
  <c r="AG107" i="91"/>
  <c r="AG105" i="91"/>
  <c r="AG103" i="91"/>
  <c r="AG99" i="91"/>
  <c r="AG98" i="91"/>
  <c r="AG96" i="91"/>
  <c r="AG94" i="91"/>
  <c r="AG89" i="91"/>
  <c r="AG86" i="91"/>
  <c r="AG84" i="91"/>
  <c r="AG82" i="91"/>
  <c r="AG80" i="91"/>
  <c r="AG78" i="91"/>
  <c r="AG76" i="91"/>
  <c r="AG74" i="91"/>
  <c r="AG72" i="91"/>
  <c r="AG70" i="91"/>
  <c r="AG68" i="91"/>
  <c r="AG66" i="91"/>
  <c r="AG64" i="91"/>
  <c r="AG62" i="91"/>
  <c r="AG60" i="91"/>
  <c r="AG58" i="91"/>
  <c r="AG56" i="91"/>
  <c r="AG52" i="91"/>
  <c r="AG50" i="91"/>
  <c r="AG49" i="91"/>
  <c r="AG47" i="91"/>
  <c r="AG46" i="91"/>
  <c r="AG44" i="91"/>
  <c r="AG43" i="91"/>
  <c r="AG41" i="91"/>
  <c r="AG40" i="91"/>
  <c r="AG38" i="91"/>
  <c r="AG37" i="91"/>
  <c r="AG36" i="91"/>
  <c r="AG33" i="91"/>
  <c r="AG31" i="91"/>
  <c r="AG28" i="91"/>
  <c r="AG26" i="91"/>
  <c r="P14" i="91"/>
  <c r="AG35" i="91"/>
  <c r="AG34" i="91"/>
  <c r="AG32" i="91"/>
  <c r="AG30" i="91"/>
  <c r="AG27" i="91"/>
  <c r="AG25" i="91"/>
  <c r="P17" i="91"/>
  <c r="P18" i="91"/>
  <c r="P19" i="91"/>
  <c r="P15" i="91"/>
  <c r="O17" i="91"/>
  <c r="BD90" i="91" l="1"/>
  <c r="AW136" i="101"/>
  <c r="BI136" i="101"/>
  <c r="AW49" i="101"/>
  <c r="BI49" i="101"/>
  <c r="BI63" i="101"/>
  <c r="AW63" i="101"/>
  <c r="BI57" i="101"/>
  <c r="AW57" i="101"/>
  <c r="AW52" i="101"/>
  <c r="BI52" i="101"/>
  <c r="AV37" i="101"/>
  <c r="BI37" i="101"/>
  <c r="AW37" i="101"/>
  <c r="AW90" i="101"/>
  <c r="BI90" i="101"/>
  <c r="BI115" i="101"/>
  <c r="AW115" i="101"/>
  <c r="BI98" i="100"/>
  <c r="AW98" i="100"/>
  <c r="BI26" i="100"/>
  <c r="AW26" i="100"/>
  <c r="BI52" i="100"/>
  <c r="AW52" i="100"/>
  <c r="BI124" i="100"/>
  <c r="AW124" i="100"/>
  <c r="BI72" i="100"/>
  <c r="AW72" i="100"/>
  <c r="BI127" i="100"/>
  <c r="AW127" i="100"/>
  <c r="AW31" i="100"/>
  <c r="BI31" i="100"/>
  <c r="AW69" i="100"/>
  <c r="BI69" i="100"/>
  <c r="AW121" i="100"/>
  <c r="BI121" i="100"/>
  <c r="BI118" i="100"/>
  <c r="AW118" i="100"/>
  <c r="AW34" i="100"/>
  <c r="BI34" i="100"/>
  <c r="AW141" i="100"/>
  <c r="BI141" i="100"/>
  <c r="BI109" i="100"/>
  <c r="AW109" i="100"/>
  <c r="AW81" i="100"/>
  <c r="BI81" i="100"/>
  <c r="AW78" i="100"/>
  <c r="BI78" i="100"/>
  <c r="AW57" i="100"/>
  <c r="BI57" i="100"/>
  <c r="BI37" i="100"/>
  <c r="AV37" i="100"/>
  <c r="AW37" i="100"/>
  <c r="AW115" i="100"/>
  <c r="BI115" i="100"/>
  <c r="BI60" i="100"/>
  <c r="AW60" i="100"/>
  <c r="BI66" i="100"/>
  <c r="AW66" i="100"/>
  <c r="AW106" i="100"/>
  <c r="BI106" i="100"/>
  <c r="AW130" i="100"/>
  <c r="BI130" i="100"/>
  <c r="AW40" i="100"/>
  <c r="AV40" i="100"/>
  <c r="BI40" i="100"/>
  <c r="BI90" i="100"/>
  <c r="AW90" i="100"/>
  <c r="AX90" i="100"/>
  <c r="AW63" i="100"/>
  <c r="AX136" i="100"/>
  <c r="AW136" i="100"/>
  <c r="BI136" i="100"/>
  <c r="BI103" i="100"/>
  <c r="AW103" i="100"/>
  <c r="AW112" i="100"/>
  <c r="BI112" i="100"/>
  <c r="AW95" i="100"/>
  <c r="BI95" i="100"/>
  <c r="BI46" i="100"/>
  <c r="AW46" i="100"/>
  <c r="AV46" i="100"/>
  <c r="BI75" i="100"/>
  <c r="AW75" i="100"/>
  <c r="BI49" i="100"/>
  <c r="AW49" i="100"/>
  <c r="BI84" i="100"/>
  <c r="AW84" i="100"/>
  <c r="AW43" i="100"/>
  <c r="BI43" i="100"/>
  <c r="AV43" i="100"/>
  <c r="AW133" i="100"/>
  <c r="BI133" i="100"/>
  <c r="AY87" i="100"/>
  <c r="BI87" i="100"/>
  <c r="AW87" i="100"/>
  <c r="AW106" i="99"/>
  <c r="BI106" i="99"/>
  <c r="BI66" i="99"/>
  <c r="AW66" i="99"/>
  <c r="AW90" i="99"/>
  <c r="BI90" i="99"/>
  <c r="AX90" i="99"/>
  <c r="BI52" i="99"/>
  <c r="AW52" i="99"/>
  <c r="AW31" i="99"/>
  <c r="BI31" i="99"/>
  <c r="BI118" i="99"/>
  <c r="AW118" i="99"/>
  <c r="AW103" i="99"/>
  <c r="BI103" i="99"/>
  <c r="BI37" i="99"/>
  <c r="AW37" i="99"/>
  <c r="AV37" i="99"/>
  <c r="AW43" i="99"/>
  <c r="BI43" i="99"/>
  <c r="AV43" i="99"/>
  <c r="AW81" i="99"/>
  <c r="BI81" i="99"/>
  <c r="AW141" i="99"/>
  <c r="BI141" i="99"/>
  <c r="BI136" i="99"/>
  <c r="AW136" i="99"/>
  <c r="AW130" i="99"/>
  <c r="BI130" i="99"/>
  <c r="BI112" i="99"/>
  <c r="AW112" i="99"/>
  <c r="AW133" i="99"/>
  <c r="BI133" i="99"/>
  <c r="AW109" i="99"/>
  <c r="BI109" i="99"/>
  <c r="AW127" i="99"/>
  <c r="BI127" i="99"/>
  <c r="BI84" i="99"/>
  <c r="AW84" i="99"/>
  <c r="BI63" i="99"/>
  <c r="AW63" i="99"/>
  <c r="AW49" i="99"/>
  <c r="BI49" i="99"/>
  <c r="AW40" i="99"/>
  <c r="AV40" i="99"/>
  <c r="BI40" i="99"/>
  <c r="AW124" i="99"/>
  <c r="BI124" i="99"/>
  <c r="BI121" i="99"/>
  <c r="AW121" i="99"/>
  <c r="AW115" i="99"/>
  <c r="AW75" i="99"/>
  <c r="BI75" i="99"/>
  <c r="BI26" i="99"/>
  <c r="AW26" i="99"/>
  <c r="AW78" i="99"/>
  <c r="BI78" i="99"/>
  <c r="AV46" i="99"/>
  <c r="BI46" i="99"/>
  <c r="AW46" i="99"/>
  <c r="AW98" i="99"/>
  <c r="BI98" i="99"/>
  <c r="AW57" i="99"/>
  <c r="BI57" i="99"/>
  <c r="AW72" i="99"/>
  <c r="BI72" i="99"/>
  <c r="BI60" i="99"/>
  <c r="AW60" i="99"/>
  <c r="BI95" i="99"/>
  <c r="AW95" i="99"/>
  <c r="BI34" i="99"/>
  <c r="AW34" i="99"/>
  <c r="AW87" i="99"/>
  <c r="BI87" i="99"/>
  <c r="BI69" i="99"/>
  <c r="AW69" i="99"/>
  <c r="AF141" i="91"/>
  <c r="AQ141" i="91"/>
  <c r="BH141" i="91"/>
  <c r="AR90" i="91"/>
  <c r="BJ141" i="91"/>
  <c r="BC141" i="91"/>
  <c r="BG141" i="91"/>
  <c r="AK141" i="91"/>
  <c r="AF110" i="91"/>
  <c r="AF126" i="91"/>
  <c r="AF51" i="91"/>
  <c r="AF85" i="91"/>
  <c r="AF104" i="91"/>
  <c r="AF120" i="91"/>
  <c r="AF59" i="91"/>
  <c r="AF74" i="91"/>
  <c r="AF68" i="91"/>
  <c r="AF27" i="91"/>
  <c r="AF114" i="91"/>
  <c r="AF79" i="91"/>
  <c r="AF99" i="91"/>
  <c r="BC133" i="91"/>
  <c r="AF107" i="91"/>
  <c r="AK133" i="91"/>
  <c r="AF137" i="91"/>
  <c r="AQ133" i="91"/>
  <c r="AF134" i="91"/>
  <c r="AF129" i="91"/>
  <c r="AF136" i="91"/>
  <c r="AQ136" i="91"/>
  <c r="AF135" i="91"/>
  <c r="AF45" i="91"/>
  <c r="AF131" i="91"/>
  <c r="AF133" i="91"/>
  <c r="AF111" i="91"/>
  <c r="AF64" i="91"/>
  <c r="O14" i="91"/>
  <c r="AK136" i="91"/>
  <c r="AF58" i="91"/>
  <c r="AF105" i="91"/>
  <c r="AF76" i="91"/>
  <c r="BC136" i="91"/>
  <c r="AF82" i="91"/>
  <c r="AF113" i="91"/>
  <c r="AF138" i="91"/>
  <c r="AF132" i="91"/>
  <c r="O15" i="91"/>
  <c r="BG133" i="91"/>
  <c r="AF125" i="91"/>
  <c r="BH133" i="91"/>
  <c r="AF36" i="91"/>
  <c r="AF117" i="91"/>
  <c r="BG136" i="91"/>
  <c r="O16" i="91"/>
  <c r="AF32" i="91"/>
  <c r="BH136" i="91"/>
  <c r="BJ133" i="91"/>
  <c r="AQ130" i="91"/>
  <c r="AF130" i="91"/>
  <c r="BH130" i="91"/>
  <c r="AK130" i="91"/>
  <c r="BG130" i="91"/>
  <c r="BJ136" i="91"/>
  <c r="AF50" i="91"/>
  <c r="AF56" i="91"/>
  <c r="AF48" i="91"/>
  <c r="AF80" i="91"/>
  <c r="BJ130" i="91"/>
  <c r="BC130" i="91"/>
  <c r="AF62" i="91"/>
  <c r="AF33" i="91"/>
  <c r="AF119" i="91"/>
  <c r="AF25" i="91"/>
  <c r="AF35" i="91"/>
  <c r="AV34" i="91" s="1"/>
  <c r="AF38" i="91"/>
  <c r="AF44" i="91"/>
  <c r="AF89" i="91"/>
  <c r="AF61" i="91"/>
  <c r="AF77" i="91"/>
  <c r="AF91" i="91"/>
  <c r="AF128" i="91"/>
  <c r="AF47" i="91"/>
  <c r="AF86" i="91"/>
  <c r="BJ31" i="91"/>
  <c r="BC31" i="91"/>
  <c r="BC109" i="91"/>
  <c r="BJ109" i="91"/>
  <c r="AQ49" i="91"/>
  <c r="BH49" i="91"/>
  <c r="AF49" i="91"/>
  <c r="AQ43" i="91"/>
  <c r="AP43" i="91"/>
  <c r="BH43" i="91"/>
  <c r="AF43" i="91"/>
  <c r="AF63" i="91"/>
  <c r="BH63" i="91"/>
  <c r="AQ63" i="91"/>
  <c r="AK31" i="91"/>
  <c r="BG31" i="91"/>
  <c r="AK78" i="91"/>
  <c r="BG78" i="91"/>
  <c r="AK40" i="91"/>
  <c r="AJ40" i="91"/>
  <c r="BG40" i="91"/>
  <c r="AK34" i="91"/>
  <c r="BG34" i="91"/>
  <c r="BG75" i="91"/>
  <c r="AK75" i="91"/>
  <c r="AK90" i="91"/>
  <c r="BG90" i="91"/>
  <c r="BJ46" i="91"/>
  <c r="BC46" i="91"/>
  <c r="BB46" i="91"/>
  <c r="BC78" i="91"/>
  <c r="BJ78" i="91"/>
  <c r="BJ98" i="91"/>
  <c r="BC98" i="91"/>
  <c r="BC115" i="91"/>
  <c r="BJ115" i="91"/>
  <c r="BJ118" i="91"/>
  <c r="BC118" i="91"/>
  <c r="AF94" i="91"/>
  <c r="AQ60" i="91"/>
  <c r="BH60" i="91"/>
  <c r="AF60" i="91"/>
  <c r="AQ26" i="91"/>
  <c r="AF26" i="91"/>
  <c r="BH26" i="91"/>
  <c r="AQ84" i="91"/>
  <c r="AF84" i="91"/>
  <c r="BH84" i="91"/>
  <c r="AF96" i="91"/>
  <c r="AF123" i="91"/>
  <c r="AF65" i="91"/>
  <c r="AF81" i="91"/>
  <c r="BH81" i="91"/>
  <c r="AQ81" i="91"/>
  <c r="AF97" i="91"/>
  <c r="AF116" i="91"/>
  <c r="BG46" i="91"/>
  <c r="AK46" i="91"/>
  <c r="AJ46" i="91"/>
  <c r="BG112" i="91"/>
  <c r="AK112" i="91"/>
  <c r="BC60" i="91"/>
  <c r="BJ60" i="91"/>
  <c r="BJ81" i="91"/>
  <c r="BC81" i="91"/>
  <c r="AF95" i="91"/>
  <c r="BH95" i="91"/>
  <c r="AQ95" i="91"/>
  <c r="BJ34" i="91"/>
  <c r="BB34" i="91"/>
  <c r="BC34" i="91"/>
  <c r="BJ69" i="91"/>
  <c r="BC69" i="91"/>
  <c r="AQ66" i="91"/>
  <c r="BH66" i="91"/>
  <c r="AF66" i="91"/>
  <c r="AQ103" i="91"/>
  <c r="BH103" i="91"/>
  <c r="AF103" i="91"/>
  <c r="AF42" i="91"/>
  <c r="AF67" i="91"/>
  <c r="AF83" i="91"/>
  <c r="AF102" i="91"/>
  <c r="AF118" i="91"/>
  <c r="BH118" i="91"/>
  <c r="AQ118" i="91"/>
  <c r="AK66" i="91"/>
  <c r="BG66" i="91"/>
  <c r="AK121" i="91"/>
  <c r="BG37" i="91"/>
  <c r="AK37" i="91"/>
  <c r="AJ37" i="91"/>
  <c r="BG63" i="91"/>
  <c r="AK63" i="91"/>
  <c r="BG95" i="91"/>
  <c r="AK95" i="91"/>
  <c r="BJ49" i="91"/>
  <c r="BC49" i="91"/>
  <c r="BC66" i="91"/>
  <c r="BJ66" i="91"/>
  <c r="BC103" i="91"/>
  <c r="BJ103" i="91"/>
  <c r="BC87" i="91"/>
  <c r="BJ87" i="91"/>
  <c r="BJ106" i="91"/>
  <c r="BC106" i="91"/>
  <c r="AQ72" i="91"/>
  <c r="BH72" i="91"/>
  <c r="AF72" i="91"/>
  <c r="AQ109" i="91"/>
  <c r="BH109" i="91"/>
  <c r="AF109" i="91"/>
  <c r="AQ98" i="91"/>
  <c r="BH98" i="91"/>
  <c r="AF98" i="91"/>
  <c r="AQ127" i="91"/>
  <c r="BH127" i="91"/>
  <c r="AF127" i="91"/>
  <c r="AF69" i="91"/>
  <c r="BH69" i="91"/>
  <c r="AQ69" i="91"/>
  <c r="AK109" i="91"/>
  <c r="BG109" i="91"/>
  <c r="AK72" i="91"/>
  <c r="BG72" i="91"/>
  <c r="AK127" i="91"/>
  <c r="BG127" i="91"/>
  <c r="BG81" i="91"/>
  <c r="AK81" i="91"/>
  <c r="BJ37" i="91"/>
  <c r="BC37" i="91"/>
  <c r="BB37" i="91"/>
  <c r="BC84" i="91"/>
  <c r="BJ84" i="91"/>
  <c r="BJ124" i="91"/>
  <c r="BC124" i="91"/>
  <c r="O19" i="91"/>
  <c r="AQ52" i="91"/>
  <c r="AF52" i="91"/>
  <c r="BH52" i="91"/>
  <c r="AF28" i="91"/>
  <c r="AF39" i="91"/>
  <c r="AF53" i="91"/>
  <c r="AF71" i="91"/>
  <c r="AF87" i="91"/>
  <c r="BH87" i="91"/>
  <c r="AQ87" i="91"/>
  <c r="AF106" i="91"/>
  <c r="BH106" i="91"/>
  <c r="AQ106" i="91"/>
  <c r="AF122" i="91"/>
  <c r="AK43" i="91"/>
  <c r="AJ43" i="91"/>
  <c r="BG43" i="91"/>
  <c r="AK52" i="91"/>
  <c r="BG52" i="91"/>
  <c r="BG49" i="91"/>
  <c r="AK49" i="91"/>
  <c r="BG118" i="91"/>
  <c r="AK118" i="91"/>
  <c r="BC121" i="91"/>
  <c r="BJ57" i="91"/>
  <c r="BC57" i="91"/>
  <c r="BJ26" i="91"/>
  <c r="BC26" i="91"/>
  <c r="BJ40" i="91"/>
  <c r="BC40" i="91"/>
  <c r="BB40" i="91"/>
  <c r="BC52" i="91"/>
  <c r="BJ52" i="91"/>
  <c r="BJ75" i="91"/>
  <c r="BC75" i="91"/>
  <c r="BC90" i="91"/>
  <c r="BJ90" i="91"/>
  <c r="O18" i="91"/>
  <c r="AQ115" i="91"/>
  <c r="BH115" i="91"/>
  <c r="AF115" i="91"/>
  <c r="AF30" i="91"/>
  <c r="AQ31" i="91"/>
  <c r="AF31" i="91"/>
  <c r="BH31" i="91"/>
  <c r="AF41" i="91"/>
  <c r="AQ34" i="91"/>
  <c r="AF34" i="91"/>
  <c r="AP34" i="91"/>
  <c r="BH34" i="91"/>
  <c r="AF70" i="91"/>
  <c r="AF57" i="91"/>
  <c r="AQ57" i="91"/>
  <c r="AF73" i="91"/>
  <c r="AF88" i="91"/>
  <c r="AF108" i="91"/>
  <c r="AF124" i="91"/>
  <c r="BH124" i="91"/>
  <c r="AQ124" i="91"/>
  <c r="AK26" i="91"/>
  <c r="BG26" i="91"/>
  <c r="AK60" i="91"/>
  <c r="BG60" i="91"/>
  <c r="AK115" i="91"/>
  <c r="BG115" i="91"/>
  <c r="BG69" i="91"/>
  <c r="AK69" i="91"/>
  <c r="BC72" i="91"/>
  <c r="BJ72" i="91"/>
  <c r="AQ46" i="91"/>
  <c r="BH46" i="91"/>
  <c r="AF46" i="91"/>
  <c r="AP46" i="91"/>
  <c r="AQ37" i="91"/>
  <c r="BH37" i="91"/>
  <c r="AF37" i="91"/>
  <c r="AP37" i="91"/>
  <c r="AF75" i="91"/>
  <c r="BH75" i="91"/>
  <c r="AQ75" i="91"/>
  <c r="AF90" i="91"/>
  <c r="BH90" i="91"/>
  <c r="AQ90" i="91"/>
  <c r="AK103" i="91"/>
  <c r="BG103" i="91"/>
  <c r="AK87" i="91"/>
  <c r="BG87" i="91"/>
  <c r="BG106" i="91"/>
  <c r="AK106" i="91"/>
  <c r="BJ112" i="91"/>
  <c r="BC112" i="91"/>
  <c r="BJ43" i="91"/>
  <c r="BC43" i="91"/>
  <c r="BB43" i="91"/>
  <c r="BC127" i="91"/>
  <c r="BJ127" i="91"/>
  <c r="BJ63" i="91"/>
  <c r="BC63" i="91"/>
  <c r="BJ95" i="91"/>
  <c r="BC95" i="91"/>
  <c r="AQ40" i="91"/>
  <c r="AP40" i="91"/>
  <c r="BH40" i="91"/>
  <c r="AF40" i="91"/>
  <c r="AQ121" i="91"/>
  <c r="AF121" i="91"/>
  <c r="AQ78" i="91"/>
  <c r="BH78" i="91"/>
  <c r="AF78" i="91"/>
  <c r="AF112" i="91"/>
  <c r="BH112" i="91"/>
  <c r="AQ112" i="91"/>
  <c r="AK98" i="91"/>
  <c r="BG98" i="91"/>
  <c r="AK84" i="91"/>
  <c r="BG84" i="91"/>
  <c r="BG57" i="91"/>
  <c r="AK57" i="91"/>
  <c r="BG124" i="91"/>
  <c r="AK124" i="91"/>
  <c r="AX90" i="91" l="1"/>
  <c r="BI141" i="91"/>
  <c r="AW141" i="91"/>
  <c r="AW133" i="91"/>
  <c r="AW136" i="91"/>
  <c r="BI136" i="91"/>
  <c r="BI133" i="91"/>
  <c r="BI130" i="91"/>
  <c r="AW130" i="91"/>
  <c r="AV40" i="91"/>
  <c r="AW40" i="91"/>
  <c r="BI40" i="91"/>
  <c r="BI75" i="91"/>
  <c r="AW75" i="91"/>
  <c r="AW57" i="91"/>
  <c r="AW31" i="91"/>
  <c r="BI31" i="91"/>
  <c r="BI112" i="91"/>
  <c r="AW112" i="91"/>
  <c r="BI106" i="91"/>
  <c r="AW106" i="91"/>
  <c r="BI98" i="91"/>
  <c r="AW98" i="91"/>
  <c r="BI81" i="91"/>
  <c r="AW81" i="91"/>
  <c r="AW26" i="91"/>
  <c r="BI26" i="91"/>
  <c r="AW78" i="91"/>
  <c r="BI78" i="91"/>
  <c r="AW37" i="91"/>
  <c r="AV37" i="91"/>
  <c r="BI37" i="91"/>
  <c r="BI124" i="91"/>
  <c r="AW124" i="91"/>
  <c r="BI95" i="91"/>
  <c r="AW95" i="91"/>
  <c r="BI49" i="91"/>
  <c r="AW49" i="91"/>
  <c r="AW115" i="91"/>
  <c r="BI115" i="91"/>
  <c r="AW60" i="91"/>
  <c r="BI60" i="91"/>
  <c r="AW34" i="91"/>
  <c r="BI34" i="91"/>
  <c r="AW52" i="91"/>
  <c r="BI52" i="91"/>
  <c r="BI69" i="91"/>
  <c r="AW69" i="91"/>
  <c r="AW109" i="91"/>
  <c r="BI109" i="91"/>
  <c r="AW121" i="91"/>
  <c r="AW90" i="91"/>
  <c r="BI90" i="91"/>
  <c r="AW87" i="91"/>
  <c r="BI87" i="91"/>
  <c r="AW127" i="91"/>
  <c r="BI127" i="91"/>
  <c r="BI118" i="91"/>
  <c r="AW118" i="91"/>
  <c r="AW66" i="91"/>
  <c r="BI66" i="91"/>
  <c r="BI63" i="91"/>
  <c r="AW63" i="91"/>
  <c r="BI46" i="91"/>
  <c r="AW46" i="91"/>
  <c r="AV46" i="91"/>
  <c r="AW103" i="91"/>
  <c r="BI103" i="91"/>
  <c r="AW84" i="91"/>
  <c r="BI84" i="91"/>
  <c r="BI43" i="91"/>
  <c r="AV43" i="91"/>
  <c r="AW43" i="91"/>
  <c r="AW72" i="91"/>
  <c r="BI72" i="91"/>
</calcChain>
</file>

<file path=xl/sharedStrings.xml><?xml version="1.0" encoding="utf-8"?>
<sst xmlns="http://schemas.openxmlformats.org/spreadsheetml/2006/main" count="1618" uniqueCount="233">
  <si>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</si>
  <si>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</si>
  <si>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</si>
  <si>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</si>
  <si>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</si>
  <si>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</si>
  <si>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TIC vol. [ml]</t>
  </si>
  <si>
    <t>TC vol. [ml]</t>
  </si>
  <si>
    <t>TIC  Area</t>
  </si>
  <si>
    <t>TC  Area</t>
  </si>
  <si>
    <t>NPOC  Area</t>
  </si>
  <si>
    <t>TNb  Area</t>
  </si>
  <si>
    <t>TIC [mg/l]</t>
  </si>
  <si>
    <t>TC [mg/l]</t>
  </si>
  <si>
    <t>TOC (Diff.) [mg/l]</t>
  </si>
  <si>
    <t>NPOC [mg/l]</t>
  </si>
  <si>
    <t>TNb [mg/l]</t>
  </si>
  <si>
    <t>Dilut.  Factor</t>
  </si>
  <si>
    <t>TC  Blank</t>
  </si>
  <si>
    <t>TIC  Blank</t>
  </si>
  <si>
    <t>NPOC  Blank</t>
  </si>
  <si>
    <t>TNb  Blank</t>
  </si>
  <si>
    <t xml:space="preserve">Memo  </t>
  </si>
  <si>
    <t xml:space="preserve">Info  </t>
  </si>
  <si>
    <t>Date</t>
  </si>
  <si>
    <t>Time</t>
  </si>
  <si>
    <t>Daily Calibration</t>
  </si>
  <si>
    <t>mgTIC</t>
  </si>
  <si>
    <t xml:space="preserve">mgTC </t>
  </si>
  <si>
    <t>mgTNb</t>
  </si>
  <si>
    <t>Slope</t>
  </si>
  <si>
    <t>Intercept</t>
  </si>
  <si>
    <t>RSQ</t>
  </si>
  <si>
    <t>Misc. Notes</t>
  </si>
  <si>
    <t>Daily Cal TIC [mg/l]</t>
  </si>
  <si>
    <t>Daily Cal TC [mg/l]</t>
  </si>
  <si>
    <t>Daily Cal TOC (Diff.) [mg/l]</t>
  </si>
  <si>
    <t>Daily Cal TNb [mg/l]</t>
  </si>
  <si>
    <t>TIC Absolute value Relative Percent Difference (RPD) of same vial duplicates</t>
  </si>
  <si>
    <t>TIC Absolute Value Relative Percent Difference (RPD) of independent prep duplicates</t>
  </si>
  <si>
    <t>TIC Percent Recovery (PR) of spikes</t>
  </si>
  <si>
    <t>TC Absolute value Relative Percent Difference (RPD) of same vial duplicates</t>
  </si>
  <si>
    <t>TC Absolute Value Relative Percent Difference (RPD) of independent prep duplicates</t>
  </si>
  <si>
    <t>TC Percent Recovery (PR) of spikes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</si>
  <si>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</si>
  <si>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</si>
  <si>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</si>
  <si>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TOC Percent Recovery (PR) of spikes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</si>
  <si>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</si>
  <si>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</si>
  <si>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</si>
  <si>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TNb Percent Recovery (PR) of spikes</t>
  </si>
  <si>
    <t>TIC Mean of 2 reps</t>
  </si>
  <si>
    <t>TC Mean of 2 reps</t>
  </si>
  <si>
    <t>TOC Mean of 2 reps</t>
  </si>
  <si>
    <t>TNb Mean of 2 reps</t>
  </si>
  <si>
    <t xml:space="preserve">          Injection Volume</t>
  </si>
  <si>
    <t>RUN NOTES:</t>
  </si>
  <si>
    <t>TNb</t>
  </si>
  <si>
    <t>TIC</t>
  </si>
  <si>
    <t>TC</t>
  </si>
  <si>
    <t>Diluent signals @ 0.5 mls for corrections to cal curve</t>
  </si>
  <si>
    <t>Correct for TOC in Type I water</t>
  </si>
  <si>
    <t>Volume TIC</t>
  </si>
  <si>
    <t>TIC inverse prediction mg/L</t>
  </si>
  <si>
    <t>TC inverse prediction mg/L</t>
  </si>
  <si>
    <t>TOC inverse prediction mg/L</t>
  </si>
  <si>
    <t>TNb inverse prediction mg/L</t>
  </si>
  <si>
    <t>TIC reference signal change over run- initial = 100%</t>
  </si>
  <si>
    <t>TIC Absolute value Percent error for standards</t>
  </si>
  <si>
    <t>TC reference signal change over run- initial = 100%</t>
  </si>
  <si>
    <t>TC Absolute value Percent error for standards</t>
  </si>
  <si>
    <t>TNb reference signal change over run- initial = 100%</t>
  </si>
  <si>
    <t>Sample_ID</t>
  </si>
  <si>
    <t>Data Quality Code (1=no problems, 2=note, 3=fatal flaws)</t>
  </si>
  <si>
    <t>Sample Notes</t>
  </si>
  <si>
    <t>TOC reference signal change over run- initial = 100%</t>
  </si>
  <si>
    <t>Part 1 of 4 for LTREB 2024 batch 6.</t>
  </si>
  <si>
    <t>Spiked with 75uL standard.</t>
  </si>
  <si>
    <t>Spiked with 80uL per 25mL sample.</t>
  </si>
  <si>
    <t>Part 2 of 4 for LTREB 2024 batch 6.</t>
  </si>
  <si>
    <t>Part 3 of 4 for LTREB 2024 batch 6.</t>
  </si>
  <si>
    <t>Spiked with 75uL per 25mL sample.</t>
  </si>
  <si>
    <t>Part 4 of 4 for LTREB 2024 batch 6 (but rack map is labeled TIC TOC 5)</t>
  </si>
  <si>
    <t>Added this run to the end of the run file for 6mar25, but ran a new set of standards for it.</t>
  </si>
  <si>
    <t>RunIn</t>
  </si>
  <si>
    <t>TIC/TC/TNb</t>
  </si>
  <si>
    <t>Rinse</t>
  </si>
  <si>
    <t>Flush</t>
  </si>
  <si>
    <t>Type I Reagent Grade Water</t>
  </si>
  <si>
    <t>Mixed Check 3/6/0.3</t>
  </si>
  <si>
    <t>Mixed Check 9/18/0.9</t>
  </si>
  <si>
    <t>Spiked tap as reference 100+1KHP</t>
  </si>
  <si>
    <t>Spiked Blank 100ml + 300uL</t>
  </si>
  <si>
    <t>Sample 1</t>
  </si>
  <si>
    <t>TCpe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</si>
  <si>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</si>
  <si>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</si>
  <si>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</si>
  <si>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</si>
  <si>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</si>
  <si>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</si>
  <si>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</si>
  <si>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</si>
  <si>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</si>
  <si>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SPIKE</t>
  </si>
  <si>
    <t>DUP</t>
  </si>
  <si>
    <t>Water Blank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</si>
  <si>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</si>
  <si>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</si>
  <si>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</si>
  <si>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</si>
  <si>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</si>
  <si>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</si>
  <si>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</si>
  <si>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</si>
  <si>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</si>
  <si>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</si>
  <si>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</si>
  <si>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</si>
  <si>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</si>
  <si>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</si>
  <si>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</si>
  <si>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</si>
  <si>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</si>
  <si>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TICpe</t>
  </si>
  <si>
    <t>Mixed Check 9/18/0/9</t>
  </si>
  <si>
    <t>^no run-in sample at the beginning.</t>
  </si>
  <si>
    <t>Tried reintegrating TC but still too high. Only use rep 3 for TC and TOC.</t>
  </si>
  <si>
    <t>Bad integration for TC.</t>
  </si>
  <si>
    <t>Bad TIC integration- baseline shift.</t>
  </si>
  <si>
    <t>Reintegrated TC</t>
  </si>
  <si>
    <t>Reintegrated TIC</t>
  </si>
  <si>
    <t>TIC and TC both bad</t>
  </si>
  <si>
    <t>Reintegrated TC, but still bad. Only use rep 2 for TC and TOC.</t>
  </si>
  <si>
    <t>TC is bad; just use rep 2 for TC and TOC.</t>
  </si>
  <si>
    <t>Slightly out of range</t>
  </si>
  <si>
    <t>Bad TIC integration</t>
  </si>
  <si>
    <t>Reintegrated TIC. Had to visually estimate peak location.</t>
  </si>
  <si>
    <t>Reintegrated TC but still bad. Just use rep 2 for TC/TOC.</t>
  </si>
  <si>
    <t>yes these areas are real… not sure why so high.</t>
  </si>
  <si>
    <t>Spikes consistently kind of low… maybe a pipet calibration issue?</t>
  </si>
  <si>
    <t>Prepared to go with the 3/7 batch rather than 3/6</t>
  </si>
  <si>
    <t>TN curve seems bad for all runs in this set.</t>
  </si>
  <si>
    <t>Weirdly lumpy TIC peak. Just use injection 3 for this sample.</t>
  </si>
  <si>
    <t>CC4_17feb25_BOTR1</t>
  </si>
  <si>
    <t>C50_17feb25_20R1</t>
  </si>
  <si>
    <t>CC4_17feb25_9R1</t>
  </si>
  <si>
    <t>C50_17feb25_01R1</t>
  </si>
  <si>
    <t>F50_19nov24_9</t>
  </si>
  <si>
    <t>CC4_17dec24_9R1</t>
  </si>
  <si>
    <t>CS2_17feb25_01R2</t>
  </si>
  <si>
    <t>C50__17feb25_9R1</t>
  </si>
  <si>
    <t>C50_17dec24_6R1</t>
  </si>
  <si>
    <t>CP1_17feb25_BOTR2</t>
  </si>
  <si>
    <t>CC3_17dec24_15R1</t>
  </si>
  <si>
    <t>F50_27jan25_01R2</t>
  </si>
  <si>
    <t>CC4_17feb25_01R1</t>
  </si>
  <si>
    <t>CS2_17feb25_01R1</t>
  </si>
  <si>
    <t>CC4_17feb25_6R1</t>
  </si>
  <si>
    <t>CP2_17feb25_BOTR1</t>
  </si>
  <si>
    <t>CP2_17feb25_01R2</t>
  </si>
  <si>
    <t>CP2_17feb25_01R1</t>
  </si>
  <si>
    <t>CC4_17feb25_9R2</t>
  </si>
  <si>
    <t>CC2_17dec24_01R1</t>
  </si>
  <si>
    <t>CP1_17feb25_01R1</t>
  </si>
  <si>
    <t>C50_17dec24_9R1</t>
  </si>
  <si>
    <t>CP1_17feb25_BOTR1</t>
  </si>
  <si>
    <t>CS1_17feb25_01R1</t>
  </si>
  <si>
    <t>C50_17dec24_20R1</t>
  </si>
  <si>
    <t>CC4_17feb25_15R1</t>
  </si>
  <si>
    <t>C50_17dec24_01R1</t>
  </si>
  <si>
    <t>Run_date</t>
  </si>
  <si>
    <t>F50_3dec24_9</t>
  </si>
  <si>
    <t>F50_19nov24_5</t>
  </si>
  <si>
    <t>F100_19nov24_01</t>
  </si>
  <si>
    <t>F50_3dec24_8</t>
  </si>
  <si>
    <t>F50_27jan25_8</t>
  </si>
  <si>
    <t>F50_3dec24_62</t>
  </si>
  <si>
    <t>F50_19nov24_38</t>
  </si>
  <si>
    <t>F50_19nov24_62</t>
  </si>
  <si>
    <t>F20_12aug24_01</t>
  </si>
  <si>
    <t>F50_3dec24_5</t>
  </si>
  <si>
    <t>F50_4nov24_8</t>
  </si>
  <si>
    <t>F50_3dec24_01</t>
  </si>
  <si>
    <t>C50_17dec24_15R1</t>
  </si>
  <si>
    <t>CS2_17dec24_01R1</t>
  </si>
  <si>
    <t>F50_27jan25_01R1</t>
  </si>
  <si>
    <t>F50_3dec24_16</t>
  </si>
  <si>
    <t>B50_3dec24_9</t>
  </si>
  <si>
    <t>B50_19nov24_6</t>
  </si>
  <si>
    <t>F50_27jan25_9</t>
  </si>
  <si>
    <t>B50_19nov24_01</t>
  </si>
  <si>
    <t>B50_21oct24_3</t>
  </si>
  <si>
    <t>B50_4nov24_3</t>
  </si>
  <si>
    <t>F50_12aug24_8</t>
  </si>
  <si>
    <t>CC4_17dec24_01R2</t>
  </si>
  <si>
    <t>B50_3dec24_01</t>
  </si>
  <si>
    <t>CS1_17dec24_01R2</t>
  </si>
  <si>
    <t>B50_19nov24_10</t>
  </si>
  <si>
    <t>F50_22jul24_8</t>
  </si>
  <si>
    <t>F50_1oct24_62</t>
  </si>
  <si>
    <t>CS1_17dec24_01R1</t>
  </si>
  <si>
    <t>CP1_17dec24_01R1</t>
  </si>
  <si>
    <t>F100_27jan25_01</t>
  </si>
  <si>
    <t>F50_19nov24_8</t>
  </si>
  <si>
    <t>CC3_17feb25_BOTR1</t>
  </si>
  <si>
    <t>F50_3dec24_38</t>
  </si>
  <si>
    <t>F50_27jan25_38</t>
  </si>
  <si>
    <t>CC3_17feb25_01R1</t>
  </si>
  <si>
    <t>C50_17feb25_6R1</t>
  </si>
  <si>
    <t>CC2_17feb25_BOTR1</t>
  </si>
  <si>
    <t>CC4_17dec24_01R1</t>
  </si>
  <si>
    <t>F50_19nov24_01</t>
  </si>
  <si>
    <t>F100_3dec24_01</t>
  </si>
  <si>
    <t>B50_19nov24_8</t>
  </si>
  <si>
    <t>CC4_17dec24_15R1</t>
  </si>
  <si>
    <t>CC2_17feb25_01R1</t>
  </si>
  <si>
    <t>CC3_17dec24_15R2</t>
  </si>
  <si>
    <t>CC4_17dec24_BOTR1</t>
  </si>
  <si>
    <t>CC3_17feb25_15R1</t>
  </si>
  <si>
    <t>C50_17feb25_15R1</t>
  </si>
  <si>
    <t>CP2_17dec24_01R1</t>
  </si>
  <si>
    <t>F50_27jan25_62</t>
  </si>
  <si>
    <t>F50_19nov24_16</t>
  </si>
  <si>
    <t>CC2_17dec24_01R2</t>
  </si>
  <si>
    <t>CC4_17dec24_6R1</t>
  </si>
  <si>
    <t>CC3_17dec24_BOTR1</t>
  </si>
  <si>
    <t>F50_27jan25_16</t>
  </si>
  <si>
    <t>B50_3dec24_3</t>
  </si>
  <si>
    <t>F50_27jan25_5</t>
  </si>
  <si>
    <t>CC3_17dec24_01R1</t>
  </si>
  <si>
    <t>CP1_17dec24_01R2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</si>
</sst>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21" fontId="0" fillId="0" borderId="0" xfId="0" applyNumberFormat="1"/>
    <xf numFmtId="0" fontId="16" fillId="0" borderId="0" xfId="0" applyFont="1"/>
    <xf numFmtId="2" fontId="0" fillId="33" borderId="0" xfId="0" applyNumberFormat="1" applyFill="1"/>
    <xf numFmtId="0" fontId="0" fillId="33" borderId="0" xfId="0" applyFill="1"/>
    <xf numFmtId="15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 xr:uid="{8F7D9E60-E6DF-45B4-9957-3DBE85DF96E8}"/>
    <cellStyle name="Normal 6" xfId="43" xr:uid="{65A9EA2B-5837-45FA-ACCB-83B0414BC0A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'3mar25'!$F$13:$F$19</c:f>
              <c:numCache>
                <c:formatCode>General</c:formatCode>
                <c:ptCount val="7"/>
                <c:pt idx="1">
                  <c:v>0</c:v>
                </c:pt>
                <c:pt idx="2">
                  <c:v>1841.8</c:v>
                </c:pt>
                <c:pt idx="3">
                  <c:v>5653.4</c:v>
                </c:pt>
                <c:pt idx="4">
                  <c:v>8940.3269999999993</c:v>
                </c:pt>
                <c:pt idx="5">
                  <c:v>12916.373</c:v>
                </c:pt>
                <c:pt idx="6">
                  <c:v>15515.9</c:v>
                </c:pt>
              </c:numCache>
            </c:numRef>
          </c:xVal>
          <c:yVal>
            <c:numRef>
              <c:f>'3mar25'!$E$13:$E$19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9-47BB-B586-9446DD9C6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'7mar25'!$F$13:$F$19</c:f>
              <c:numCache>
                <c:formatCode>General</c:formatCode>
                <c:ptCount val="7"/>
                <c:pt idx="1">
                  <c:v>0</c:v>
                </c:pt>
                <c:pt idx="2">
                  <c:v>1845.2</c:v>
                </c:pt>
                <c:pt idx="3">
                  <c:v>5551.1</c:v>
                </c:pt>
                <c:pt idx="4">
                  <c:v>8607.9830000000002</c:v>
                </c:pt>
                <c:pt idx="5">
                  <c:v>12402.316999999999</c:v>
                </c:pt>
                <c:pt idx="6">
                  <c:v>15852.1</c:v>
                </c:pt>
              </c:numCache>
            </c:numRef>
          </c:xVal>
          <c:yVal>
            <c:numRef>
              <c:f>'7mar25'!$E$13:$E$19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7-4E80-8890-399F00C6C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'7mar25'!$H$13:$H$19</c:f>
              <c:numCache>
                <c:formatCode>General</c:formatCode>
                <c:ptCount val="7"/>
                <c:pt idx="1">
                  <c:v>0</c:v>
                </c:pt>
                <c:pt idx="2">
                  <c:v>1735.8</c:v>
                </c:pt>
                <c:pt idx="3">
                  <c:v>6482.4</c:v>
                </c:pt>
                <c:pt idx="4">
                  <c:v>9692.4770000000008</c:v>
                </c:pt>
                <c:pt idx="5">
                  <c:v>14621.723</c:v>
                </c:pt>
                <c:pt idx="6">
                  <c:v>18991.400000000001</c:v>
                </c:pt>
              </c:numCache>
            </c:numRef>
          </c:xVal>
          <c:yVal>
            <c:numRef>
              <c:f>'7mar25'!$G$13:$G$19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C2-4DCC-A854-0B02BA9D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'7mar25'!$J$13:$J$19</c:f>
              <c:numCache>
                <c:formatCode>General</c:formatCode>
                <c:ptCount val="7"/>
                <c:pt idx="1">
                  <c:v>0</c:v>
                </c:pt>
                <c:pt idx="2">
                  <c:v>594.79999999999995</c:v>
                </c:pt>
                <c:pt idx="3">
                  <c:v>1712.4</c:v>
                </c:pt>
                <c:pt idx="4">
                  <c:v>2479.652</c:v>
                </c:pt>
                <c:pt idx="5">
                  <c:v>4361.223</c:v>
                </c:pt>
                <c:pt idx="6">
                  <c:v>6615.9</c:v>
                </c:pt>
              </c:numCache>
            </c:numRef>
          </c:xVal>
          <c:yVal>
            <c:numRef>
              <c:f>'7mar25'!$I$13:$I$19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E3-4AB4-B1CA-2259C55BF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'3mar25'!$H$13:$H$19</c:f>
              <c:numCache>
                <c:formatCode>General</c:formatCode>
                <c:ptCount val="7"/>
                <c:pt idx="1">
                  <c:v>0</c:v>
                </c:pt>
                <c:pt idx="2">
                  <c:v>1667.5</c:v>
                </c:pt>
                <c:pt idx="3">
                  <c:v>6169</c:v>
                </c:pt>
                <c:pt idx="4">
                  <c:v>9116.76</c:v>
                </c:pt>
                <c:pt idx="5">
                  <c:v>13964.74</c:v>
                </c:pt>
                <c:pt idx="6">
                  <c:v>18257.5</c:v>
                </c:pt>
              </c:numCache>
            </c:numRef>
          </c:xVal>
          <c:yVal>
            <c:numRef>
              <c:f>'3mar25'!$G$13:$G$19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B-486B-BC25-43705CC32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'3mar25'!$J$13:$J$19</c:f>
              <c:numCache>
                <c:formatCode>General</c:formatCode>
                <c:ptCount val="7"/>
                <c:pt idx="1">
                  <c:v>0</c:v>
                </c:pt>
                <c:pt idx="2">
                  <c:v>216.39999999999998</c:v>
                </c:pt>
                <c:pt idx="3">
                  <c:v>1608.2</c:v>
                </c:pt>
                <c:pt idx="4">
                  <c:v>1946.5409999999999</c:v>
                </c:pt>
                <c:pt idx="5">
                  <c:v>4026.24</c:v>
                </c:pt>
                <c:pt idx="6">
                  <c:v>7263.2</c:v>
                </c:pt>
              </c:numCache>
            </c:numRef>
          </c:xVal>
          <c:yVal>
            <c:numRef>
              <c:f>'3mar25'!$I$13:$I$19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B-494B-894E-ACFAB6A22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'5mar25'!$F$13:$F$19</c:f>
              <c:numCache>
                <c:formatCode>General</c:formatCode>
                <c:ptCount val="7"/>
                <c:pt idx="1">
                  <c:v>0</c:v>
                </c:pt>
                <c:pt idx="2">
                  <c:v>1790.6</c:v>
                </c:pt>
                <c:pt idx="3">
                  <c:v>5551.3</c:v>
                </c:pt>
                <c:pt idx="4">
                  <c:v>8704.5689999999995</c:v>
                </c:pt>
                <c:pt idx="5">
                  <c:v>12583.831</c:v>
                </c:pt>
                <c:pt idx="6">
                  <c:v>15468.3</c:v>
                </c:pt>
              </c:numCache>
            </c:numRef>
          </c:xVal>
          <c:yVal>
            <c:numRef>
              <c:f>'5mar25'!$E$13:$E$19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87-4D59-ADF4-5966532B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'5mar25'!$H$13:$H$19</c:f>
              <c:numCache>
                <c:formatCode>General</c:formatCode>
                <c:ptCount val="7"/>
                <c:pt idx="1">
                  <c:v>0</c:v>
                </c:pt>
                <c:pt idx="2">
                  <c:v>1882.9</c:v>
                </c:pt>
                <c:pt idx="3">
                  <c:v>6381.2</c:v>
                </c:pt>
                <c:pt idx="4">
                  <c:v>9244.4760000000006</c:v>
                </c:pt>
                <c:pt idx="5">
                  <c:v>14087.624</c:v>
                </c:pt>
                <c:pt idx="6">
                  <c:v>18632.2</c:v>
                </c:pt>
              </c:numCache>
            </c:numRef>
          </c:xVal>
          <c:yVal>
            <c:numRef>
              <c:f>'5mar25'!$G$13:$G$19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B-46B6-86E7-886B92690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'5mar25'!$J$13:$J$19</c:f>
              <c:numCache>
                <c:formatCode>General</c:formatCode>
                <c:ptCount val="7"/>
                <c:pt idx="1">
                  <c:v>0</c:v>
                </c:pt>
                <c:pt idx="2">
                  <c:v>921.4</c:v>
                </c:pt>
                <c:pt idx="3">
                  <c:v>1813.7</c:v>
                </c:pt>
                <c:pt idx="4">
                  <c:v>2341.0360000000001</c:v>
                </c:pt>
                <c:pt idx="5">
                  <c:v>4957.1239999999998</c:v>
                </c:pt>
                <c:pt idx="6">
                  <c:v>7306.2</c:v>
                </c:pt>
              </c:numCache>
            </c:numRef>
          </c:xVal>
          <c:yVal>
            <c:numRef>
              <c:f>'5mar25'!$I$13:$I$19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F9-4325-9B52-B1A4FC49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'6mar25'!$F$13:$F$19</c:f>
              <c:numCache>
                <c:formatCode>General</c:formatCode>
                <c:ptCount val="7"/>
                <c:pt idx="1">
                  <c:v>0</c:v>
                </c:pt>
                <c:pt idx="2">
                  <c:v>1829.2</c:v>
                </c:pt>
                <c:pt idx="3">
                  <c:v>5719.6</c:v>
                </c:pt>
                <c:pt idx="4">
                  <c:v>8982.6980000000003</c:v>
                </c:pt>
                <c:pt idx="5">
                  <c:v>12724.602000000001</c:v>
                </c:pt>
                <c:pt idx="6">
                  <c:v>15744.6</c:v>
                </c:pt>
              </c:numCache>
            </c:numRef>
          </c:xVal>
          <c:yVal>
            <c:numRef>
              <c:f>'6mar25'!$E$13:$E$19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84-41A7-900F-AF0AB5726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'6mar25'!$H$13:$H$19</c:f>
              <c:numCache>
                <c:formatCode>General</c:formatCode>
                <c:ptCount val="7"/>
                <c:pt idx="1">
                  <c:v>0</c:v>
                </c:pt>
                <c:pt idx="2">
                  <c:v>1765</c:v>
                </c:pt>
                <c:pt idx="3">
                  <c:v>6336</c:v>
                </c:pt>
                <c:pt idx="4">
                  <c:v>9227.4750000000004</c:v>
                </c:pt>
                <c:pt idx="5">
                  <c:v>14549.025</c:v>
                </c:pt>
                <c:pt idx="6">
                  <c:v>18886</c:v>
                </c:pt>
              </c:numCache>
            </c:numRef>
          </c:xVal>
          <c:yVal>
            <c:numRef>
              <c:f>'6mar25'!$G$13:$G$19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0-4D3F-B1CE-1AA1D315A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'6mar25'!$J$13:$J$19</c:f>
              <c:numCache>
                <c:formatCode>General</c:formatCode>
                <c:ptCount val="7"/>
                <c:pt idx="1">
                  <c:v>0</c:v>
                </c:pt>
                <c:pt idx="2">
                  <c:v>547.70000000000005</c:v>
                </c:pt>
                <c:pt idx="3">
                  <c:v>1583.1</c:v>
                </c:pt>
                <c:pt idx="4">
                  <c:v>2282.9929999999999</c:v>
                </c:pt>
                <c:pt idx="5">
                  <c:v>4763.0249999999996</c:v>
                </c:pt>
                <c:pt idx="6">
                  <c:v>7476.1</c:v>
                </c:pt>
              </c:numCache>
            </c:numRef>
          </c:xVal>
          <c:yVal>
            <c:numRef>
              <c:f>'6mar25'!$I$13:$I$19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7-4DCD-9A82-57369A25D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219823</xdr:colOff>
      <xdr:row>11</xdr:row>
      <xdr:rowOff>48372</xdr:rowOff>
    </xdr:from>
    <xdr:to>
      <xdr:col>24</xdr:col>
      <xdr:colOff>390525</xdr:colOff>
      <xdr:row>21</xdr:row>
      <xdr:rowOff>153147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66B21-A7A2-4E00-AB02-C6014B41B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096E1-FCB3-414E-ACC0-6072AD086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B0E496-820A-444D-B47B-1B6E32875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219823</xdr:colOff>
      <xdr:row>11</xdr:row>
      <xdr:rowOff>48372</xdr:rowOff>
    </xdr:from>
    <xdr:to>
      <xdr:col>24</xdr:col>
      <xdr:colOff>390525</xdr:colOff>
      <xdr:row>21</xdr:row>
      <xdr:rowOff>153147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BC622-37E0-428F-AD7C-4FEAE69D1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37C0CE-4114-4D1C-B448-B1CF41359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499939-83DC-46D2-9529-6804B6F0E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219823</xdr:colOff>
      <xdr:row>11</xdr:row>
      <xdr:rowOff>48372</xdr:rowOff>
    </xdr:from>
    <xdr:to>
      <xdr:col>24</xdr:col>
      <xdr:colOff>390525</xdr:colOff>
      <xdr:row>21</xdr:row>
      <xdr:rowOff>153147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64A7F-D1DB-4BC1-A3AC-E786DEBE8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496A1B-772D-4DD8-8F55-FC6437934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4AD53C-5291-403F-8138-6C2C1DECF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219823</xdr:colOff>
      <xdr:row>11</xdr:row>
      <xdr:rowOff>48372</xdr:rowOff>
    </xdr:from>
    <xdr:to>
      <xdr:col>24</xdr:col>
      <xdr:colOff>390525</xdr:colOff>
      <xdr:row>21</xdr:row>
      <xdr:rowOff>153147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F0103-BAF2-48EE-BA98-5D51F3FB1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14B51D-51AF-4601-8E46-33E99C5CB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8B95E5-B2F7-49FF-B2B5-65F5989A8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4EE1-D8FD-4D95-BED1-4E54D9D5FEE7}">
  <dimension ref="A1:I88"/>
  <sheetViews>
    <sheetView tabSelected="1" topLeftCell="A52" workbookViewId="0">
      <selection activeCell="H59" sqref="H59"/>
    </sheetView>
  </sheetViews>
  <sheetFormatPr defaultRowHeight="14.4" x14ac:dyDescent="0.3"/>
  <cols>
    <col min="1" max="1" width="21.77734375" customWidth="1"/>
    <col min="2" max="2" width="18.21875" customWidth="1"/>
    <col min="3" max="3" width="14" customWidth="1"/>
    <col min="4" max="4" width="15.5546875" customWidth="1"/>
    <col min="5" max="5" width="15.21875" customWidth="1"/>
    <col min="6" max="6" width="18.6640625" bestFit="1" customWidth="1"/>
  </cols>
  <sheetData>
    <row r="1" spans="1:7" x14ac:dyDescent="0.3">
      <c r="A1" t="s">
        <v>52</v>
      </c>
      <c r="B1" t="s">
        <v>53</v>
      </c>
      <c r="C1" t="s">
        <v>54</v>
      </c>
      <c r="D1" t="s">
        <v>55</v>
      </c>
      <c r="E1" t="s">
        <v>2</v>
      </c>
      <c r="F1" t="s">
        <v>73</v>
      </c>
      <c r="G1" t="s">
        <v>172</v>
      </c>
    </row>
    <row r="2" spans="1:7" x14ac:dyDescent="0.3">
      <c r="A2">
        <v>9.0504106239826569</v>
      </c>
      <c r="B2">
        <v>18.398360957087295</v>
      </c>
      <c r="C2">
        <v>9.3062852978215975</v>
      </c>
      <c r="D2">
        <v>0.50486169464740882</v>
      </c>
      <c r="E2" t="s">
        <v>94</v>
      </c>
      <c r="F2" t="s">
        <v>145</v>
      </c>
      <c r="G2" s="10">
        <v>45719</v>
      </c>
    </row>
    <row r="3" spans="1:7" x14ac:dyDescent="0.3">
      <c r="A3">
        <v>9.2986932522676611</v>
      </c>
      <c r="B3">
        <v>19.454358979907514</v>
      </c>
      <c r="C3">
        <v>10.155665727639853</v>
      </c>
      <c r="D3">
        <v>0.54517791468639398</v>
      </c>
      <c r="E3" t="s">
        <v>96</v>
      </c>
      <c r="F3" t="s">
        <v>146</v>
      </c>
      <c r="G3" s="10">
        <v>45719</v>
      </c>
    </row>
    <row r="4" spans="1:7" x14ac:dyDescent="0.3">
      <c r="A4">
        <v>9.214680148336285</v>
      </c>
      <c r="B4">
        <v>19.220547758487115</v>
      </c>
      <c r="C4">
        <v>10.00586761015083</v>
      </c>
      <c r="D4">
        <v>0.55507503729524221</v>
      </c>
      <c r="E4" t="s">
        <v>97</v>
      </c>
      <c r="F4" t="s">
        <v>147</v>
      </c>
      <c r="G4" s="10">
        <v>45719</v>
      </c>
    </row>
    <row r="5" spans="1:7" x14ac:dyDescent="0.3">
      <c r="A5">
        <v>8.814764112955622</v>
      </c>
      <c r="B5">
        <v>18.48123075708439</v>
      </c>
      <c r="C5">
        <v>9.6664666441287697</v>
      </c>
      <c r="D5">
        <v>0.54357690955849192</v>
      </c>
      <c r="E5" t="s">
        <v>98</v>
      </c>
      <c r="F5" t="s">
        <v>148</v>
      </c>
      <c r="G5" s="10">
        <v>45719</v>
      </c>
    </row>
    <row r="6" spans="1:7" x14ac:dyDescent="0.3">
      <c r="A6">
        <v>3.911609100180061</v>
      </c>
      <c r="B6">
        <v>13.89616310867329</v>
      </c>
      <c r="C6">
        <v>9.9845540084932303</v>
      </c>
      <c r="D6">
        <v>0.68330099344811512</v>
      </c>
      <c r="E6" t="s">
        <v>99</v>
      </c>
      <c r="F6" t="s">
        <v>149</v>
      </c>
      <c r="G6" s="10">
        <v>45719</v>
      </c>
    </row>
    <row r="7" spans="1:7" x14ac:dyDescent="0.3">
      <c r="A7">
        <v>9.4284695916738546</v>
      </c>
      <c r="B7">
        <v>19.699416817041801</v>
      </c>
      <c r="C7">
        <v>10.270947225367944</v>
      </c>
      <c r="D7">
        <v>0.48368476318288778</v>
      </c>
      <c r="E7" t="s">
        <v>100</v>
      </c>
      <c r="F7" t="s">
        <v>150</v>
      </c>
      <c r="G7" s="10">
        <v>45719</v>
      </c>
    </row>
    <row r="8" spans="1:7" x14ac:dyDescent="0.3">
      <c r="A8">
        <v>1.41922035021586</v>
      </c>
      <c r="B8">
        <v>5.1676054604070671</v>
      </c>
      <c r="C8">
        <v>3.7483851101912067</v>
      </c>
      <c r="D8">
        <v>0.34265076600679933</v>
      </c>
      <c r="E8" t="s">
        <v>101</v>
      </c>
      <c r="F8" t="s">
        <v>151</v>
      </c>
      <c r="G8" s="10">
        <v>45719</v>
      </c>
    </row>
    <row r="9" spans="1:7" x14ac:dyDescent="0.3">
      <c r="A9">
        <v>8.7601214437319612</v>
      </c>
      <c r="B9">
        <v>18.580674517080919</v>
      </c>
      <c r="C9">
        <v>9.8205530733489574</v>
      </c>
      <c r="D9">
        <v>0.55041756783225471</v>
      </c>
      <c r="E9" t="s">
        <v>102</v>
      </c>
      <c r="F9" t="s">
        <v>152</v>
      </c>
      <c r="G9" s="10">
        <v>45719</v>
      </c>
    </row>
    <row r="10" spans="1:7" x14ac:dyDescent="0.3">
      <c r="A10">
        <v>9.7235400054816203</v>
      </c>
      <c r="B10">
        <v>20.012546275602279</v>
      </c>
      <c r="C10">
        <v>10.289006270120659</v>
      </c>
      <c r="D10">
        <v>0.51024689371398813</v>
      </c>
      <c r="E10" t="s">
        <v>103</v>
      </c>
      <c r="F10" t="s">
        <v>153</v>
      </c>
      <c r="G10" s="10">
        <v>45719</v>
      </c>
    </row>
    <row r="11" spans="1:7" x14ac:dyDescent="0.3">
      <c r="A11">
        <v>3.8685779981664288</v>
      </c>
      <c r="B11">
        <v>9.7864129559598503</v>
      </c>
      <c r="C11">
        <v>5.9178349577934215</v>
      </c>
      <c r="D11">
        <v>0.40516273895533383</v>
      </c>
      <c r="E11" t="s">
        <v>104</v>
      </c>
      <c r="F11" t="s">
        <v>154</v>
      </c>
      <c r="G11" s="10">
        <v>45719</v>
      </c>
    </row>
    <row r="12" spans="1:7" x14ac:dyDescent="0.3">
      <c r="A12">
        <v>9.0575824743182611</v>
      </c>
      <c r="B12">
        <v>18.712082342790605</v>
      </c>
      <c r="C12">
        <v>9.6544998684723442</v>
      </c>
      <c r="D12">
        <v>0.45006365549694716</v>
      </c>
      <c r="E12" t="s">
        <v>108</v>
      </c>
      <c r="F12" t="s">
        <v>155</v>
      </c>
      <c r="G12" s="10">
        <v>45719</v>
      </c>
    </row>
    <row r="13" spans="1:7" x14ac:dyDescent="0.3">
      <c r="A13">
        <v>3.2268681514710695</v>
      </c>
      <c r="B13">
        <v>11.025316465916529</v>
      </c>
      <c r="C13">
        <v>7.7984483144454604</v>
      </c>
      <c r="D13">
        <v>0.69727340183707742</v>
      </c>
      <c r="E13" t="s">
        <v>109</v>
      </c>
      <c r="F13" t="s">
        <v>156</v>
      </c>
      <c r="G13" s="10">
        <v>45719</v>
      </c>
    </row>
    <row r="14" spans="1:7" x14ac:dyDescent="0.3">
      <c r="A14">
        <v>8.4107498773831839</v>
      </c>
      <c r="B14">
        <v>17.995258572815672</v>
      </c>
      <c r="C14">
        <v>9.5845086954324881</v>
      </c>
      <c r="D14">
        <v>0.54554177948818983</v>
      </c>
      <c r="E14" t="s">
        <v>110</v>
      </c>
      <c r="F14" t="s">
        <v>160</v>
      </c>
      <c r="G14" s="10">
        <v>45719</v>
      </c>
    </row>
    <row r="15" spans="1:7" x14ac:dyDescent="0.3">
      <c r="A15">
        <v>9.3581171550483937</v>
      </c>
      <c r="B15">
        <v>19.634304831329793</v>
      </c>
      <c r="C15">
        <v>10.276187676281399</v>
      </c>
      <c r="D15">
        <v>0.55915032307535617</v>
      </c>
      <c r="E15" t="s">
        <v>111</v>
      </c>
      <c r="F15" t="s">
        <v>157</v>
      </c>
      <c r="G15" s="10">
        <v>45719</v>
      </c>
    </row>
    <row r="16" spans="1:7" x14ac:dyDescent="0.3">
      <c r="A16">
        <v>1.3375978630630176</v>
      </c>
      <c r="B16">
        <v>5.2569864589753701</v>
      </c>
      <c r="C16">
        <v>3.9193885959123524</v>
      </c>
      <c r="D16">
        <v>0.33071600050789396</v>
      </c>
      <c r="E16" t="s">
        <v>112</v>
      </c>
      <c r="F16" t="s">
        <v>158</v>
      </c>
      <c r="G16" s="10">
        <v>45719</v>
      </c>
    </row>
    <row r="17" spans="1:7" x14ac:dyDescent="0.3">
      <c r="A17">
        <v>9.2037516144915532</v>
      </c>
      <c r="B17">
        <v>19.15898733563213</v>
      </c>
      <c r="C17">
        <v>9.9552357211405766</v>
      </c>
      <c r="D17">
        <v>0.53993826154053304</v>
      </c>
      <c r="E17" t="s">
        <v>113</v>
      </c>
      <c r="F17" t="s">
        <v>159</v>
      </c>
      <c r="G17" s="10">
        <v>45719</v>
      </c>
    </row>
    <row r="18" spans="1:7" x14ac:dyDescent="0.3">
      <c r="A18">
        <v>2.3764916116778574</v>
      </c>
      <c r="B18">
        <v>7.0890009660541677</v>
      </c>
      <c r="C18">
        <v>4.7125093543763104</v>
      </c>
      <c r="D18">
        <v>0.36237223826413678</v>
      </c>
      <c r="E18" t="s">
        <v>114</v>
      </c>
      <c r="F18" t="s">
        <v>161</v>
      </c>
      <c r="G18" s="10">
        <v>45719</v>
      </c>
    </row>
    <row r="19" spans="1:7" x14ac:dyDescent="0.3">
      <c r="A19">
        <v>1.6797975790761899</v>
      </c>
      <c r="B19">
        <v>5.9234964218092081</v>
      </c>
      <c r="C19">
        <v>4.2436988427330178</v>
      </c>
      <c r="D19">
        <v>0.38071102427464976</v>
      </c>
      <c r="E19" t="s">
        <v>115</v>
      </c>
      <c r="F19" t="s">
        <v>162</v>
      </c>
      <c r="G19" s="10">
        <v>45719</v>
      </c>
    </row>
    <row r="20" spans="1:7" x14ac:dyDescent="0.3">
      <c r="A20">
        <v>8.783003061469369</v>
      </c>
      <c r="B20">
        <v>18.692548747077009</v>
      </c>
      <c r="C20">
        <v>9.9095456856076396</v>
      </c>
      <c r="D20">
        <v>0.57828961164982018</v>
      </c>
      <c r="E20" t="s">
        <v>116</v>
      </c>
      <c r="F20" t="s">
        <v>163</v>
      </c>
      <c r="G20" s="10">
        <v>45719</v>
      </c>
    </row>
    <row r="21" spans="1:7" x14ac:dyDescent="0.3">
      <c r="A21">
        <v>2.1790949691073851</v>
      </c>
      <c r="B21">
        <v>8.0775192945910312</v>
      </c>
      <c r="C21">
        <v>5.8984243254836475</v>
      </c>
      <c r="D21">
        <v>0.42641244338021411</v>
      </c>
      <c r="E21" t="s">
        <v>117</v>
      </c>
      <c r="F21" t="s">
        <v>164</v>
      </c>
      <c r="G21" s="10">
        <v>45719</v>
      </c>
    </row>
    <row r="22" spans="1:7" x14ac:dyDescent="0.3">
      <c r="A22">
        <v>0.91411717657965097</v>
      </c>
      <c r="B22">
        <v>4.0808272261593537</v>
      </c>
      <c r="C22">
        <v>3.1667100495797023</v>
      </c>
      <c r="D22">
        <v>0.29200078559681086</v>
      </c>
      <c r="E22" t="s">
        <v>118</v>
      </c>
      <c r="F22" t="s">
        <v>165</v>
      </c>
      <c r="G22" s="10">
        <v>45719</v>
      </c>
    </row>
    <row r="23" spans="1:7" x14ac:dyDescent="0.3">
      <c r="A23">
        <v>9.4602306431601075</v>
      </c>
      <c r="B23">
        <v>19.533677217047597</v>
      </c>
      <c r="C23">
        <v>10.073446573887487</v>
      </c>
      <c r="D23">
        <v>0.49132592402060155</v>
      </c>
      <c r="E23" t="s">
        <v>119</v>
      </c>
      <c r="F23" t="s">
        <v>166</v>
      </c>
      <c r="G23" s="10">
        <v>45719</v>
      </c>
    </row>
    <row r="24" spans="1:7" x14ac:dyDescent="0.3">
      <c r="A24">
        <v>3.8200826292304306</v>
      </c>
      <c r="B24">
        <v>9.1210868474116857</v>
      </c>
      <c r="C24">
        <v>5.3010042181812551</v>
      </c>
      <c r="D24">
        <v>0.37125053942795655</v>
      </c>
      <c r="E24" t="s">
        <v>120</v>
      </c>
      <c r="F24" t="s">
        <v>167</v>
      </c>
      <c r="G24" s="10">
        <v>45719</v>
      </c>
    </row>
    <row r="25" spans="1:7" x14ac:dyDescent="0.3">
      <c r="A25">
        <v>0.88611280860252517</v>
      </c>
      <c r="B25">
        <v>4.3211496461509498</v>
      </c>
      <c r="C25">
        <v>3.4350368375484246</v>
      </c>
      <c r="D25">
        <v>0.32838726577640026</v>
      </c>
      <c r="E25" t="s">
        <v>121</v>
      </c>
      <c r="F25" t="s">
        <v>168</v>
      </c>
      <c r="G25" s="10">
        <v>45719</v>
      </c>
    </row>
    <row r="26" spans="1:7" x14ac:dyDescent="0.3">
      <c r="A26">
        <v>9.866977012193729</v>
      </c>
      <c r="B26">
        <v>20.374213759875346</v>
      </c>
      <c r="C26">
        <v>10.507236747681617</v>
      </c>
      <c r="D26">
        <v>0.58323817295424429</v>
      </c>
      <c r="E26" t="s">
        <v>122</v>
      </c>
      <c r="F26" t="s">
        <v>169</v>
      </c>
      <c r="G26" s="10">
        <v>45719</v>
      </c>
    </row>
    <row r="27" spans="1:7" x14ac:dyDescent="0.3">
      <c r="A27">
        <v>9.1856512303112154</v>
      </c>
      <c r="B27">
        <v>19.470932939906934</v>
      </c>
      <c r="C27">
        <v>10.285281709595719</v>
      </c>
      <c r="D27">
        <v>0.63694461769931832</v>
      </c>
      <c r="E27" t="s">
        <v>123</v>
      </c>
      <c r="F27" t="s">
        <v>170</v>
      </c>
      <c r="G27" s="10">
        <v>45719</v>
      </c>
    </row>
    <row r="28" spans="1:7" x14ac:dyDescent="0.3">
      <c r="A28">
        <v>9.3072311693338587</v>
      </c>
      <c r="B28">
        <v>19.276780837056577</v>
      </c>
      <c r="C28">
        <v>9.9695496677227187</v>
      </c>
      <c r="D28">
        <v>0.50034977110513967</v>
      </c>
      <c r="E28" t="s">
        <v>124</v>
      </c>
      <c r="F28" t="s">
        <v>171</v>
      </c>
      <c r="G28" s="10">
        <v>45719</v>
      </c>
    </row>
    <row r="29" spans="1:7" x14ac:dyDescent="0.3">
      <c r="A29">
        <v>3.608218300308891</v>
      </c>
      <c r="B29">
        <v>12.390714779032908</v>
      </c>
      <c r="C29">
        <v>8.782496478724017</v>
      </c>
      <c r="D29">
        <v>0.5639917178755891</v>
      </c>
      <c r="E29" t="s">
        <v>94</v>
      </c>
      <c r="F29" t="s">
        <v>173</v>
      </c>
      <c r="G29" s="10">
        <v>45721</v>
      </c>
    </row>
    <row r="30" spans="1:7" x14ac:dyDescent="0.3">
      <c r="A30">
        <v>3.5166658369430319</v>
      </c>
      <c r="B30">
        <v>12.442213579717059</v>
      </c>
      <c r="C30">
        <v>8.9255477427740288</v>
      </c>
      <c r="D30">
        <v>0.57192414658418755</v>
      </c>
      <c r="E30" t="s">
        <v>96</v>
      </c>
      <c r="F30" t="s">
        <v>174</v>
      </c>
      <c r="G30" s="10">
        <v>45721</v>
      </c>
    </row>
    <row r="31" spans="1:7" x14ac:dyDescent="0.3">
      <c r="A31">
        <v>3.3421979350571487</v>
      </c>
      <c r="B31">
        <v>8.4838284907670491</v>
      </c>
      <c r="C31">
        <v>5.1416305557098996</v>
      </c>
      <c r="D31">
        <v>0.28220516160098363</v>
      </c>
      <c r="E31" t="s">
        <v>97</v>
      </c>
      <c r="F31" t="s">
        <v>175</v>
      </c>
      <c r="G31" s="10">
        <v>45721</v>
      </c>
    </row>
    <row r="32" spans="1:7" x14ac:dyDescent="0.3">
      <c r="A32">
        <v>3.4116396148176684</v>
      </c>
      <c r="B32">
        <v>12.895168940279937</v>
      </c>
      <c r="C32">
        <v>9.4835293254622712</v>
      </c>
      <c r="D32">
        <v>0.58267369950705461</v>
      </c>
      <c r="E32" t="s">
        <v>98</v>
      </c>
      <c r="F32" t="s">
        <v>176</v>
      </c>
      <c r="G32" s="10">
        <v>45721</v>
      </c>
    </row>
    <row r="33" spans="1:9" x14ac:dyDescent="0.3">
      <c r="A33">
        <v>3.0423204324097295</v>
      </c>
      <c r="B33">
        <v>10.240639850469581</v>
      </c>
      <c r="C33">
        <v>7.1983194180598513</v>
      </c>
      <c r="D33">
        <v>0.7369483176621332</v>
      </c>
      <c r="E33" t="s">
        <v>99</v>
      </c>
      <c r="F33" t="s">
        <v>177</v>
      </c>
      <c r="G33" s="10">
        <v>45721</v>
      </c>
    </row>
    <row r="34" spans="1:9" x14ac:dyDescent="0.3">
      <c r="A34">
        <v>3.4893728384301905</v>
      </c>
      <c r="B34">
        <v>12.87644210366752</v>
      </c>
      <c r="C34">
        <v>9.3870692652373293</v>
      </c>
      <c r="D34">
        <v>0.58971651004272618</v>
      </c>
      <c r="E34" t="s">
        <v>100</v>
      </c>
      <c r="F34" t="s">
        <v>178</v>
      </c>
      <c r="G34" s="10">
        <v>45721</v>
      </c>
    </row>
    <row r="35" spans="1:9" x14ac:dyDescent="0.3">
      <c r="A35">
        <v>3.5028465971896945</v>
      </c>
      <c r="B35">
        <v>13.225229435573819</v>
      </c>
      <c r="C35">
        <v>9.7223828383841244</v>
      </c>
      <c r="D35">
        <v>0.59668518573065377</v>
      </c>
      <c r="E35" t="s">
        <v>101</v>
      </c>
      <c r="F35" t="s">
        <v>179</v>
      </c>
      <c r="G35" s="10">
        <v>45721</v>
      </c>
    </row>
    <row r="36" spans="1:9" x14ac:dyDescent="0.3">
      <c r="A36">
        <v>3.2126425623696111</v>
      </c>
      <c r="B36">
        <v>12.579153572445371</v>
      </c>
      <c r="C36">
        <v>9.3665110100757616</v>
      </c>
      <c r="D36">
        <v>0.62819249602181593</v>
      </c>
      <c r="E36" t="s">
        <v>102</v>
      </c>
      <c r="F36" t="s">
        <v>180</v>
      </c>
      <c r="G36" s="10">
        <v>45721</v>
      </c>
    </row>
    <row r="37" spans="1:9" x14ac:dyDescent="0.3">
      <c r="A37">
        <v>3.1725667670849331</v>
      </c>
      <c r="B37">
        <v>11.785603870994127</v>
      </c>
      <c r="C37">
        <v>8.6130371039091944</v>
      </c>
      <c r="D37">
        <v>0.65280526547279427</v>
      </c>
      <c r="E37" t="s">
        <v>103</v>
      </c>
      <c r="F37" t="s">
        <v>181</v>
      </c>
      <c r="G37" s="10">
        <v>45721</v>
      </c>
      <c r="I37" s="10"/>
    </row>
    <row r="38" spans="1:9" x14ac:dyDescent="0.3">
      <c r="A38">
        <v>3.4541337770591802</v>
      </c>
      <c r="B38">
        <v>13.01396731003997</v>
      </c>
      <c r="C38">
        <v>9.5598335329807895</v>
      </c>
      <c r="D38">
        <v>0.7218989435701193</v>
      </c>
      <c r="E38" t="s">
        <v>104</v>
      </c>
      <c r="F38" t="s">
        <v>182</v>
      </c>
      <c r="G38" s="10">
        <v>45721</v>
      </c>
    </row>
    <row r="39" spans="1:9" x14ac:dyDescent="0.3">
      <c r="A39">
        <v>3.5605419231598772</v>
      </c>
      <c r="B39">
        <v>11.695480969796861</v>
      </c>
      <c r="C39">
        <v>8.1349390466369851</v>
      </c>
      <c r="D39">
        <v>0.88195607984922297</v>
      </c>
      <c r="E39" t="s">
        <v>108</v>
      </c>
      <c r="F39" t="s">
        <v>183</v>
      </c>
      <c r="G39" s="10">
        <v>45721</v>
      </c>
    </row>
    <row r="40" spans="1:9" x14ac:dyDescent="0.3">
      <c r="A40">
        <v>3.4309865504723405</v>
      </c>
      <c r="B40">
        <v>12.302347518768059</v>
      </c>
      <c r="C40">
        <v>8.8713609682957184</v>
      </c>
      <c r="D40">
        <v>0.61996352792224174</v>
      </c>
      <c r="E40" t="s">
        <v>109</v>
      </c>
      <c r="F40" t="s">
        <v>184</v>
      </c>
      <c r="G40" s="10">
        <v>45721</v>
      </c>
    </row>
    <row r="41" spans="1:9" x14ac:dyDescent="0.3">
      <c r="A41">
        <v>9.2146838682378274</v>
      </c>
      <c r="B41">
        <v>18.829235291840128</v>
      </c>
      <c r="C41">
        <v>9.6145514236023022</v>
      </c>
      <c r="D41">
        <v>0.44848962509057588</v>
      </c>
      <c r="E41" t="s">
        <v>110</v>
      </c>
      <c r="F41" t="s">
        <v>185</v>
      </c>
      <c r="G41" s="10">
        <v>45721</v>
      </c>
    </row>
    <row r="42" spans="1:9" x14ac:dyDescent="0.3">
      <c r="A42">
        <v>1.8801223691540634</v>
      </c>
      <c r="B42">
        <v>7.1044799315335796</v>
      </c>
      <c r="C42">
        <v>5.2243575623795167</v>
      </c>
      <c r="D42">
        <v>0.2878394100295209</v>
      </c>
      <c r="E42" t="s">
        <v>111</v>
      </c>
      <c r="F42" t="s">
        <v>186</v>
      </c>
      <c r="G42" s="10">
        <v>45721</v>
      </c>
    </row>
    <row r="43" spans="1:9" x14ac:dyDescent="0.3">
      <c r="A43">
        <v>2.6218700629144425</v>
      </c>
      <c r="B43">
        <v>9.297275456118987</v>
      </c>
      <c r="C43">
        <v>6.6995890627728851</v>
      </c>
      <c r="D43">
        <v>0.6319733732567554</v>
      </c>
      <c r="E43" t="s">
        <v>112</v>
      </c>
      <c r="F43" t="s">
        <v>187</v>
      </c>
      <c r="G43" s="10">
        <v>45721</v>
      </c>
    </row>
    <row r="44" spans="1:9" x14ac:dyDescent="0.3">
      <c r="A44">
        <v>3.3542897698413183</v>
      </c>
      <c r="B44">
        <v>11.770973529890675</v>
      </c>
      <c r="C44">
        <v>8.4166837600493558</v>
      </c>
      <c r="D44">
        <v>0.56651230269888209</v>
      </c>
      <c r="E44" t="s">
        <v>113</v>
      </c>
      <c r="F44" t="s">
        <v>188</v>
      </c>
      <c r="G44" s="10">
        <v>45721</v>
      </c>
    </row>
    <row r="45" spans="1:9" x14ac:dyDescent="0.3">
      <c r="A45">
        <v>2.5199531697335802</v>
      </c>
      <c r="B45">
        <v>9.5881266372556162</v>
      </c>
      <c r="C45">
        <v>7.068173467522036</v>
      </c>
      <c r="D45">
        <v>0.76778841432360001</v>
      </c>
      <c r="E45" t="s">
        <v>114</v>
      </c>
      <c r="F45" t="s">
        <v>189</v>
      </c>
      <c r="G45" s="10">
        <v>45721</v>
      </c>
    </row>
    <row r="46" spans="1:9" x14ac:dyDescent="0.3">
      <c r="A46">
        <v>2.5437913583080869</v>
      </c>
      <c r="B46">
        <v>9.5963196282735481</v>
      </c>
      <c r="C46">
        <v>7.0525282699654621</v>
      </c>
      <c r="D46">
        <v>0.78313432780658987</v>
      </c>
      <c r="E46" t="s">
        <v>115</v>
      </c>
      <c r="F46" t="s">
        <v>190</v>
      </c>
      <c r="G46" s="10">
        <v>45721</v>
      </c>
    </row>
    <row r="47" spans="1:9" x14ac:dyDescent="0.3">
      <c r="A47">
        <v>3.0088087760078865</v>
      </c>
      <c r="B47">
        <v>9.5342869819949119</v>
      </c>
      <c r="C47">
        <v>6.5254782059870253</v>
      </c>
      <c r="D47">
        <v>1.027631055666008</v>
      </c>
      <c r="E47" t="s">
        <v>116</v>
      </c>
      <c r="F47" t="s">
        <v>191</v>
      </c>
      <c r="G47" s="10">
        <v>45721</v>
      </c>
    </row>
    <row r="48" spans="1:9" x14ac:dyDescent="0.3">
      <c r="A48">
        <v>2.5855945585619322</v>
      </c>
      <c r="B48">
        <v>9.6525001381108062</v>
      </c>
      <c r="C48">
        <v>7.0669055795488731</v>
      </c>
      <c r="D48">
        <v>0.79618206100951805</v>
      </c>
      <c r="E48" t="s">
        <v>117</v>
      </c>
      <c r="F48" t="s">
        <v>192</v>
      </c>
      <c r="G48" s="10">
        <v>45721</v>
      </c>
    </row>
    <row r="49" spans="1:7" x14ac:dyDescent="0.3">
      <c r="A49">
        <v>2.6031721206219158</v>
      </c>
      <c r="B49">
        <v>9.7885312825093393</v>
      </c>
      <c r="C49">
        <v>7.1853591618874235</v>
      </c>
      <c r="D49">
        <v>0.5993573174326754</v>
      </c>
      <c r="E49" t="s">
        <v>94</v>
      </c>
      <c r="F49" t="s">
        <v>193</v>
      </c>
      <c r="G49" s="10">
        <v>45722</v>
      </c>
    </row>
    <row r="50" spans="1:7" x14ac:dyDescent="0.3">
      <c r="A50">
        <v>2.5603062141979547</v>
      </c>
      <c r="B50">
        <v>10.259837068902302</v>
      </c>
      <c r="C50">
        <v>7.6995308547043475</v>
      </c>
      <c r="D50">
        <v>0.64155127626954933</v>
      </c>
      <c r="E50" t="s">
        <v>96</v>
      </c>
      <c r="F50" t="s">
        <v>194</v>
      </c>
      <c r="G50" s="10">
        <v>45722</v>
      </c>
    </row>
    <row r="51" spans="1:7" x14ac:dyDescent="0.3">
      <c r="A51">
        <v>4.3164475551542054</v>
      </c>
      <c r="B51">
        <v>10.099878741399236</v>
      </c>
      <c r="C51">
        <v>5.8239156534232164</v>
      </c>
      <c r="D51">
        <v>2.0246863526012637</v>
      </c>
      <c r="E51" t="s">
        <v>97</v>
      </c>
      <c r="F51" t="s">
        <v>195</v>
      </c>
      <c r="G51" s="10">
        <v>45722</v>
      </c>
    </row>
    <row r="52" spans="1:7" x14ac:dyDescent="0.3">
      <c r="A52">
        <v>9.6314797461188491</v>
      </c>
      <c r="B52">
        <v>19.351182868487257</v>
      </c>
      <c r="C52">
        <v>9.7197031223684078</v>
      </c>
      <c r="D52">
        <v>0.48909709053969574</v>
      </c>
      <c r="E52" t="s">
        <v>98</v>
      </c>
      <c r="F52" t="s">
        <v>212</v>
      </c>
      <c r="G52" s="10">
        <v>45722</v>
      </c>
    </row>
    <row r="53" spans="1:7" x14ac:dyDescent="0.3">
      <c r="A53">
        <v>3.0502022876146535</v>
      </c>
      <c r="B53">
        <v>10.991075137487744</v>
      </c>
      <c r="C53">
        <v>7.9408728498730898</v>
      </c>
      <c r="D53">
        <v>0.75958032328620995</v>
      </c>
      <c r="E53" t="s">
        <v>99</v>
      </c>
      <c r="F53" t="s">
        <v>197</v>
      </c>
      <c r="G53" s="10">
        <v>45722</v>
      </c>
    </row>
    <row r="54" spans="1:7" x14ac:dyDescent="0.3">
      <c r="A54">
        <v>1.4097308528817907</v>
      </c>
      <c r="B54">
        <v>6.8447267767118483</v>
      </c>
      <c r="C54">
        <v>5.4349959238300585</v>
      </c>
      <c r="D54">
        <v>0.33421960311988658</v>
      </c>
      <c r="E54" t="s">
        <v>100</v>
      </c>
      <c r="F54" t="s">
        <v>198</v>
      </c>
      <c r="G54" s="10">
        <v>45722</v>
      </c>
    </row>
    <row r="55" spans="1:7" x14ac:dyDescent="0.3">
      <c r="A55">
        <v>2.6923059895352317</v>
      </c>
      <c r="B55">
        <v>10.018757018165537</v>
      </c>
      <c r="C55">
        <v>7.3264510286303057</v>
      </c>
      <c r="D55">
        <v>0.76421310592877223</v>
      </c>
      <c r="E55" t="s">
        <v>101</v>
      </c>
      <c r="F55" t="s">
        <v>199</v>
      </c>
      <c r="G55" s="10">
        <v>45722</v>
      </c>
    </row>
    <row r="56" spans="1:7" x14ac:dyDescent="0.3">
      <c r="A56">
        <v>3.8837060236361207</v>
      </c>
      <c r="B56">
        <v>9.3406479655007573</v>
      </c>
      <c r="C56">
        <v>5.4569419418646357</v>
      </c>
      <c r="D56">
        <v>1.364764283563062</v>
      </c>
      <c r="E56" t="s">
        <v>102</v>
      </c>
      <c r="F56" t="s">
        <v>200</v>
      </c>
      <c r="G56" s="10">
        <v>45722</v>
      </c>
    </row>
    <row r="57" spans="1:7" x14ac:dyDescent="0.3">
      <c r="A57">
        <v>4.4746431621950133</v>
      </c>
      <c r="B57">
        <v>10.943087639236825</v>
      </c>
      <c r="C57">
        <v>6.4684444770418121</v>
      </c>
      <c r="D57">
        <v>1.7823561836057042</v>
      </c>
      <c r="E57" t="s">
        <v>103</v>
      </c>
      <c r="F57" t="s">
        <v>201</v>
      </c>
      <c r="G57" s="10">
        <v>45722</v>
      </c>
    </row>
    <row r="58" spans="1:7" x14ac:dyDescent="0.3">
      <c r="A58">
        <v>9.4933562698638632</v>
      </c>
      <c r="B58">
        <v>19.162089274188993</v>
      </c>
      <c r="C58">
        <v>9.6687330043251265</v>
      </c>
      <c r="D58">
        <v>0.49458515613165399</v>
      </c>
      <c r="E58" t="s">
        <v>104</v>
      </c>
      <c r="F58" t="s">
        <v>196</v>
      </c>
      <c r="G58" s="10">
        <v>45722</v>
      </c>
    </row>
    <row r="59" spans="1:7" x14ac:dyDescent="0.3">
      <c r="A59">
        <v>1.3913597501286645</v>
      </c>
      <c r="B59">
        <v>6.4899620574996923</v>
      </c>
      <c r="C59">
        <v>5.0986023073710278</v>
      </c>
      <c r="D59">
        <v>0.33115483921788391</v>
      </c>
      <c r="E59" t="s">
        <v>108</v>
      </c>
      <c r="F59" t="s">
        <v>202</v>
      </c>
      <c r="G59" s="10">
        <v>45722</v>
      </c>
    </row>
    <row r="60" spans="1:7" x14ac:dyDescent="0.3">
      <c r="A60">
        <v>1.2944011522649426</v>
      </c>
      <c r="B60">
        <v>6.5310941988576232</v>
      </c>
      <c r="C60">
        <v>5.2366930465926806</v>
      </c>
      <c r="D60">
        <v>0.32153290603717793</v>
      </c>
      <c r="E60" t="s">
        <v>109</v>
      </c>
      <c r="F60" t="s">
        <v>203</v>
      </c>
      <c r="G60" s="10">
        <v>45722</v>
      </c>
    </row>
    <row r="61" spans="1:7" x14ac:dyDescent="0.3">
      <c r="A61">
        <v>2.3881621772890314</v>
      </c>
      <c r="B61">
        <v>9.0698613682277074</v>
      </c>
      <c r="C61">
        <v>6.6816991909386765</v>
      </c>
      <c r="D61">
        <v>0.73271018395934939</v>
      </c>
      <c r="E61" t="s">
        <v>110</v>
      </c>
      <c r="F61" t="s">
        <v>204</v>
      </c>
      <c r="G61" s="10">
        <v>45722</v>
      </c>
    </row>
    <row r="62" spans="1:7" x14ac:dyDescent="0.3">
      <c r="A62">
        <v>3.3669337073028114</v>
      </c>
      <c r="B62">
        <v>12.818027749469188</v>
      </c>
      <c r="C62">
        <v>9.4510940421663765</v>
      </c>
      <c r="D62">
        <v>0.71802782666138332</v>
      </c>
      <c r="E62" t="s">
        <v>111</v>
      </c>
      <c r="F62" t="s">
        <v>205</v>
      </c>
      <c r="G62" s="10">
        <v>45722</v>
      </c>
    </row>
    <row r="63" spans="1:7" x14ac:dyDescent="0.3">
      <c r="A63">
        <v>9.1422640839152294</v>
      </c>
      <c r="B63">
        <v>19.038692850115197</v>
      </c>
      <c r="C63">
        <v>9.8964287661999677</v>
      </c>
      <c r="D63">
        <v>0.51154826796134323</v>
      </c>
      <c r="E63" t="s">
        <v>112</v>
      </c>
      <c r="F63" t="s">
        <v>206</v>
      </c>
      <c r="G63" s="10">
        <v>45722</v>
      </c>
    </row>
    <row r="64" spans="1:7" x14ac:dyDescent="0.3">
      <c r="A64">
        <v>3.8146442855086278</v>
      </c>
      <c r="B64">
        <v>12.938567774837569</v>
      </c>
      <c r="C64">
        <v>9.1239234893289396</v>
      </c>
      <c r="D64">
        <v>0.62722528686716472</v>
      </c>
      <c r="E64" t="s">
        <v>113</v>
      </c>
      <c r="F64" t="s">
        <v>207</v>
      </c>
      <c r="G64" s="10">
        <v>45722</v>
      </c>
    </row>
    <row r="65" spans="1:7" x14ac:dyDescent="0.3">
      <c r="A65">
        <v>2.8113779518240127</v>
      </c>
      <c r="B65">
        <v>9.924495860886946</v>
      </c>
      <c r="C65">
        <v>7.1131179090629324</v>
      </c>
      <c r="D65">
        <v>0.61168764661980246</v>
      </c>
      <c r="E65" t="s">
        <v>114</v>
      </c>
      <c r="F65" t="s">
        <v>208</v>
      </c>
      <c r="G65" s="10">
        <v>45722</v>
      </c>
    </row>
    <row r="66" spans="1:7" x14ac:dyDescent="0.3">
      <c r="A66">
        <v>8.3366572076299903</v>
      </c>
      <c r="B66">
        <v>17.402547671655267</v>
      </c>
      <c r="C66">
        <v>9.0658904640252764</v>
      </c>
      <c r="D66">
        <v>0.47705185566903408</v>
      </c>
      <c r="E66" t="s">
        <v>115</v>
      </c>
      <c r="F66" t="s">
        <v>209</v>
      </c>
      <c r="G66" s="10">
        <v>45722</v>
      </c>
    </row>
    <row r="67" spans="1:7" x14ac:dyDescent="0.3">
      <c r="A67">
        <v>9.6651601011662471</v>
      </c>
      <c r="B67">
        <v>19.561985092946657</v>
      </c>
      <c r="C67">
        <v>9.8968249917804059</v>
      </c>
      <c r="D67">
        <v>0.48802798685295068</v>
      </c>
      <c r="E67" t="s">
        <v>116</v>
      </c>
      <c r="F67" t="s">
        <v>210</v>
      </c>
      <c r="G67" s="10">
        <v>45722</v>
      </c>
    </row>
    <row r="68" spans="1:7" x14ac:dyDescent="0.3">
      <c r="A68">
        <v>9.7495310915880129</v>
      </c>
      <c r="B68">
        <v>19.872761272095467</v>
      </c>
      <c r="C68">
        <v>10.123230180507454</v>
      </c>
      <c r="D68">
        <v>0.55766227364961585</v>
      </c>
      <c r="E68" t="s">
        <v>117</v>
      </c>
      <c r="F68" t="s">
        <v>211</v>
      </c>
      <c r="G68" s="10">
        <v>45722</v>
      </c>
    </row>
    <row r="69" spans="1:7" x14ac:dyDescent="0.3">
      <c r="A69">
        <v>3.5640728235395502</v>
      </c>
      <c r="B69">
        <v>12.692917546071536</v>
      </c>
      <c r="C69">
        <v>9.1288447225319871</v>
      </c>
      <c r="D69">
        <v>0.60695585664019203</v>
      </c>
      <c r="E69" t="s">
        <v>94</v>
      </c>
      <c r="F69" t="s">
        <v>213</v>
      </c>
      <c r="G69" s="10">
        <v>45723</v>
      </c>
    </row>
    <row r="70" spans="1:7" x14ac:dyDescent="0.3">
      <c r="A70">
        <v>2.8861320393053802</v>
      </c>
      <c r="B70">
        <v>6.9235970008750378</v>
      </c>
      <c r="C70">
        <v>4.0374649615696576</v>
      </c>
      <c r="D70">
        <v>0.27275547212292006</v>
      </c>
      <c r="E70" t="s">
        <v>96</v>
      </c>
      <c r="F70" t="s">
        <v>214</v>
      </c>
      <c r="G70" s="10">
        <v>45723</v>
      </c>
    </row>
    <row r="71" spans="1:7" x14ac:dyDescent="0.3">
      <c r="A71">
        <v>2.7690922875597539</v>
      </c>
      <c r="B71">
        <v>9.9190091445417359</v>
      </c>
      <c r="C71">
        <v>7.1499168569819833</v>
      </c>
      <c r="D71">
        <v>0.83687909515814651</v>
      </c>
      <c r="E71" t="s">
        <v>97</v>
      </c>
      <c r="F71" t="s">
        <v>215</v>
      </c>
      <c r="G71" s="10">
        <v>45723</v>
      </c>
    </row>
    <row r="72" spans="1:7" x14ac:dyDescent="0.3">
      <c r="A72">
        <v>9.3469316685617585</v>
      </c>
      <c r="B72">
        <v>18.801309204231444</v>
      </c>
      <c r="C72">
        <v>9.4543775356696855</v>
      </c>
      <c r="D72">
        <v>0.43724666509722043</v>
      </c>
      <c r="E72" t="s">
        <v>98</v>
      </c>
      <c r="F72" t="s">
        <v>216</v>
      </c>
      <c r="G72" s="10">
        <v>45723</v>
      </c>
    </row>
    <row r="73" spans="1:7" x14ac:dyDescent="0.3">
      <c r="A73">
        <v>9.7319308519355303</v>
      </c>
      <c r="B73">
        <v>18.924556158189674</v>
      </c>
      <c r="C73">
        <v>9.1926253062541416</v>
      </c>
      <c r="D73">
        <v>0.4610175474656113</v>
      </c>
      <c r="E73" t="s">
        <v>99</v>
      </c>
      <c r="F73" t="s">
        <v>217</v>
      </c>
      <c r="G73" s="10">
        <v>45723</v>
      </c>
    </row>
    <row r="74" spans="1:7" x14ac:dyDescent="0.3">
      <c r="A74">
        <v>9.0806833444152772</v>
      </c>
      <c r="B74">
        <v>18.477572965723667</v>
      </c>
      <c r="C74">
        <v>9.396889621308393</v>
      </c>
      <c r="D74">
        <v>0.41927355891624196</v>
      </c>
      <c r="E74" t="s">
        <v>100</v>
      </c>
      <c r="F74" t="s">
        <v>218</v>
      </c>
      <c r="G74" s="10">
        <v>45723</v>
      </c>
    </row>
    <row r="75" spans="1:7" x14ac:dyDescent="0.3">
      <c r="A75">
        <v>9.6775176340187024</v>
      </c>
      <c r="B75">
        <v>19.232389563928642</v>
      </c>
      <c r="C75">
        <v>9.5018275979784423</v>
      </c>
      <c r="D75">
        <v>0.44221618754357395</v>
      </c>
      <c r="E75" t="s">
        <v>101</v>
      </c>
      <c r="F75" t="s">
        <v>219</v>
      </c>
      <c r="G75" s="10">
        <v>45723</v>
      </c>
    </row>
    <row r="76" spans="1:7" x14ac:dyDescent="0.3">
      <c r="A76">
        <v>10.019739130350946</v>
      </c>
      <c r="B76">
        <v>19.704930880487368</v>
      </c>
      <c r="C76">
        <v>9.685191750136422</v>
      </c>
      <c r="D76">
        <v>0.47335852820738911</v>
      </c>
      <c r="E76" t="s">
        <v>102</v>
      </c>
      <c r="F76" t="s">
        <v>220</v>
      </c>
      <c r="G76" s="10">
        <v>45723</v>
      </c>
    </row>
    <row r="77" spans="1:7" x14ac:dyDescent="0.3">
      <c r="A77">
        <v>9.7562285781751186</v>
      </c>
      <c r="B77">
        <v>19.712882296871769</v>
      </c>
      <c r="C77">
        <v>9.9566537186966499</v>
      </c>
      <c r="D77">
        <v>0.55220828435619773</v>
      </c>
      <c r="E77" t="s">
        <v>103</v>
      </c>
      <c r="F77" t="s">
        <v>221</v>
      </c>
      <c r="G77" s="10">
        <v>45723</v>
      </c>
    </row>
    <row r="78" spans="1:7" x14ac:dyDescent="0.3">
      <c r="A78">
        <v>1.894716364430878</v>
      </c>
      <c r="B78">
        <v>7.366604485148839</v>
      </c>
      <c r="C78">
        <v>5.4718881207179617</v>
      </c>
      <c r="D78">
        <v>0.30596844713938254</v>
      </c>
      <c r="E78" t="s">
        <v>104</v>
      </c>
      <c r="F78" t="s">
        <v>222</v>
      </c>
      <c r="G78" s="10">
        <v>45723</v>
      </c>
    </row>
    <row r="79" spans="1:7" x14ac:dyDescent="0.3">
      <c r="A79">
        <v>2.9915362601757107</v>
      </c>
      <c r="B79">
        <v>9.271536667526183</v>
      </c>
      <c r="C79">
        <v>6.2800004073504727</v>
      </c>
      <c r="D79">
        <v>0.61722620302932252</v>
      </c>
      <c r="E79" t="s">
        <v>108</v>
      </c>
      <c r="F79" t="s">
        <v>223</v>
      </c>
      <c r="G79" s="10">
        <v>45723</v>
      </c>
    </row>
    <row r="80" spans="1:7" x14ac:dyDescent="0.3">
      <c r="A80">
        <v>3.4898107588354539</v>
      </c>
      <c r="B80">
        <v>14.000357582992422</v>
      </c>
      <c r="C80">
        <v>10.510546824156968</v>
      </c>
      <c r="D80">
        <v>0.65574000198856197</v>
      </c>
      <c r="E80" t="s">
        <v>109</v>
      </c>
      <c r="F80" t="s">
        <v>224</v>
      </c>
      <c r="G80" s="10">
        <v>45723</v>
      </c>
    </row>
    <row r="81" spans="1:7" x14ac:dyDescent="0.3">
      <c r="A81">
        <v>1.9114852177511579</v>
      </c>
      <c r="B81">
        <v>7.5625501031930202</v>
      </c>
      <c r="C81">
        <v>5.6510648854418619</v>
      </c>
      <c r="D81">
        <v>0.3447307222209397</v>
      </c>
      <c r="E81" t="s">
        <v>110</v>
      </c>
      <c r="F81" t="s">
        <v>225</v>
      </c>
      <c r="G81" s="10">
        <v>45723</v>
      </c>
    </row>
    <row r="82" spans="1:7" x14ac:dyDescent="0.3">
      <c r="A82">
        <v>9.0201101395644692</v>
      </c>
      <c r="B82">
        <v>17.987424941456631</v>
      </c>
      <c r="C82">
        <v>8.9673148018921598</v>
      </c>
      <c r="D82">
        <v>0.4167887976930652</v>
      </c>
      <c r="E82" t="s">
        <v>111</v>
      </c>
      <c r="F82" t="s">
        <v>226</v>
      </c>
      <c r="G82" s="10">
        <v>45723</v>
      </c>
    </row>
    <row r="83" spans="1:7" x14ac:dyDescent="0.3">
      <c r="A83">
        <v>9.0526211817160309</v>
      </c>
      <c r="B83">
        <v>18.224263558049167</v>
      </c>
      <c r="C83">
        <v>9.1716423763331321</v>
      </c>
      <c r="D83">
        <v>0.4328569202696082</v>
      </c>
      <c r="E83" t="s">
        <v>112</v>
      </c>
      <c r="F83" t="s">
        <v>227</v>
      </c>
      <c r="G83" s="10">
        <v>45723</v>
      </c>
    </row>
    <row r="84" spans="1:7" x14ac:dyDescent="0.3">
      <c r="A84">
        <v>3.1096026764103337</v>
      </c>
      <c r="B84">
        <v>9.7474857339639343</v>
      </c>
      <c r="C84">
        <v>6.6378830575535996</v>
      </c>
      <c r="D84">
        <v>0.76084540172893822</v>
      </c>
      <c r="E84" t="s">
        <v>113</v>
      </c>
      <c r="F84" t="s">
        <v>228</v>
      </c>
      <c r="G84" s="10">
        <v>45723</v>
      </c>
    </row>
    <row r="85" spans="1:7" x14ac:dyDescent="0.3">
      <c r="A85">
        <v>2.6530792003031243</v>
      </c>
      <c r="B85">
        <v>9.9093538532178229</v>
      </c>
      <c r="C85">
        <v>7.2562746529146978</v>
      </c>
      <c r="D85">
        <v>0.88640866887346959</v>
      </c>
      <c r="E85" t="s">
        <v>114</v>
      </c>
      <c r="F85" t="s">
        <v>229</v>
      </c>
      <c r="G85" s="10">
        <v>45723</v>
      </c>
    </row>
    <row r="86" spans="1:7" x14ac:dyDescent="0.3">
      <c r="A86">
        <v>2.7656700725964316</v>
      </c>
      <c r="B86">
        <v>9.4771375768942789</v>
      </c>
      <c r="C86">
        <v>6.7114675042978487</v>
      </c>
      <c r="D86">
        <v>0.6285732792818296</v>
      </c>
      <c r="E86" t="s">
        <v>115</v>
      </c>
      <c r="F86" t="s">
        <v>230</v>
      </c>
      <c r="G86" s="10">
        <v>45723</v>
      </c>
    </row>
    <row r="87" spans="1:7" x14ac:dyDescent="0.3">
      <c r="A87">
        <v>8.5006179081321278</v>
      </c>
      <c r="B87">
        <v>17.585878414044352</v>
      </c>
      <c r="C87">
        <v>9.0852605059122205</v>
      </c>
      <c r="D87">
        <v>0.4373294904713263</v>
      </c>
      <c r="E87" t="s">
        <v>116</v>
      </c>
      <c r="F87" t="s">
        <v>231</v>
      </c>
      <c r="G87" s="10">
        <v>45723</v>
      </c>
    </row>
    <row r="88" spans="1:7" x14ac:dyDescent="0.3">
      <c r="A88">
        <v>1.9320185075310923</v>
      </c>
      <c r="B88">
        <v>7.3495657357536928</v>
      </c>
      <c r="C88">
        <v>5.4175472282226007</v>
      </c>
      <c r="D88">
        <v>0.31218035019732443</v>
      </c>
      <c r="E88" t="s">
        <v>117</v>
      </c>
      <c r="F88" t="s">
        <v>232</v>
      </c>
      <c r="G88" s="10">
        <v>45723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FA0C-D409-40EA-9650-66FE4E70B316}">
  <dimension ref="A1:BL164"/>
  <sheetViews>
    <sheetView topLeftCell="AU18" zoomScaleNormal="100" workbookViewId="0">
      <selection activeCell="BG18" sqref="BG1:BL1048576"/>
    </sheetView>
  </sheetViews>
  <sheetFormatPr defaultRowHeight="14.4" x14ac:dyDescent="0.3"/>
  <cols>
    <col min="3" max="3" width="26.44140625" customWidth="1"/>
    <col min="5" max="5" width="11.77734375" bestFit="1" customWidth="1"/>
    <col min="6" max="6" width="9.77734375" customWidth="1"/>
    <col min="7" max="7" width="10.5546875" bestFit="1" customWidth="1"/>
    <col min="8" max="8" width="9.77734375" customWidth="1"/>
    <col min="9" max="9" width="12" customWidth="1"/>
    <col min="10" max="10" width="9.77734375" customWidth="1"/>
    <col min="11" max="11" width="11.5546875" customWidth="1"/>
    <col min="12" max="12" width="9.77734375" customWidth="1"/>
    <col min="27" max="27" width="10.77734375" customWidth="1"/>
    <col min="35" max="35" width="10.44140625" customWidth="1"/>
    <col min="36" max="36" width="9.77734375" customWidth="1"/>
    <col min="37" max="37" width="10.44140625" customWidth="1"/>
    <col min="38" max="38" width="13" customWidth="1"/>
    <col min="41" max="42" width="9.77734375" customWidth="1"/>
    <col min="43" max="43" width="10.5546875" customWidth="1"/>
    <col min="44" max="44" width="12.44140625" customWidth="1"/>
    <col min="47" max="47" width="10.44140625" customWidth="1"/>
    <col min="48" max="48" width="10.5546875" customWidth="1"/>
    <col min="49" max="49" width="10.44140625" customWidth="1"/>
    <col min="50" max="50" width="12.21875" customWidth="1"/>
    <col min="53" max="53" width="9.44140625" customWidth="1"/>
    <col min="54" max="54" width="9.5546875" customWidth="1"/>
    <col min="55" max="55" width="10.21875" customWidth="1"/>
    <col min="56" max="56" width="12.5546875" customWidth="1"/>
    <col min="63" max="63" width="26.44140625" customWidth="1"/>
    <col min="64" max="64" width="25.21875" customWidth="1"/>
  </cols>
  <sheetData>
    <row r="1" spans="1:16" x14ac:dyDescent="0.3">
      <c r="A1" t="s">
        <v>57</v>
      </c>
    </row>
    <row r="2" spans="1:16" x14ac:dyDescent="0.3">
      <c r="A2" t="s">
        <v>77</v>
      </c>
    </row>
    <row r="3" spans="1:16" x14ac:dyDescent="0.3">
      <c r="A3" t="s">
        <v>78</v>
      </c>
    </row>
    <row r="4" spans="1:16" x14ac:dyDescent="0.3">
      <c r="A4" t="s">
        <v>143</v>
      </c>
    </row>
    <row r="12" spans="1:16" ht="57.6" x14ac:dyDescent="0.3">
      <c r="A12" t="s">
        <v>26</v>
      </c>
      <c r="D12" t="s">
        <v>56</v>
      </c>
      <c r="E12" t="s">
        <v>27</v>
      </c>
      <c r="F12" s="2" t="s">
        <v>8</v>
      </c>
      <c r="G12" t="s">
        <v>28</v>
      </c>
      <c r="H12" s="2" t="s">
        <v>9</v>
      </c>
      <c r="I12" t="s">
        <v>29</v>
      </c>
      <c r="J12" s="2" t="s">
        <v>11</v>
      </c>
      <c r="L12" s="2" t="s">
        <v>63</v>
      </c>
      <c r="M12" s="2" t="s">
        <v>64</v>
      </c>
      <c r="N12" s="2" t="s">
        <v>65</v>
      </c>
      <c r="O12" s="2" t="s">
        <v>66</v>
      </c>
      <c r="P12" s="2" t="s">
        <v>67</v>
      </c>
    </row>
    <row r="13" spans="1:16" x14ac:dyDescent="0.3">
      <c r="A13" s="7" t="s">
        <v>62</v>
      </c>
      <c r="H13" s="2"/>
      <c r="J13" s="2"/>
    </row>
    <row r="14" spans="1:16" x14ac:dyDescent="0.3">
      <c r="A14" t="s">
        <v>61</v>
      </c>
      <c r="E14">
        <v>0</v>
      </c>
      <c r="F14" s="2">
        <f>AVERAGE(K31:K32) -(A16*I31/0.5)</f>
        <v>0</v>
      </c>
      <c r="G14">
        <v>0</v>
      </c>
      <c r="H14" s="2">
        <f>AVERAGE(L31:L32) - (B16*J31/0.5)</f>
        <v>0</v>
      </c>
      <c r="I14">
        <v>0</v>
      </c>
      <c r="J14" s="2">
        <f>AVERAGE(N31:N32) - (C16*J31/0.5)</f>
        <v>0</v>
      </c>
      <c r="L14">
        <v>0.5</v>
      </c>
      <c r="M14" s="3">
        <f t="shared" ref="M14:M19" si="0">((F14*$F$21)+$F$22)*1000/L14</f>
        <v>-0.10770073790279493</v>
      </c>
      <c r="N14" s="3">
        <f t="shared" ref="N14:N19" si="1">((H14*$H$21)+$H$22)*1000/L14</f>
        <v>0.29722892914879445</v>
      </c>
      <c r="O14" s="3">
        <f>N14-M14</f>
        <v>0.40492966705158939</v>
      </c>
      <c r="P14" s="3">
        <f t="shared" ref="P14:P19" si="2">((J14*$J$21)+$J$22)*1000/L14</f>
        <v>0.13466564530026637</v>
      </c>
    </row>
    <row r="15" spans="1:16" x14ac:dyDescent="0.3">
      <c r="A15" t="s">
        <v>59</v>
      </c>
      <c r="B15" t="s">
        <v>60</v>
      </c>
      <c r="C15" t="s">
        <v>58</v>
      </c>
      <c r="E15">
        <f>3*I34/1000</f>
        <v>6.0000000000000006E-4</v>
      </c>
      <c r="F15" s="2">
        <f>AVERAGE(K35) - (A16*I34/0.5)</f>
        <v>1841.8</v>
      </c>
      <c r="G15">
        <f>6*J34/1000</f>
        <v>1.2000000000000001E-3</v>
      </c>
      <c r="H15" s="2">
        <f>AVERAGE(L34:L35) - (B16*J34/0.5)</f>
        <v>1667.5</v>
      </c>
      <c r="I15">
        <f>0.3*J34/1000</f>
        <v>5.9999999999999995E-5</v>
      </c>
      <c r="J15" s="2">
        <f>AVERAGE(N34:N35) - (C16*J34/0.5)</f>
        <v>216.39999999999998</v>
      </c>
      <c r="L15">
        <v>0.2</v>
      </c>
      <c r="M15" s="3">
        <f t="shared" si="0"/>
        <v>2.8757752857473053</v>
      </c>
      <c r="N15" s="3">
        <f t="shared" si="1"/>
        <v>5.6782648762708483</v>
      </c>
      <c r="O15" s="3">
        <f t="shared" ref="O15:O19" si="3">N15-M15</f>
        <v>2.802489590523543</v>
      </c>
      <c r="P15" s="3">
        <f t="shared" si="2"/>
        <v>0.41540445635929735</v>
      </c>
    </row>
    <row r="16" spans="1:16" x14ac:dyDescent="0.3">
      <c r="A16">
        <f>AVERAGE(K31:K32)</f>
        <v>240.5</v>
      </c>
      <c r="B16">
        <f>AVERAGE(L31:L32)</f>
        <v>640</v>
      </c>
      <c r="C16">
        <f>AVERAGE(N31:N32)</f>
        <v>561.5</v>
      </c>
      <c r="E16">
        <f>3*I37/1000</f>
        <v>1.7999999999999997E-3</v>
      </c>
      <c r="F16" s="2">
        <f>AVERAGE(K37:K38) - (A16*I37/0.5)</f>
        <v>5653.4</v>
      </c>
      <c r="G16">
        <f>6*J37/1000</f>
        <v>3.5999999999999995E-3</v>
      </c>
      <c r="H16" s="2">
        <f>AVERAGE(L37:L38) - (B16*J37/0.5)</f>
        <v>6169</v>
      </c>
      <c r="I16">
        <f>0.3*J37/1000</f>
        <v>1.7999999999999998E-4</v>
      </c>
      <c r="J16" s="2">
        <f>AVERAGE(N37:N38) - (C16*J37/0.5)</f>
        <v>1608.2</v>
      </c>
      <c r="L16">
        <v>0.6</v>
      </c>
      <c r="M16" s="3">
        <f t="shared" si="0"/>
        <v>3.1281334078835106</v>
      </c>
      <c r="N16" s="3">
        <f t="shared" si="1"/>
        <v>6.3336883478873807</v>
      </c>
      <c r="O16" s="3">
        <f t="shared" si="3"/>
        <v>3.2055549400038701</v>
      </c>
      <c r="P16" s="3">
        <f t="shared" si="2"/>
        <v>0.30727716249960751</v>
      </c>
    </row>
    <row r="17" spans="1:64" x14ac:dyDescent="0.3">
      <c r="E17">
        <f>9*I40/1000</f>
        <v>2.9970000000000005E-3</v>
      </c>
      <c r="F17" s="2">
        <f>AVERAGE(K40:K41) - (A16*I40/0.5)</f>
        <v>8940.3269999999993</v>
      </c>
      <c r="G17">
        <f>18*J40/1000</f>
        <v>5.9940000000000011E-3</v>
      </c>
      <c r="H17" s="2">
        <f>AVERAGE(L40:L41) - (B16*J40/0.5)</f>
        <v>9116.76</v>
      </c>
      <c r="I17">
        <f>0.9*J40/1000</f>
        <v>2.9970000000000002E-4</v>
      </c>
      <c r="J17" s="2">
        <f>AVERAGE(N40:N41) - (C16*J40/0.5)</f>
        <v>1946.5409999999999</v>
      </c>
      <c r="L17">
        <v>0.33300000000000002</v>
      </c>
      <c r="M17" s="3">
        <f t="shared" si="0"/>
        <v>9.0072686182457726</v>
      </c>
      <c r="N17" s="3">
        <f t="shared" si="1"/>
        <v>16.651868358258223</v>
      </c>
      <c r="O17" s="3">
        <f t="shared" si="3"/>
        <v>7.6445997400124508</v>
      </c>
      <c r="P17" s="3">
        <f t="shared" si="2"/>
        <v>0.62759271375570391</v>
      </c>
    </row>
    <row r="18" spans="1:64" x14ac:dyDescent="0.3">
      <c r="E18">
        <f>9*I43/1000</f>
        <v>4.2030000000000001E-3</v>
      </c>
      <c r="F18" s="2">
        <f>AVERAGE(K43:K44) - (A16*I43/0.5)</f>
        <v>12916.373</v>
      </c>
      <c r="G18">
        <f>18*J43/1000</f>
        <v>8.4060000000000003E-3</v>
      </c>
      <c r="H18" s="2">
        <f>AVERAGE(L43:L44) - (B16*J43/0.5)</f>
        <v>13964.74</v>
      </c>
      <c r="I18">
        <f>0.9*J43/1000</f>
        <v>4.2030000000000002E-4</v>
      </c>
      <c r="J18" s="2">
        <f>AVERAGE(N43:N44) - (B16*J43/0.5)</f>
        <v>4026.24</v>
      </c>
      <c r="L18">
        <v>0.46700000000000003</v>
      </c>
      <c r="M18" s="3">
        <f t="shared" si="0"/>
        <v>9.3304207491460396</v>
      </c>
      <c r="N18" s="3">
        <f t="shared" si="1"/>
        <v>18.018679043315238</v>
      </c>
      <c r="O18" s="3">
        <f t="shared" si="3"/>
        <v>8.6882582941691986</v>
      </c>
      <c r="P18" s="3">
        <f t="shared" si="2"/>
        <v>0.77159363290508165</v>
      </c>
    </row>
    <row r="19" spans="1:64" x14ac:dyDescent="0.3">
      <c r="E19">
        <f>9*I46/1000</f>
        <v>5.3999999999999994E-3</v>
      </c>
      <c r="F19" s="2">
        <f>AVERAGE(K46:K47) - (A16*I46/0.5)</f>
        <v>15515.9</v>
      </c>
      <c r="G19">
        <f>18*J46/1000</f>
        <v>1.0799999999999999E-2</v>
      </c>
      <c r="H19" s="2">
        <f>AVERAGE(L46:L47) - (B16*J46/0.5)</f>
        <v>18257.5</v>
      </c>
      <c r="I19">
        <f>0.9*J46/1000</f>
        <v>5.4000000000000001E-4</v>
      </c>
      <c r="J19" s="2">
        <f>AVERAGE(N46:N47) - (C16*J46/0.5)</f>
        <v>7263.2</v>
      </c>
      <c r="L19">
        <v>0.6</v>
      </c>
      <c r="M19" s="3">
        <f t="shared" si="0"/>
        <v>8.741813878907978</v>
      </c>
      <c r="N19" s="3">
        <f t="shared" si="1"/>
        <v>18.259540458184663</v>
      </c>
      <c r="O19" s="3">
        <f t="shared" si="3"/>
        <v>9.517726579276685</v>
      </c>
      <c r="P19" s="3">
        <f t="shared" si="2"/>
        <v>0.99316231388486742</v>
      </c>
    </row>
    <row r="20" spans="1:64" x14ac:dyDescent="0.3">
      <c r="F20" s="2"/>
      <c r="H20" s="2"/>
      <c r="J20" s="2"/>
    </row>
    <row r="21" spans="1:64" x14ac:dyDescent="0.3">
      <c r="D21" t="s">
        <v>30</v>
      </c>
      <c r="F21" s="5">
        <f>SLOPE(E13:E19,F13:F19)</f>
        <v>3.4151668264787632E-7</v>
      </c>
      <c r="G21" s="5"/>
      <c r="H21" s="5">
        <f>SLOPE(G13:G19,H13:H19)</f>
        <v>5.9192714283644534E-7</v>
      </c>
      <c r="I21" s="5"/>
      <c r="J21" s="5">
        <f>SLOPE(I13:I19,J13:J19)</f>
        <v>7.2772960359178776E-8</v>
      </c>
    </row>
    <row r="22" spans="1:64" x14ac:dyDescent="0.3">
      <c r="D22" t="s">
        <v>31</v>
      </c>
      <c r="F22" s="5">
        <f>INTERCEPT(E13:E19,F13:F19)</f>
        <v>-5.3850368951397463E-5</v>
      </c>
      <c r="G22" s="5"/>
      <c r="H22" s="5">
        <f>INTERCEPT(G13:G19,H13:H19)</f>
        <v>1.4861446457439722E-4</v>
      </c>
      <c r="I22" s="5"/>
      <c r="J22" s="5">
        <f>INTERCEPT(I13:I19,J13:J19)</f>
        <v>6.733282265013318E-5</v>
      </c>
    </row>
    <row r="23" spans="1:64" x14ac:dyDescent="0.3">
      <c r="D23" t="s">
        <v>32</v>
      </c>
      <c r="F23" s="4">
        <f>RSQ(E13:E19,F13:F19)</f>
        <v>0.9973870871047259</v>
      </c>
      <c r="G23" s="4"/>
      <c r="H23" s="4">
        <f>RSQ(G13:G19,H13:H19)</f>
        <v>0.99666577480758767</v>
      </c>
      <c r="I23" s="4"/>
      <c r="J23" s="4">
        <f>RSQ(I13:I19,J13:J19)</f>
        <v>0.90854835033380088</v>
      </c>
    </row>
    <row r="24" spans="1:64" s="2" customFormat="1" ht="129.6" x14ac:dyDescent="0.3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24</v>
      </c>
      <c r="H24" t="s">
        <v>25</v>
      </c>
      <c r="I24" t="s">
        <v>6</v>
      </c>
      <c r="J24" t="s">
        <v>7</v>
      </c>
      <c r="K24" t="s">
        <v>8</v>
      </c>
      <c r="L24" t="s">
        <v>9</v>
      </c>
      <c r="M24" t="s">
        <v>10</v>
      </c>
      <c r="N24" t="s">
        <v>11</v>
      </c>
      <c r="O24" t="s">
        <v>12</v>
      </c>
      <c r="P24" t="s">
        <v>13</v>
      </c>
      <c r="Q24" t="s">
        <v>14</v>
      </c>
      <c r="R24" t="s">
        <v>15</v>
      </c>
      <c r="S24" t="s">
        <v>16</v>
      </c>
      <c r="T24" t="s">
        <v>17</v>
      </c>
      <c r="U24" t="s">
        <v>18</v>
      </c>
      <c r="V24" t="s">
        <v>19</v>
      </c>
      <c r="W24" t="s">
        <v>20</v>
      </c>
      <c r="X24" t="s">
        <v>21</v>
      </c>
      <c r="Y24" t="s">
        <v>22</v>
      </c>
      <c r="Z24" t="s">
        <v>23</v>
      </c>
      <c r="AA24" s="2" t="s">
        <v>33</v>
      </c>
      <c r="AB24" s="2" t="s">
        <v>74</v>
      </c>
      <c r="AC24" s="2" t="s">
        <v>75</v>
      </c>
      <c r="AD24" s="2" t="s">
        <v>34</v>
      </c>
      <c r="AE24" s="2" t="s">
        <v>35</v>
      </c>
      <c r="AF24" s="2" t="s">
        <v>36</v>
      </c>
      <c r="AG24" s="2" t="s">
        <v>37</v>
      </c>
      <c r="AI24" s="2" t="s">
        <v>68</v>
      </c>
      <c r="AJ24" s="2" t="s">
        <v>69</v>
      </c>
      <c r="AK24" s="2" t="s">
        <v>38</v>
      </c>
      <c r="AL24" s="2" t="s">
        <v>39</v>
      </c>
      <c r="AM24" s="2" t="s">
        <v>40</v>
      </c>
      <c r="AO24" s="2" t="s">
        <v>70</v>
      </c>
      <c r="AP24" s="2" t="s">
        <v>71</v>
      </c>
      <c r="AQ24" s="2" t="s">
        <v>41</v>
      </c>
      <c r="AR24" s="2" t="s">
        <v>42</v>
      </c>
      <c r="AS24" s="2" t="s">
        <v>43</v>
      </c>
      <c r="AU24" s="2" t="s">
        <v>76</v>
      </c>
      <c r="AV24" s="2" t="s">
        <v>44</v>
      </c>
      <c r="AW24" s="2" t="s">
        <v>45</v>
      </c>
      <c r="AX24" s="2" t="s">
        <v>46</v>
      </c>
      <c r="AY24" s="2" t="s">
        <v>47</v>
      </c>
      <c r="BA24" s="2" t="s">
        <v>72</v>
      </c>
      <c r="BB24" s="2" t="s">
        <v>48</v>
      </c>
      <c r="BC24" s="2" t="s">
        <v>49</v>
      </c>
      <c r="BD24" s="2" t="s">
        <v>50</v>
      </c>
      <c r="BE24" s="2" t="s">
        <v>51</v>
      </c>
      <c r="BG24" s="2" t="s">
        <v>52</v>
      </c>
      <c r="BH24" s="2" t="s">
        <v>53</v>
      </c>
      <c r="BI24" s="2" t="s">
        <v>54</v>
      </c>
      <c r="BJ24" s="2" t="s">
        <v>55</v>
      </c>
      <c r="BK24" t="s">
        <v>2</v>
      </c>
      <c r="BL24" s="2" t="s">
        <v>73</v>
      </c>
    </row>
    <row r="25" spans="1:64" x14ac:dyDescent="0.3">
      <c r="A25">
        <v>1</v>
      </c>
      <c r="B25">
        <v>1</v>
      </c>
      <c r="C25" t="s">
        <v>85</v>
      </c>
      <c r="D25" t="s">
        <v>86</v>
      </c>
      <c r="G25" s="1">
        <v>45719</v>
      </c>
      <c r="H25" s="6">
        <v>0.61775462962962968</v>
      </c>
      <c r="I25">
        <v>0.3</v>
      </c>
      <c r="J25">
        <v>0.3</v>
      </c>
      <c r="K25">
        <v>8257</v>
      </c>
      <c r="L25">
        <v>11335</v>
      </c>
      <c r="N25">
        <v>6467</v>
      </c>
      <c r="O25">
        <v>11.25</v>
      </c>
      <c r="P25">
        <v>16.468</v>
      </c>
      <c r="Q25">
        <v>5.2190000000000003</v>
      </c>
      <c r="S25">
        <v>0.93400000000000005</v>
      </c>
      <c r="T25">
        <v>1</v>
      </c>
      <c r="U25">
        <v>0</v>
      </c>
      <c r="V25">
        <v>0</v>
      </c>
      <c r="X25">
        <v>0</v>
      </c>
      <c r="AB25">
        <v>1</v>
      </c>
      <c r="AD25" s="3">
        <f>((K25*$F$21)+$F$22)*1000/I25</f>
        <v>9.2201762655737252</v>
      </c>
      <c r="AE25" s="3">
        <f>((L25*$H$21)+$H$22)*1000/J25</f>
        <v>22.860362095418353</v>
      </c>
      <c r="AF25" s="3">
        <f t="shared" ref="AF25:AF88" si="4">AE25-AD25</f>
        <v>13.640185829844627</v>
      </c>
      <c r="AG25" s="3">
        <f>((N25*$J$21)+$J$22)*1000/J25</f>
        <v>1.7931851909764744</v>
      </c>
      <c r="AH25" s="3"/>
      <c r="BK25" t="str">
        <f>C25</f>
        <v>RunIn</v>
      </c>
    </row>
    <row r="26" spans="1:64" x14ac:dyDescent="0.3">
      <c r="A26">
        <v>2</v>
      </c>
      <c r="B26">
        <v>1</v>
      </c>
      <c r="C26" t="s">
        <v>85</v>
      </c>
      <c r="D26" t="s">
        <v>86</v>
      </c>
      <c r="G26" s="1">
        <v>45719</v>
      </c>
      <c r="H26" s="6">
        <v>0.62454861111111115</v>
      </c>
      <c r="I26">
        <v>0.3</v>
      </c>
      <c r="J26">
        <v>0.3</v>
      </c>
      <c r="K26">
        <v>9316</v>
      </c>
      <c r="L26">
        <v>11324</v>
      </c>
      <c r="N26">
        <v>5814</v>
      </c>
      <c r="O26">
        <v>12.603</v>
      </c>
      <c r="P26">
        <v>16.452999999999999</v>
      </c>
      <c r="Q26">
        <v>3.85</v>
      </c>
      <c r="S26">
        <v>0.82</v>
      </c>
      <c r="T26">
        <v>1</v>
      </c>
      <c r="U26">
        <v>0</v>
      </c>
      <c r="V26">
        <v>0</v>
      </c>
      <c r="X26">
        <v>0</v>
      </c>
      <c r="AB26">
        <v>1</v>
      </c>
      <c r="AD26" s="3">
        <f>((K26*$F$21)+$F$22)*1000/I26</f>
        <v>10.425730155320728</v>
      </c>
      <c r="AE26" s="3">
        <f>((L26*$H$21)+$H$22)*1000/J26</f>
        <v>22.838658100181014</v>
      </c>
      <c r="AF26" s="3">
        <f t="shared" si="4"/>
        <v>12.412927944860286</v>
      </c>
      <c r="AG26" s="3">
        <f>((N26*$J$21)+$J$22)*1000/J26</f>
        <v>1.6347827139279956</v>
      </c>
      <c r="AH26" s="3"/>
      <c r="AK26">
        <f>ABS(100*(AD26-AD27)/(AVERAGE(AD26:AD27)))</f>
        <v>3.4996811611470933</v>
      </c>
      <c r="AQ26">
        <f>ABS(100*(AE26-AE27)/(AVERAGE(AE26:AE27)))</f>
        <v>0.63266078293848138</v>
      </c>
      <c r="AW26">
        <f>ABS(100*(AF26-AF27)/(AVERAGE(AF26:AF27)))</f>
        <v>1.7136851035336063</v>
      </c>
      <c r="BC26">
        <f>ABS(100*(AG26-AG27)/(AVERAGE(AG26:AG27)))</f>
        <v>6.4484061733206355</v>
      </c>
      <c r="BG26" s="3">
        <f>AVERAGE(AD26:AD27)</f>
        <v>10.246433896930593</v>
      </c>
      <c r="BH26" s="3">
        <f>AVERAGE(AE26:AE27)</f>
        <v>22.766640297802581</v>
      </c>
      <c r="BI26" s="3">
        <f>AVERAGE(AF26:AF27)</f>
        <v>12.520206400871988</v>
      </c>
      <c r="BJ26" s="3">
        <f>AVERAGE(AG26:AG27)</f>
        <v>1.5837203534093049</v>
      </c>
      <c r="BK26" t="str">
        <f t="shared" ref="BK26:BK89" si="5">C26</f>
        <v>RunIn</v>
      </c>
    </row>
    <row r="27" spans="1:64" x14ac:dyDescent="0.3">
      <c r="A27">
        <v>3</v>
      </c>
      <c r="B27">
        <v>1</v>
      </c>
      <c r="C27" t="s">
        <v>85</v>
      </c>
      <c r="D27" t="s">
        <v>86</v>
      </c>
      <c r="G27" s="1">
        <v>45719</v>
      </c>
      <c r="H27" s="6">
        <v>0.63160879629629629</v>
      </c>
      <c r="I27">
        <v>0.3</v>
      </c>
      <c r="J27">
        <v>0.3</v>
      </c>
      <c r="K27">
        <v>9001</v>
      </c>
      <c r="L27">
        <v>11251</v>
      </c>
      <c r="N27">
        <v>5393</v>
      </c>
      <c r="O27">
        <v>12.2</v>
      </c>
      <c r="P27">
        <v>16.350999999999999</v>
      </c>
      <c r="Q27">
        <v>4.1509999999999998</v>
      </c>
      <c r="S27">
        <v>0.747</v>
      </c>
      <c r="T27">
        <v>1</v>
      </c>
      <c r="U27">
        <v>0</v>
      </c>
      <c r="V27">
        <v>0</v>
      </c>
      <c r="X27">
        <v>0</v>
      </c>
      <c r="AB27">
        <v>1</v>
      </c>
      <c r="AD27" s="3">
        <f>((K27*$F$21)+$F$22)*1000/I27</f>
        <v>10.067137638540459</v>
      </c>
      <c r="AE27" s="3">
        <f>((L27*$H$21)+$H$22)*1000/J27</f>
        <v>22.694622495424149</v>
      </c>
      <c r="AF27" s="3">
        <f t="shared" si="4"/>
        <v>12.62748485688369</v>
      </c>
      <c r="AG27" s="3">
        <f>((N27*$J$21)+$J$22)*1000/J27</f>
        <v>1.5326579928906146</v>
      </c>
      <c r="AH27" s="3"/>
      <c r="BK27" t="str">
        <f t="shared" si="5"/>
        <v>RunIn</v>
      </c>
    </row>
    <row r="28" spans="1:64" x14ac:dyDescent="0.3">
      <c r="A28">
        <v>4</v>
      </c>
      <c r="B28">
        <v>3</v>
      </c>
      <c r="C28" t="s">
        <v>87</v>
      </c>
      <c r="D28" t="s">
        <v>86</v>
      </c>
      <c r="G28" s="1">
        <v>45719</v>
      </c>
      <c r="H28" s="6">
        <v>0.64593750000000005</v>
      </c>
      <c r="I28">
        <v>0.5</v>
      </c>
      <c r="J28">
        <v>0.5</v>
      </c>
      <c r="K28">
        <v>5031</v>
      </c>
      <c r="L28">
        <v>3170</v>
      </c>
      <c r="N28">
        <v>1663</v>
      </c>
      <c r="O28">
        <v>4.274</v>
      </c>
      <c r="P28">
        <v>2.964</v>
      </c>
      <c r="Q28">
        <v>0</v>
      </c>
      <c r="S28">
        <v>5.8000000000000003E-2</v>
      </c>
      <c r="T28">
        <v>1</v>
      </c>
      <c r="U28">
        <v>0</v>
      </c>
      <c r="V28">
        <v>0</v>
      </c>
      <c r="X28">
        <v>0</v>
      </c>
      <c r="AB28">
        <v>1</v>
      </c>
      <c r="AD28" s="3">
        <f>((K28*$F$21)+$F$22)*1000/I28</f>
        <v>3.3286401229001368</v>
      </c>
      <c r="AE28" s="3">
        <f>((L28*$H$21)+$H$22)*1000/J28</f>
        <v>4.0500470147318577</v>
      </c>
      <c r="AF28" s="3">
        <f t="shared" si="4"/>
        <v>0.72140689183172091</v>
      </c>
      <c r="AG28" s="3">
        <f>((N28*$J$21)+$J$22)*1000/J28</f>
        <v>0.37670851145489492</v>
      </c>
      <c r="AH28" s="3"/>
      <c r="BK28" t="str">
        <f t="shared" si="5"/>
        <v>Rinse</v>
      </c>
    </row>
    <row r="29" spans="1:64" x14ac:dyDescent="0.3">
      <c r="A29">
        <v>5</v>
      </c>
      <c r="B29">
        <v>3</v>
      </c>
      <c r="D29" t="s">
        <v>88</v>
      </c>
      <c r="G29" s="1">
        <v>45719</v>
      </c>
      <c r="H29" s="6">
        <v>0.64971064814814816</v>
      </c>
      <c r="AB29">
        <v>1</v>
      </c>
      <c r="AD29" s="3"/>
      <c r="AE29" s="3"/>
      <c r="AF29" s="3"/>
      <c r="AG29" s="3"/>
      <c r="AH29" s="3"/>
      <c r="BK29">
        <f t="shared" si="5"/>
        <v>0</v>
      </c>
    </row>
    <row r="30" spans="1:64" x14ac:dyDescent="0.3">
      <c r="A30">
        <v>6</v>
      </c>
      <c r="B30">
        <v>3</v>
      </c>
      <c r="C30" t="s">
        <v>89</v>
      </c>
      <c r="D30" t="s">
        <v>86</v>
      </c>
      <c r="G30" s="1">
        <v>45719</v>
      </c>
      <c r="H30" s="6">
        <v>0.66164351851851855</v>
      </c>
      <c r="I30">
        <v>0.5</v>
      </c>
      <c r="J30">
        <v>0.5</v>
      </c>
      <c r="K30">
        <v>373</v>
      </c>
      <c r="L30">
        <v>493</v>
      </c>
      <c r="N30">
        <v>475</v>
      </c>
      <c r="O30">
        <v>0.70099999999999996</v>
      </c>
      <c r="P30">
        <v>0.69599999999999995</v>
      </c>
      <c r="Q30">
        <v>0</v>
      </c>
      <c r="S30">
        <v>0</v>
      </c>
      <c r="T30">
        <v>1</v>
      </c>
      <c r="U30">
        <v>0</v>
      </c>
      <c r="V30">
        <v>0</v>
      </c>
      <c r="X30">
        <v>0</v>
      </c>
      <c r="AB30">
        <v>1</v>
      </c>
      <c r="AD30" s="3">
        <f t="shared" ref="AD30:AD53" si="6">((K30*$F$21)+$F$22)*1000/I30</f>
        <v>0.14707070735252081</v>
      </c>
      <c r="AE30" s="3">
        <f t="shared" ref="AE30:AE53" si="7">((L30*$H$21)+$H$22)*1000/J30</f>
        <v>0.88086909198552965</v>
      </c>
      <c r="AF30" s="3">
        <f t="shared" si="4"/>
        <v>0.73379838463300884</v>
      </c>
      <c r="AG30" s="3">
        <f t="shared" ref="AG30:AG53" si="8">((N30*$J$21)+$J$22)*1000/J30</f>
        <v>0.2037999576414862</v>
      </c>
      <c r="AH30" s="3"/>
      <c r="BK30" t="str">
        <f t="shared" si="5"/>
        <v>Type I Reagent Grade Water</v>
      </c>
    </row>
    <row r="31" spans="1:64" x14ac:dyDescent="0.3">
      <c r="A31">
        <v>7</v>
      </c>
      <c r="B31">
        <v>3</v>
      </c>
      <c r="C31" t="s">
        <v>89</v>
      </c>
      <c r="D31" t="s">
        <v>86</v>
      </c>
      <c r="G31" s="1">
        <v>45719</v>
      </c>
      <c r="H31" s="6">
        <v>0.66814814814814816</v>
      </c>
      <c r="I31">
        <v>0.5</v>
      </c>
      <c r="J31">
        <v>0.5</v>
      </c>
      <c r="K31">
        <v>231</v>
      </c>
      <c r="L31">
        <v>647</v>
      </c>
      <c r="N31">
        <v>632</v>
      </c>
      <c r="O31">
        <v>0.59199999999999997</v>
      </c>
      <c r="P31">
        <v>0.82699999999999996</v>
      </c>
      <c r="Q31">
        <v>0.23499999999999999</v>
      </c>
      <c r="S31">
        <v>0</v>
      </c>
      <c r="T31">
        <v>1</v>
      </c>
      <c r="U31">
        <v>0</v>
      </c>
      <c r="V31">
        <v>0</v>
      </c>
      <c r="X31">
        <v>0</v>
      </c>
      <c r="AB31">
        <v>1</v>
      </c>
      <c r="AD31" s="3">
        <f t="shared" si="6"/>
        <v>5.0079969480523928E-2</v>
      </c>
      <c r="AE31" s="3">
        <f t="shared" si="7"/>
        <v>1.0631826519791547</v>
      </c>
      <c r="AF31" s="3">
        <f t="shared" si="4"/>
        <v>1.0131026824986309</v>
      </c>
      <c r="AG31" s="3">
        <f t="shared" si="8"/>
        <v>0.22665066719426832</v>
      </c>
      <c r="AH31" s="3"/>
      <c r="AK31">
        <f>ABS(100*(AD31-AD32)/(AVERAGE(AD31:AD32)))</f>
        <v>22.941333471770228</v>
      </c>
      <c r="AQ31">
        <f>ABS(100*(AE31-AE32)/(AVERAGE(AE31:AE32)))</f>
        <v>1.5711468384660821</v>
      </c>
      <c r="AW31">
        <f>ABS(100*(AF31-AF32)/(AVERAGE(AF31:AF32)))</f>
        <v>2.9601120002285071</v>
      </c>
      <c r="BC31">
        <f>ABS(100*(AG31-AG32)/(AVERAGE(AG31:AG32)))</f>
        <v>9.4838047922659996</v>
      </c>
      <c r="BG31" s="3">
        <f>AVERAGE(AD31:AD32)</f>
        <v>5.6568786450833582E-2</v>
      </c>
      <c r="BH31" s="3">
        <f>AVERAGE(AE31:AE32)</f>
        <v>1.0548956719794444</v>
      </c>
      <c r="BI31" s="3">
        <f>AVERAGE(AF31:AF32)</f>
        <v>0.99832688552861093</v>
      </c>
      <c r="BJ31" s="3">
        <f>AVERAGE(AG31:AG32)</f>
        <v>0.21638967978362411</v>
      </c>
      <c r="BK31" t="str">
        <f t="shared" si="5"/>
        <v>Type I Reagent Grade Water</v>
      </c>
    </row>
    <row r="32" spans="1:64" x14ac:dyDescent="0.3">
      <c r="A32">
        <v>8</v>
      </c>
      <c r="B32">
        <v>3</v>
      </c>
      <c r="C32" t="s">
        <v>89</v>
      </c>
      <c r="D32" t="s">
        <v>86</v>
      </c>
      <c r="G32" s="1">
        <v>45719</v>
      </c>
      <c r="H32" s="6">
        <v>0.67458333333333331</v>
      </c>
      <c r="I32">
        <v>0.5</v>
      </c>
      <c r="J32">
        <v>0.5</v>
      </c>
      <c r="K32">
        <v>250</v>
      </c>
      <c r="L32">
        <v>633</v>
      </c>
      <c r="N32">
        <v>491</v>
      </c>
      <c r="O32">
        <v>0.60699999999999998</v>
      </c>
      <c r="P32">
        <v>0.81499999999999995</v>
      </c>
      <c r="Q32">
        <v>0.20799999999999999</v>
      </c>
      <c r="S32">
        <v>0</v>
      </c>
      <c r="T32">
        <v>1</v>
      </c>
      <c r="U32">
        <v>0</v>
      </c>
      <c r="V32">
        <v>0</v>
      </c>
      <c r="X32">
        <v>0</v>
      </c>
      <c r="AB32">
        <v>1</v>
      </c>
      <c r="AD32" s="3">
        <f t="shared" si="6"/>
        <v>6.3057603421143235E-2</v>
      </c>
      <c r="AE32" s="3">
        <f t="shared" si="7"/>
        <v>1.0466086919797342</v>
      </c>
      <c r="AF32" s="3">
        <f t="shared" si="4"/>
        <v>0.98355108855859097</v>
      </c>
      <c r="AG32" s="3">
        <f t="shared" si="8"/>
        <v>0.20612869237297993</v>
      </c>
      <c r="AH32" s="3"/>
      <c r="BK32" t="str">
        <f t="shared" si="5"/>
        <v>Type I Reagent Grade Water</v>
      </c>
    </row>
    <row r="33" spans="1:63" x14ac:dyDescent="0.3">
      <c r="A33">
        <v>9</v>
      </c>
      <c r="B33">
        <v>4</v>
      </c>
      <c r="C33" t="s">
        <v>90</v>
      </c>
      <c r="D33" t="s">
        <v>86</v>
      </c>
      <c r="G33" s="1">
        <v>45719</v>
      </c>
      <c r="H33" s="6">
        <v>0.68652777777777774</v>
      </c>
      <c r="I33">
        <v>0.2</v>
      </c>
      <c r="J33">
        <v>0.2</v>
      </c>
      <c r="K33">
        <v>1026</v>
      </c>
      <c r="L33">
        <v>1883</v>
      </c>
      <c r="N33">
        <v>551</v>
      </c>
      <c r="O33">
        <v>3.0059999999999998</v>
      </c>
      <c r="P33">
        <v>4.6840000000000002</v>
      </c>
      <c r="Q33">
        <v>1.6779999999999999</v>
      </c>
      <c r="S33">
        <v>0</v>
      </c>
      <c r="T33">
        <v>1</v>
      </c>
      <c r="U33">
        <v>0</v>
      </c>
      <c r="V33">
        <v>0</v>
      </c>
      <c r="X33">
        <v>0</v>
      </c>
      <c r="AB33">
        <v>1</v>
      </c>
      <c r="AD33" s="3">
        <f t="shared" si="6"/>
        <v>1.482728737226618</v>
      </c>
      <c r="AE33" s="3">
        <f t="shared" si="7"/>
        <v>6.3160663726771178</v>
      </c>
      <c r="AF33" s="3">
        <f t="shared" si="4"/>
        <v>4.8333376354504995</v>
      </c>
      <c r="AG33" s="3">
        <f t="shared" si="8"/>
        <v>0.53715361904020342</v>
      </c>
      <c r="AH33" s="3"/>
      <c r="BK33" t="str">
        <f t="shared" si="5"/>
        <v>Mixed Check 3/6/0.3</v>
      </c>
    </row>
    <row r="34" spans="1:63" x14ac:dyDescent="0.3">
      <c r="A34">
        <v>10</v>
      </c>
      <c r="B34">
        <v>4</v>
      </c>
      <c r="C34" t="s">
        <v>90</v>
      </c>
      <c r="D34" t="s">
        <v>86</v>
      </c>
      <c r="G34" s="1">
        <v>45719</v>
      </c>
      <c r="H34" s="6">
        <v>0.69285879629629632</v>
      </c>
      <c r="I34">
        <v>0.2</v>
      </c>
      <c r="J34">
        <v>0.2</v>
      </c>
      <c r="K34">
        <v>1910</v>
      </c>
      <c r="L34">
        <v>1928</v>
      </c>
      <c r="N34">
        <v>422</v>
      </c>
      <c r="O34">
        <v>4.7</v>
      </c>
      <c r="P34">
        <v>4.78</v>
      </c>
      <c r="Q34">
        <v>7.9000000000000001E-2</v>
      </c>
      <c r="S34">
        <v>0</v>
      </c>
      <c r="T34">
        <v>1</v>
      </c>
      <c r="U34">
        <v>0</v>
      </c>
      <c r="V34">
        <v>0</v>
      </c>
      <c r="X34">
        <v>0</v>
      </c>
      <c r="AB34">
        <v>1</v>
      </c>
      <c r="AD34" s="3">
        <f t="shared" si="6"/>
        <v>2.992232474530232</v>
      </c>
      <c r="AE34" s="3">
        <f t="shared" si="7"/>
        <v>6.4492499798153187</v>
      </c>
      <c r="AF34" s="3">
        <f t="shared" si="4"/>
        <v>3.4570175052850867</v>
      </c>
      <c r="AG34" s="3">
        <f t="shared" si="8"/>
        <v>0.49021505960853307</v>
      </c>
      <c r="AH34" s="3"/>
      <c r="AJ34">
        <f>ABS(100*((AVERAGE(AD35))-3)/3)</f>
        <v>1.334827003364462</v>
      </c>
      <c r="AK34">
        <f>ABS(100*(AD34-AD35)/(AVERAGE(AD34:AD35)))</f>
        <v>1.5852167702077133</v>
      </c>
      <c r="AP34">
        <f>ABS(100*((AVERAGE(AE34:AE35))-6)/6)</f>
        <v>7.2655269850249837</v>
      </c>
      <c r="AQ34">
        <f>ABS(100*(AE34-AE35)/(AVERAGE(AE34:AE35)))</f>
        <v>0.41387514666226299</v>
      </c>
      <c r="AV34">
        <f>ABS(100*((AVERAGE(AF35))-3)/3)</f>
        <v>12.752281609558183</v>
      </c>
      <c r="AW34">
        <f>ABS(100*(AF34-AF35)/(AVERAGE(AF34:AF35)))</f>
        <v>2.1770047925038991</v>
      </c>
      <c r="BB34">
        <f>ABS(100*((AVERAGE(AG34:AG35))-0.3)/0.3)</f>
        <v>65.709496947551685</v>
      </c>
      <c r="BC34">
        <f>ABS(100*(AG34-AG35)/(AVERAGE(AG34:AG35)))</f>
        <v>2.7813458135957543</v>
      </c>
      <c r="BG34" s="3">
        <f>AVERAGE(AD34:AD35)</f>
        <v>3.0161386423155827</v>
      </c>
      <c r="BH34" s="3">
        <f>AVERAGE(AE34:AE35)</f>
        <v>6.435931619101499</v>
      </c>
      <c r="BI34" s="3">
        <f>AVERAGE(AF34:AF35)</f>
        <v>3.4197929767859163</v>
      </c>
      <c r="BJ34" s="3">
        <f>AVERAGE(AG34:AG35)</f>
        <v>0.49712849084265504</v>
      </c>
      <c r="BK34" t="str">
        <f t="shared" si="5"/>
        <v>Mixed Check 3/6/0.3</v>
      </c>
    </row>
    <row r="35" spans="1:63" x14ac:dyDescent="0.3">
      <c r="A35">
        <v>11</v>
      </c>
      <c r="B35">
        <v>4</v>
      </c>
      <c r="C35" t="s">
        <v>90</v>
      </c>
      <c r="D35" t="s">
        <v>86</v>
      </c>
      <c r="G35" s="1">
        <v>45719</v>
      </c>
      <c r="H35" s="6">
        <v>0.6996296296296296</v>
      </c>
      <c r="I35">
        <v>0.2</v>
      </c>
      <c r="J35">
        <v>0.2</v>
      </c>
      <c r="K35">
        <v>1938</v>
      </c>
      <c r="L35">
        <v>1919</v>
      </c>
      <c r="N35">
        <v>460</v>
      </c>
      <c r="O35">
        <v>4.7530000000000001</v>
      </c>
      <c r="P35">
        <v>4.76</v>
      </c>
      <c r="Q35">
        <v>7.0000000000000001E-3</v>
      </c>
      <c r="S35">
        <v>0</v>
      </c>
      <c r="T35">
        <v>1</v>
      </c>
      <c r="U35">
        <v>0</v>
      </c>
      <c r="V35">
        <v>0</v>
      </c>
      <c r="X35">
        <v>0</v>
      </c>
      <c r="AB35">
        <v>1</v>
      </c>
      <c r="AD35" s="3">
        <f t="shared" si="6"/>
        <v>3.0400448101009339</v>
      </c>
      <c r="AE35" s="3">
        <f t="shared" si="7"/>
        <v>6.4226132583876794</v>
      </c>
      <c r="AF35" s="3">
        <f t="shared" si="4"/>
        <v>3.3825684482867455</v>
      </c>
      <c r="AG35" s="3">
        <f t="shared" si="8"/>
        <v>0.504041922076777</v>
      </c>
      <c r="AH35" s="3"/>
      <c r="BK35" t="str">
        <f t="shared" si="5"/>
        <v>Mixed Check 3/6/0.3</v>
      </c>
    </row>
    <row r="36" spans="1:63" x14ac:dyDescent="0.3">
      <c r="A36">
        <v>12</v>
      </c>
      <c r="B36">
        <v>5</v>
      </c>
      <c r="C36" t="s">
        <v>90</v>
      </c>
      <c r="D36" t="s">
        <v>86</v>
      </c>
      <c r="G36" s="1">
        <v>45719</v>
      </c>
      <c r="H36" s="6">
        <v>0.71275462962962965</v>
      </c>
      <c r="I36">
        <v>0.6</v>
      </c>
      <c r="J36">
        <v>0.6</v>
      </c>
      <c r="K36">
        <v>5768</v>
      </c>
      <c r="L36">
        <v>7094</v>
      </c>
      <c r="N36">
        <v>2535</v>
      </c>
      <c r="O36">
        <v>4.0330000000000004</v>
      </c>
      <c r="P36">
        <v>5.24</v>
      </c>
      <c r="Q36">
        <v>1.2070000000000001</v>
      </c>
      <c r="S36">
        <v>0.124</v>
      </c>
      <c r="T36">
        <v>1</v>
      </c>
      <c r="U36">
        <v>0</v>
      </c>
      <c r="V36">
        <v>0</v>
      </c>
      <c r="X36">
        <v>0</v>
      </c>
      <c r="AB36">
        <v>1</v>
      </c>
      <c r="AD36" s="3">
        <f t="shared" si="6"/>
        <v>3.1933630942692557</v>
      </c>
      <c r="AE36" s="3">
        <f t="shared" si="7"/>
        <v>7.2462426930935671</v>
      </c>
      <c r="AF36" s="3">
        <f t="shared" si="4"/>
        <v>4.0528795988243118</v>
      </c>
      <c r="AG36" s="3">
        <f t="shared" si="8"/>
        <v>0.4196871286010857</v>
      </c>
      <c r="AH36" s="3"/>
      <c r="BK36" t="str">
        <f t="shared" si="5"/>
        <v>Mixed Check 3/6/0.3</v>
      </c>
    </row>
    <row r="37" spans="1:63" x14ac:dyDescent="0.3">
      <c r="A37">
        <v>13</v>
      </c>
      <c r="B37">
        <v>5</v>
      </c>
      <c r="C37" t="s">
        <v>90</v>
      </c>
      <c r="D37" t="s">
        <v>86</v>
      </c>
      <c r="G37" s="1">
        <v>45719</v>
      </c>
      <c r="H37" s="6">
        <v>0.71993055555555552</v>
      </c>
      <c r="I37">
        <v>0.6</v>
      </c>
      <c r="J37">
        <v>0.6</v>
      </c>
      <c r="K37">
        <v>5902</v>
      </c>
      <c r="L37">
        <v>7012</v>
      </c>
      <c r="N37">
        <v>2356</v>
      </c>
      <c r="O37">
        <v>4.1189999999999998</v>
      </c>
      <c r="P37">
        <v>5.1820000000000004</v>
      </c>
      <c r="Q37">
        <v>1.0629999999999999</v>
      </c>
      <c r="S37">
        <v>0.109</v>
      </c>
      <c r="T37">
        <v>1</v>
      </c>
      <c r="U37">
        <v>0</v>
      </c>
      <c r="V37">
        <v>0</v>
      </c>
      <c r="X37">
        <v>0</v>
      </c>
      <c r="AB37">
        <v>1</v>
      </c>
      <c r="AD37" s="3">
        <f t="shared" si="6"/>
        <v>3.2696351533939478</v>
      </c>
      <c r="AE37" s="3">
        <f t="shared" si="7"/>
        <v>7.1653459835725881</v>
      </c>
      <c r="AF37" s="3">
        <f t="shared" si="4"/>
        <v>3.8957108301786403</v>
      </c>
      <c r="AG37" s="3">
        <f t="shared" si="8"/>
        <v>0.3979765287605973</v>
      </c>
      <c r="AH37" s="3"/>
      <c r="AJ37">
        <f>ABS(100*((AVERAGE(AD37:AD38))-3)/3)</f>
        <v>9.7467644079046369</v>
      </c>
      <c r="AK37">
        <f>ABS(100*(AD37-AD38)/(AVERAGE(AD37:AD38)))</f>
        <v>1.383049360104968</v>
      </c>
      <c r="AP37">
        <f>ABS(100*((AVERAGE(AE37:AE38))-6)/6)</f>
        <v>18.189251511967203</v>
      </c>
      <c r="AQ37">
        <f>ABS(100*(AE37-AE38)/(AVERAGE(AE37:AE38)))</f>
        <v>2.0867913652047672</v>
      </c>
      <c r="AV37">
        <f>ABS(100*((AVERAGE(AF37:AF38))-3)/3)</f>
        <v>26.631738616029747</v>
      </c>
      <c r="AW37">
        <f>ABS(100*(AF37-AF38)/(AVERAGE(AF37:AF38)))</f>
        <v>5.0939663181459585</v>
      </c>
      <c r="BB37">
        <f>ABS(100*((AVERAGE(AG37:AG38))-0.3)/0.3)</f>
        <v>29.667065660988424</v>
      </c>
      <c r="BC37">
        <f>ABS(100*(AG37-AG38)/(AVERAGE(AG37:AG38)))</f>
        <v>4.6145522673160739</v>
      </c>
      <c r="BG37" s="3">
        <f>AVERAGE(AD37:AD38)</f>
        <v>3.2924029322371391</v>
      </c>
      <c r="BH37" s="3">
        <f>AVERAGE(AE37:AE38)</f>
        <v>7.0913550907180323</v>
      </c>
      <c r="BI37" s="3">
        <f>AVERAGE(AF37:AF38)</f>
        <v>3.7989521584808923</v>
      </c>
      <c r="BJ37" s="3">
        <f>AVERAGE(AG37:AG38)</f>
        <v>0.38900119698296526</v>
      </c>
      <c r="BK37" t="str">
        <f t="shared" si="5"/>
        <v>Mixed Check 3/6/0.3</v>
      </c>
    </row>
    <row r="38" spans="1:63" x14ac:dyDescent="0.3">
      <c r="A38">
        <v>14</v>
      </c>
      <c r="B38">
        <v>5</v>
      </c>
      <c r="C38" t="s">
        <v>90</v>
      </c>
      <c r="D38" t="s">
        <v>86</v>
      </c>
      <c r="G38" s="1">
        <v>45719</v>
      </c>
      <c r="H38" s="6">
        <v>0.72755787037037034</v>
      </c>
      <c r="I38">
        <v>0.6</v>
      </c>
      <c r="J38">
        <v>0.6</v>
      </c>
      <c r="K38">
        <v>5982</v>
      </c>
      <c r="L38">
        <v>6862</v>
      </c>
      <c r="N38">
        <v>2208</v>
      </c>
      <c r="O38">
        <v>4.17</v>
      </c>
      <c r="P38">
        <v>5.077</v>
      </c>
      <c r="Q38">
        <v>0.90600000000000003</v>
      </c>
      <c r="S38">
        <v>9.6000000000000002E-2</v>
      </c>
      <c r="T38">
        <v>1</v>
      </c>
      <c r="U38">
        <v>0</v>
      </c>
      <c r="V38">
        <v>0</v>
      </c>
      <c r="X38">
        <v>0</v>
      </c>
      <c r="AB38">
        <v>1</v>
      </c>
      <c r="AD38" s="3">
        <f t="shared" si="6"/>
        <v>3.3151707110803308</v>
      </c>
      <c r="AE38" s="3">
        <f t="shared" si="7"/>
        <v>7.0173641978634755</v>
      </c>
      <c r="AF38" s="3">
        <f t="shared" si="4"/>
        <v>3.7021934867831447</v>
      </c>
      <c r="AG38" s="3">
        <f t="shared" si="8"/>
        <v>0.38002586520533321</v>
      </c>
      <c r="AH38" s="3"/>
      <c r="BK38" t="str">
        <f t="shared" si="5"/>
        <v>Mixed Check 3/6/0.3</v>
      </c>
    </row>
    <row r="39" spans="1:63" x14ac:dyDescent="0.3">
      <c r="A39">
        <v>15</v>
      </c>
      <c r="B39">
        <v>6</v>
      </c>
      <c r="C39" t="s">
        <v>91</v>
      </c>
      <c r="D39" t="s">
        <v>86</v>
      </c>
      <c r="G39" s="1">
        <v>45719</v>
      </c>
      <c r="H39" s="6">
        <v>0.74057870370370371</v>
      </c>
      <c r="I39">
        <v>0.33300000000000002</v>
      </c>
      <c r="J39">
        <v>0.33300000000000002</v>
      </c>
      <c r="K39">
        <v>6914</v>
      </c>
      <c r="L39">
        <v>9708</v>
      </c>
      <c r="N39">
        <v>2483</v>
      </c>
      <c r="O39">
        <v>8.5869999999999997</v>
      </c>
      <c r="P39">
        <v>12.768000000000001</v>
      </c>
      <c r="Q39">
        <v>4.18</v>
      </c>
      <c r="S39">
        <v>0.216</v>
      </c>
      <c r="T39">
        <v>1</v>
      </c>
      <c r="U39">
        <v>0</v>
      </c>
      <c r="V39">
        <v>0</v>
      </c>
      <c r="X39">
        <v>0</v>
      </c>
      <c r="AB39">
        <v>1</v>
      </c>
      <c r="AD39" s="3">
        <f t="shared" si="6"/>
        <v>6.9291170416697279</v>
      </c>
      <c r="AE39" s="3">
        <f t="shared" si="7"/>
        <v>17.70283233402585</v>
      </c>
      <c r="AF39" s="3">
        <f t="shared" si="4"/>
        <v>10.773715292356123</v>
      </c>
      <c r="AG39" s="3">
        <f t="shared" si="8"/>
        <v>0.74482907874466686</v>
      </c>
      <c r="AH39" s="3"/>
      <c r="BK39" t="str">
        <f t="shared" si="5"/>
        <v>Mixed Check 9/18/0.9</v>
      </c>
    </row>
    <row r="40" spans="1:63" x14ac:dyDescent="0.3">
      <c r="A40">
        <v>16</v>
      </c>
      <c r="B40">
        <v>6</v>
      </c>
      <c r="C40" t="s">
        <v>91</v>
      </c>
      <c r="D40" t="s">
        <v>86</v>
      </c>
      <c r="G40" s="1">
        <v>45719</v>
      </c>
      <c r="H40" s="6">
        <v>0.74780092592592595</v>
      </c>
      <c r="I40">
        <v>0.33300000000000002</v>
      </c>
      <c r="J40">
        <v>0.33300000000000002</v>
      </c>
      <c r="K40">
        <v>8996</v>
      </c>
      <c r="L40">
        <v>9661</v>
      </c>
      <c r="N40">
        <v>2369</v>
      </c>
      <c r="O40">
        <v>10.984999999999999</v>
      </c>
      <c r="P40">
        <v>12.708</v>
      </c>
      <c r="Q40">
        <v>1.7230000000000001</v>
      </c>
      <c r="S40">
        <v>0.19800000000000001</v>
      </c>
      <c r="T40">
        <v>1</v>
      </c>
      <c r="U40">
        <v>0</v>
      </c>
      <c r="V40">
        <v>0</v>
      </c>
      <c r="X40">
        <v>0</v>
      </c>
      <c r="AB40">
        <v>1</v>
      </c>
      <c r="AD40" s="3">
        <f t="shared" si="6"/>
        <v>9.0643654899366304</v>
      </c>
      <c r="AE40" s="3">
        <f t="shared" si="7"/>
        <v>17.619287061613498</v>
      </c>
      <c r="AF40" s="3">
        <f t="shared" si="4"/>
        <v>8.5549215716768678</v>
      </c>
      <c r="AG40" s="3">
        <f t="shared" si="8"/>
        <v>0.71991581303611918</v>
      </c>
      <c r="AH40" s="3"/>
      <c r="AJ40">
        <f>ABS(100*((AVERAGE(AD40:AD41))-9)/9)</f>
        <v>1.9059793622155832</v>
      </c>
      <c r="AK40">
        <f>ABS(100*(AD40-AD41)/(AVERAGE(AD40:AD41)))</f>
        <v>2.337070423661721</v>
      </c>
      <c r="AP40">
        <f>ABS(100*((AVERAGE(AE40:AE41))-18)/18)</f>
        <v>3.2803605495062746</v>
      </c>
      <c r="AQ40">
        <f>ABS(100*(AE40-AE41)/(AVERAGE(AE40:AE41)))</f>
        <v>2.4096216160477142</v>
      </c>
      <c r="AV40">
        <f>ABS(100*((AVERAGE(AF40:AF41))-9)/9)</f>
        <v>8.4667004612281129</v>
      </c>
      <c r="AW40">
        <f>ABS(100*(AF40-AF41)/(AVERAGE(AF40:AF41)))</f>
        <v>7.6942153483268507</v>
      </c>
      <c r="BB40">
        <f>ABS(100*((AVERAGE(AG40:AG41))-0.9)/0.9)</f>
        <v>21.187027973437594</v>
      </c>
      <c r="BC40">
        <f>ABS(100*(AG40-AG41)/(AVERAGE(AG40:AG41)))</f>
        <v>2.9885279949671539</v>
      </c>
      <c r="BG40" s="3">
        <f>AVERAGE(AD40:AD41)</f>
        <v>9.1715381425994025</v>
      </c>
      <c r="BH40" s="3">
        <f>AVERAGE(AE40:AE41)</f>
        <v>17.409535101088871</v>
      </c>
      <c r="BI40" s="3">
        <f>AVERAGE(AF40:AF41)</f>
        <v>8.2379969584894699</v>
      </c>
      <c r="BJ40" s="3">
        <f>AVERAGE(AG40:AG41)</f>
        <v>0.70931674823906166</v>
      </c>
      <c r="BK40" t="str">
        <f t="shared" si="5"/>
        <v>Mixed Check 9/18/0.9</v>
      </c>
    </row>
    <row r="41" spans="1:63" x14ac:dyDescent="0.3">
      <c r="A41">
        <v>17</v>
      </c>
      <c r="B41">
        <v>6</v>
      </c>
      <c r="C41" t="s">
        <v>91</v>
      </c>
      <c r="D41" t="s">
        <v>86</v>
      </c>
      <c r="G41" s="1">
        <v>45719</v>
      </c>
      <c r="H41" s="6">
        <v>0.7552430555555556</v>
      </c>
      <c r="I41">
        <v>0.33300000000000002</v>
      </c>
      <c r="J41">
        <v>0.33300000000000002</v>
      </c>
      <c r="K41">
        <v>9205</v>
      </c>
      <c r="L41">
        <v>9425</v>
      </c>
      <c r="N41">
        <v>2272</v>
      </c>
      <c r="O41">
        <v>11.227</v>
      </c>
      <c r="P41">
        <v>12.407</v>
      </c>
      <c r="Q41">
        <v>1.18</v>
      </c>
      <c r="S41">
        <v>0.183</v>
      </c>
      <c r="T41">
        <v>1</v>
      </c>
      <c r="U41">
        <v>0</v>
      </c>
      <c r="V41">
        <v>0</v>
      </c>
      <c r="X41">
        <v>0</v>
      </c>
      <c r="AB41">
        <v>1</v>
      </c>
      <c r="AD41" s="3">
        <f t="shared" si="6"/>
        <v>9.2787107952621746</v>
      </c>
      <c r="AE41" s="3">
        <f t="shared" si="7"/>
        <v>17.199783140564247</v>
      </c>
      <c r="AF41" s="3">
        <f t="shared" si="4"/>
        <v>7.9210723453020719</v>
      </c>
      <c r="AG41" s="3">
        <f t="shared" si="8"/>
        <v>0.69871768344200413</v>
      </c>
      <c r="AH41" s="3"/>
      <c r="BG41" s="3"/>
      <c r="BH41" s="3"/>
      <c r="BI41" s="3"/>
      <c r="BJ41" s="3"/>
      <c r="BK41" t="str">
        <f t="shared" si="5"/>
        <v>Mixed Check 9/18/0.9</v>
      </c>
    </row>
    <row r="42" spans="1:63" x14ac:dyDescent="0.3">
      <c r="A42">
        <v>18</v>
      </c>
      <c r="B42">
        <v>7</v>
      </c>
      <c r="C42" t="s">
        <v>91</v>
      </c>
      <c r="D42" t="s">
        <v>86</v>
      </c>
      <c r="G42" s="1">
        <v>45719</v>
      </c>
      <c r="H42" s="6">
        <v>0.76907407407407402</v>
      </c>
      <c r="I42">
        <v>0.46700000000000003</v>
      </c>
      <c r="J42">
        <v>0.46700000000000003</v>
      </c>
      <c r="K42">
        <v>12764</v>
      </c>
      <c r="L42">
        <v>14674</v>
      </c>
      <c r="N42">
        <v>4590</v>
      </c>
      <c r="O42">
        <v>10.929</v>
      </c>
      <c r="P42">
        <v>13.608000000000001</v>
      </c>
      <c r="Q42">
        <v>2.68</v>
      </c>
      <c r="S42">
        <v>0.39</v>
      </c>
      <c r="T42">
        <v>1</v>
      </c>
      <c r="U42">
        <v>0</v>
      </c>
      <c r="V42">
        <v>0</v>
      </c>
      <c r="X42">
        <v>0</v>
      </c>
      <c r="AB42">
        <v>1</v>
      </c>
      <c r="AD42" s="3">
        <f t="shared" si="6"/>
        <v>9.2189905104199035</v>
      </c>
      <c r="AE42" s="3">
        <f t="shared" si="7"/>
        <v>18.917673144660373</v>
      </c>
      <c r="AF42" s="3">
        <f t="shared" si="4"/>
        <v>9.6986826342404697</v>
      </c>
      <c r="AG42" s="3">
        <f t="shared" si="8"/>
        <v>0.85944477665688157</v>
      </c>
      <c r="AH42" s="3"/>
      <c r="BG42" s="3"/>
      <c r="BH42" s="3"/>
      <c r="BI42" s="3"/>
      <c r="BJ42" s="3"/>
      <c r="BK42" t="str">
        <f t="shared" si="5"/>
        <v>Mixed Check 9/18/0.9</v>
      </c>
    </row>
    <row r="43" spans="1:63" x14ac:dyDescent="0.3">
      <c r="A43">
        <v>19</v>
      </c>
      <c r="B43">
        <v>7</v>
      </c>
      <c r="C43" t="s">
        <v>91</v>
      </c>
      <c r="D43" t="s">
        <v>86</v>
      </c>
      <c r="G43" s="1">
        <v>45719</v>
      </c>
      <c r="H43" s="6">
        <v>0.77638888888888891</v>
      </c>
      <c r="I43">
        <v>0.46700000000000003</v>
      </c>
      <c r="J43">
        <v>0.46700000000000003</v>
      </c>
      <c r="K43">
        <v>13130</v>
      </c>
      <c r="L43">
        <v>14695</v>
      </c>
      <c r="N43">
        <v>4686</v>
      </c>
      <c r="O43">
        <v>11.228999999999999</v>
      </c>
      <c r="P43">
        <v>13.628</v>
      </c>
      <c r="Q43">
        <v>2.399</v>
      </c>
      <c r="S43">
        <v>0.40100000000000002</v>
      </c>
      <c r="T43">
        <v>1</v>
      </c>
      <c r="U43">
        <v>0</v>
      </c>
      <c r="V43">
        <v>0</v>
      </c>
      <c r="X43">
        <v>0</v>
      </c>
      <c r="AB43">
        <v>1</v>
      </c>
      <c r="AD43" s="3">
        <f t="shared" si="6"/>
        <v>9.4866459833302326</v>
      </c>
      <c r="AE43" s="3">
        <f t="shared" si="7"/>
        <v>18.944290853438893</v>
      </c>
      <c r="AF43" s="3">
        <f t="shared" si="4"/>
        <v>9.4576448701086608</v>
      </c>
      <c r="AG43" s="3">
        <f t="shared" si="8"/>
        <v>0.87440452867932528</v>
      </c>
      <c r="AH43" s="3"/>
      <c r="AJ43">
        <f>ABS(100*((AVERAGE(AD43:AD44))-9)/9)</f>
        <v>5.496558594440752</v>
      </c>
      <c r="AK43">
        <f>ABS(100*(AD43-AD44)/(AVERAGE(AD43:AD44)))</f>
        <v>0.16944818499004946</v>
      </c>
      <c r="AP43">
        <f>ABS(100*((AVERAGE(AE43:AE44))-18)/18)</f>
        <v>4.3130321452549776</v>
      </c>
      <c r="AQ43">
        <f>ABS(100*(AE43-AE44)/(AVERAGE(AE43:AE44)))</f>
        <v>1.788900451725993</v>
      </c>
      <c r="AV43">
        <f>ABS(100*((AVERAGE(AF43:AF44))-9)/9)</f>
        <v>3.1295056960691645</v>
      </c>
      <c r="AW43">
        <f>ABS(100*(AF43-AF44)/(AVERAGE(AF43:AF44)))</f>
        <v>3.7921975712770259</v>
      </c>
      <c r="BB43">
        <f>ABS(100*((AVERAGE(AG43:AG44))-0.9)/0.9)</f>
        <v>3.9174419816855073</v>
      </c>
      <c r="BC43">
        <f>ABS(100*(AG43-AG44)/(AVERAGE(AG43:AG44)))</f>
        <v>2.2345381846060799</v>
      </c>
      <c r="BG43" s="3">
        <f>AVERAGE(AD43:AD44)</f>
        <v>9.4946902734996677</v>
      </c>
      <c r="BH43" s="3">
        <f>AVERAGE(AE43:AE44)</f>
        <v>18.776345786145896</v>
      </c>
      <c r="BI43" s="3">
        <f>AVERAGE(AF43:AF44)</f>
        <v>9.2816555126462248</v>
      </c>
      <c r="BJ43" s="3">
        <f>AVERAGE(AG43:AG44)</f>
        <v>0.86474302216483045</v>
      </c>
      <c r="BK43" t="str">
        <f t="shared" si="5"/>
        <v>Mixed Check 9/18/0.9</v>
      </c>
    </row>
    <row r="44" spans="1:63" x14ac:dyDescent="0.3">
      <c r="A44">
        <v>20</v>
      </c>
      <c r="B44">
        <v>7</v>
      </c>
      <c r="C44" t="s">
        <v>91</v>
      </c>
      <c r="D44" t="s">
        <v>86</v>
      </c>
      <c r="G44" s="1">
        <v>45719</v>
      </c>
      <c r="H44" s="6">
        <v>0.78432870370370367</v>
      </c>
      <c r="I44">
        <v>0.46700000000000003</v>
      </c>
      <c r="J44">
        <v>0.46700000000000003</v>
      </c>
      <c r="K44">
        <v>13152</v>
      </c>
      <c r="L44">
        <v>14430</v>
      </c>
      <c r="N44">
        <v>4562</v>
      </c>
      <c r="O44">
        <v>11.247</v>
      </c>
      <c r="P44">
        <v>13.387</v>
      </c>
      <c r="Q44">
        <v>2.14</v>
      </c>
      <c r="S44">
        <v>0.38700000000000001</v>
      </c>
      <c r="T44">
        <v>1</v>
      </c>
      <c r="U44">
        <v>0</v>
      </c>
      <c r="V44">
        <v>0</v>
      </c>
      <c r="X44">
        <v>0</v>
      </c>
      <c r="AB44">
        <v>1</v>
      </c>
      <c r="AD44" s="3">
        <f t="shared" si="6"/>
        <v>9.5027345636691045</v>
      </c>
      <c r="AE44" s="3">
        <f t="shared" si="7"/>
        <v>18.608400718852895</v>
      </c>
      <c r="AF44" s="3">
        <f t="shared" si="4"/>
        <v>9.1056661551837905</v>
      </c>
      <c r="AG44" s="3">
        <f t="shared" si="8"/>
        <v>0.85508151565033552</v>
      </c>
      <c r="AH44" s="3"/>
      <c r="BG44" s="3"/>
      <c r="BH44" s="3"/>
      <c r="BI44" s="3"/>
      <c r="BJ44" s="3"/>
      <c r="BK44" t="str">
        <f t="shared" si="5"/>
        <v>Mixed Check 9/18/0.9</v>
      </c>
    </row>
    <row r="45" spans="1:63" x14ac:dyDescent="0.3">
      <c r="A45">
        <v>21</v>
      </c>
      <c r="B45">
        <v>8</v>
      </c>
      <c r="C45" t="s">
        <v>91</v>
      </c>
      <c r="D45" t="s">
        <v>86</v>
      </c>
      <c r="G45" s="1">
        <v>45719</v>
      </c>
      <c r="H45" s="6">
        <v>0.79773148148148143</v>
      </c>
      <c r="I45">
        <v>0.6</v>
      </c>
      <c r="J45">
        <v>0.6</v>
      </c>
      <c r="K45">
        <v>16416</v>
      </c>
      <c r="L45">
        <v>19096</v>
      </c>
      <c r="N45">
        <v>7546</v>
      </c>
      <c r="O45">
        <v>10.84</v>
      </c>
      <c r="P45">
        <v>13.714</v>
      </c>
      <c r="Q45">
        <v>2.8740000000000001</v>
      </c>
      <c r="S45">
        <v>0.56100000000000005</v>
      </c>
      <c r="T45">
        <v>1</v>
      </c>
      <c r="U45">
        <v>0</v>
      </c>
      <c r="V45">
        <v>0</v>
      </c>
      <c r="X45">
        <v>0</v>
      </c>
      <c r="AB45">
        <v>1</v>
      </c>
      <c r="AD45" s="3">
        <f t="shared" si="6"/>
        <v>9.2541458223269011</v>
      </c>
      <c r="AE45" s="3">
        <f t="shared" si="7"/>
        <v>19.086758640298594</v>
      </c>
      <c r="AF45" s="3">
        <f t="shared" si="4"/>
        <v>9.8326128179716932</v>
      </c>
      <c r="AG45" s="3">
        <f t="shared" si="8"/>
        <v>1.0274626358674936</v>
      </c>
      <c r="AH45" s="3"/>
      <c r="BG45" s="3"/>
      <c r="BH45" s="3"/>
      <c r="BI45" s="3"/>
      <c r="BJ45" s="3"/>
      <c r="BK45" t="str">
        <f t="shared" si="5"/>
        <v>Mixed Check 9/18/0.9</v>
      </c>
    </row>
    <row r="46" spans="1:63" x14ac:dyDescent="0.3">
      <c r="A46">
        <v>22</v>
      </c>
      <c r="B46">
        <v>8</v>
      </c>
      <c r="C46" t="s">
        <v>91</v>
      </c>
      <c r="D46" t="s">
        <v>86</v>
      </c>
      <c r="G46" s="1">
        <v>45719</v>
      </c>
      <c r="H46" s="6">
        <v>0.80460648148148151</v>
      </c>
      <c r="I46">
        <v>0.6</v>
      </c>
      <c r="J46">
        <v>0.6</v>
      </c>
      <c r="K46">
        <v>15761</v>
      </c>
      <c r="L46">
        <v>19148</v>
      </c>
      <c r="N46">
        <v>7908</v>
      </c>
      <c r="O46">
        <v>10.422000000000001</v>
      </c>
      <c r="P46">
        <v>13.75</v>
      </c>
      <c r="Q46">
        <v>3.3279999999999998</v>
      </c>
      <c r="S46">
        <v>0.59299999999999997</v>
      </c>
      <c r="T46">
        <v>1</v>
      </c>
      <c r="U46">
        <v>0</v>
      </c>
      <c r="V46">
        <v>0</v>
      </c>
      <c r="X46">
        <v>0</v>
      </c>
      <c r="AB46">
        <v>1</v>
      </c>
      <c r="AD46" s="3">
        <f t="shared" si="6"/>
        <v>8.8813234437696362</v>
      </c>
      <c r="AE46" s="3">
        <f t="shared" si="7"/>
        <v>19.138058992677752</v>
      </c>
      <c r="AF46" s="3">
        <f t="shared" si="4"/>
        <v>10.256735548908116</v>
      </c>
      <c r="AG46" s="3">
        <f t="shared" si="8"/>
        <v>1.0713689886175315</v>
      </c>
      <c r="AH46" s="3"/>
      <c r="AJ46">
        <f>ABS(100*((AVERAGE(AD46:AD47))-9)/9)</f>
        <v>1.0435177415377102</v>
      </c>
      <c r="AK46">
        <f>ABS(100*(AD46-AD47)/(AVERAGE(AD46:AD47)))</f>
        <v>0.55602352618665585</v>
      </c>
      <c r="AP46">
        <f>ABS(100*((AVERAGE(AE46:AE47))-18)/18)</f>
        <v>5.651151116751743</v>
      </c>
      <c r="AQ46">
        <f>ABS(100*(AE46-AE47)/(AVERAGE(AE46:AE47)))</f>
        <v>1.2709730759623481</v>
      </c>
      <c r="AV46">
        <f>ABS(100*((AVERAGE(AF46:AF47))-9)/9)</f>
        <v>12.345819975041195</v>
      </c>
      <c r="AW46">
        <f>ABS(100*(AF46-AF47)/(AVERAGE(AF46:AF47)))</f>
        <v>2.8802288265278246</v>
      </c>
      <c r="BB46">
        <f>ABS(100*((AVERAGE(AG46:AG47))-0.9)/0.9)</f>
        <v>19.431816485358347</v>
      </c>
      <c r="BC46">
        <f>ABS(100*(AG46-AG47)/(AVERAGE(AG46:AG47)))</f>
        <v>0.65446170305043738</v>
      </c>
      <c r="BG46" s="3">
        <f>AVERAGE(AD46:AD47)</f>
        <v>8.9060834032616061</v>
      </c>
      <c r="BH46" s="3">
        <f>AVERAGE(AE46:AE47)</f>
        <v>19.017207201015314</v>
      </c>
      <c r="BI46" s="3">
        <f>AVERAGE(AF46:AF47)</f>
        <v>10.111123797753708</v>
      </c>
      <c r="BJ46" s="3">
        <f>AVERAGE(AG46:AG47)</f>
        <v>1.0748863483682252</v>
      </c>
      <c r="BK46" t="str">
        <f t="shared" si="5"/>
        <v>Mixed Check 9/18/0.9</v>
      </c>
    </row>
    <row r="47" spans="1:63" x14ac:dyDescent="0.3">
      <c r="A47">
        <v>23</v>
      </c>
      <c r="B47">
        <v>8</v>
      </c>
      <c r="C47" t="s">
        <v>91</v>
      </c>
      <c r="D47" t="s">
        <v>86</v>
      </c>
      <c r="G47" s="1">
        <v>45719</v>
      </c>
      <c r="H47" s="6">
        <v>0.81187500000000001</v>
      </c>
      <c r="I47">
        <v>0.6</v>
      </c>
      <c r="J47">
        <v>0.6</v>
      </c>
      <c r="K47">
        <v>15848</v>
      </c>
      <c r="L47">
        <v>18903</v>
      </c>
      <c r="N47">
        <v>7966</v>
      </c>
      <c r="O47">
        <v>10.477</v>
      </c>
      <c r="P47">
        <v>13.577999999999999</v>
      </c>
      <c r="Q47">
        <v>3.1</v>
      </c>
      <c r="S47">
        <v>0.59799999999999998</v>
      </c>
      <c r="T47">
        <v>1</v>
      </c>
      <c r="U47">
        <v>0</v>
      </c>
      <c r="V47">
        <v>0</v>
      </c>
      <c r="X47">
        <v>0</v>
      </c>
      <c r="AB47">
        <v>1</v>
      </c>
      <c r="AD47" s="3">
        <f t="shared" si="6"/>
        <v>8.9308433627535759</v>
      </c>
      <c r="AE47" s="3">
        <f t="shared" si="7"/>
        <v>18.896355409352875</v>
      </c>
      <c r="AF47" s="3">
        <f t="shared" si="4"/>
        <v>9.965512046599299</v>
      </c>
      <c r="AG47" s="3">
        <f t="shared" si="8"/>
        <v>1.0784037081189188</v>
      </c>
      <c r="AH47" s="3"/>
      <c r="BK47" t="str">
        <f t="shared" si="5"/>
        <v>Mixed Check 9/18/0.9</v>
      </c>
    </row>
    <row r="48" spans="1:63" x14ac:dyDescent="0.3">
      <c r="A48">
        <v>24</v>
      </c>
      <c r="B48">
        <v>1</v>
      </c>
      <c r="C48" t="s">
        <v>92</v>
      </c>
      <c r="D48" t="s">
        <v>86</v>
      </c>
      <c r="G48" s="1">
        <v>45719</v>
      </c>
      <c r="H48" s="6">
        <v>0.82487268518518519</v>
      </c>
      <c r="I48">
        <v>0.3</v>
      </c>
      <c r="J48">
        <v>0.3</v>
      </c>
      <c r="K48">
        <v>8266</v>
      </c>
      <c r="L48">
        <v>10052</v>
      </c>
      <c r="N48">
        <v>6485</v>
      </c>
      <c r="O48">
        <v>11.26</v>
      </c>
      <c r="P48">
        <v>14.657999999999999</v>
      </c>
      <c r="Q48">
        <v>3.3969999999999998</v>
      </c>
      <c r="S48">
        <v>0.93700000000000006</v>
      </c>
      <c r="T48">
        <v>1</v>
      </c>
      <c r="U48">
        <v>0</v>
      </c>
      <c r="V48">
        <v>0</v>
      </c>
      <c r="X48">
        <v>0</v>
      </c>
      <c r="AB48">
        <v>1</v>
      </c>
      <c r="AD48" s="3">
        <f t="shared" si="6"/>
        <v>9.230421766053162</v>
      </c>
      <c r="AE48" s="3">
        <f t="shared" si="7"/>
        <v>20.328887014554486</v>
      </c>
      <c r="AF48" s="3">
        <f t="shared" si="4"/>
        <v>11.098465248501324</v>
      </c>
      <c r="AG48" s="3">
        <f t="shared" si="8"/>
        <v>1.7975515685980252</v>
      </c>
      <c r="AH48" s="3"/>
      <c r="BG48" s="3"/>
      <c r="BH48" s="3"/>
      <c r="BI48" s="3"/>
      <c r="BJ48" s="3"/>
      <c r="BK48" t="str">
        <f t="shared" si="5"/>
        <v>Spiked tap as reference 100+1KHP</v>
      </c>
    </row>
    <row r="49" spans="1:64" x14ac:dyDescent="0.3">
      <c r="A49">
        <v>25</v>
      </c>
      <c r="B49">
        <v>1</v>
      </c>
      <c r="C49" t="s">
        <v>92</v>
      </c>
      <c r="D49" t="s">
        <v>86</v>
      </c>
      <c r="G49" s="1">
        <v>45719</v>
      </c>
      <c r="H49" s="6">
        <v>0.8321412037037037</v>
      </c>
      <c r="I49">
        <v>0.3</v>
      </c>
      <c r="J49">
        <v>0.3</v>
      </c>
      <c r="K49">
        <v>8862</v>
      </c>
      <c r="L49">
        <v>10187</v>
      </c>
      <c r="N49">
        <v>6340</v>
      </c>
      <c r="O49">
        <v>12.022</v>
      </c>
      <c r="P49">
        <v>14.848000000000001</v>
      </c>
      <c r="Q49">
        <v>2.8260000000000001</v>
      </c>
      <c r="S49">
        <v>0.91200000000000003</v>
      </c>
      <c r="T49">
        <v>1</v>
      </c>
      <c r="U49">
        <v>0</v>
      </c>
      <c r="V49">
        <v>0</v>
      </c>
      <c r="X49">
        <v>0</v>
      </c>
      <c r="AB49">
        <v>1</v>
      </c>
      <c r="AD49" s="3">
        <f t="shared" si="6"/>
        <v>9.9089015755802752</v>
      </c>
      <c r="AE49" s="3">
        <f t="shared" si="7"/>
        <v>20.595254228830889</v>
      </c>
      <c r="AF49" s="3">
        <f t="shared" si="4"/>
        <v>10.686352653250614</v>
      </c>
      <c r="AG49" s="3">
        <f t="shared" si="8"/>
        <v>1.762377971091089</v>
      </c>
      <c r="AH49" s="3"/>
      <c r="AI49">
        <f>100*(AVERAGE(K49:K50))/(AVERAGE(K$49:K$50))</f>
        <v>100</v>
      </c>
      <c r="AK49">
        <f>ABS(100*(AD49-AD50)/(AVERAGE(AD49:AD50)))</f>
        <v>1.9371707221062666</v>
      </c>
      <c r="AO49">
        <f>100*(AVERAGE(L49:L50))/(AVERAGE(L$49:L$50))</f>
        <v>100</v>
      </c>
      <c r="AQ49">
        <f>ABS(100*(AE49-AE50)/(AVERAGE(AE49:AE50)))</f>
        <v>0.59574891757128556</v>
      </c>
      <c r="AU49">
        <f>100*(((AVERAGE(L49:L50))-(AVERAGE(K49:K50)))/((AVERAGE(L$49:L$50))-(AVERAGE($K$49:K50))))</f>
        <v>100</v>
      </c>
      <c r="AW49">
        <f>ABS(100*(AF49-AF50)/(AVERAGE(AF49:AF50)))</f>
        <v>0.63225570621695937</v>
      </c>
      <c r="BA49">
        <f>100*(AVERAGE(N49:N50))/(AVERAGE(N$49:N$50))</f>
        <v>100</v>
      </c>
      <c r="BC49">
        <f>ABS(100*(AG49-AG50)/(AVERAGE(AG49:AG50)))</f>
        <v>0.5105740529469065</v>
      </c>
      <c r="BG49" s="3">
        <f>AVERAGE(AD49:AD50)</f>
        <v>9.8138460989099485</v>
      </c>
      <c r="BH49" s="3">
        <f>AVERAGE(AE49:AE50)</f>
        <v>20.534088424071122</v>
      </c>
      <c r="BI49" s="3">
        <f>AVERAGE(AF49:AF50)</f>
        <v>10.720242325161173</v>
      </c>
      <c r="BJ49" s="3">
        <f>AVERAGE(AG49:AG50)</f>
        <v>1.757890305202273</v>
      </c>
      <c r="BK49" t="str">
        <f t="shared" si="5"/>
        <v>Spiked tap as reference 100+1KHP</v>
      </c>
    </row>
    <row r="50" spans="1:64" x14ac:dyDescent="0.3">
      <c r="A50">
        <v>26</v>
      </c>
      <c r="B50">
        <v>1</v>
      </c>
      <c r="C50" t="s">
        <v>92</v>
      </c>
      <c r="D50" t="s">
        <v>86</v>
      </c>
      <c r="G50" s="1">
        <v>45719</v>
      </c>
      <c r="H50" s="6">
        <v>0.83945601851851848</v>
      </c>
      <c r="I50">
        <v>0.3</v>
      </c>
      <c r="J50">
        <v>0.3</v>
      </c>
      <c r="K50">
        <v>8695</v>
      </c>
      <c r="L50">
        <v>10125</v>
      </c>
      <c r="N50">
        <v>6303</v>
      </c>
      <c r="O50">
        <v>11.808999999999999</v>
      </c>
      <c r="P50">
        <v>14.76</v>
      </c>
      <c r="Q50">
        <v>2.9510000000000001</v>
      </c>
      <c r="S50">
        <v>0.90500000000000003</v>
      </c>
      <c r="T50">
        <v>1</v>
      </c>
      <c r="U50">
        <v>0</v>
      </c>
      <c r="V50">
        <v>0</v>
      </c>
      <c r="X50">
        <v>0</v>
      </c>
      <c r="AB50">
        <v>1</v>
      </c>
      <c r="AD50" s="3">
        <f t="shared" si="6"/>
        <v>9.7187906222396236</v>
      </c>
      <c r="AE50" s="3">
        <f t="shared" si="7"/>
        <v>20.472922619311355</v>
      </c>
      <c r="AF50" s="3">
        <f t="shared" si="4"/>
        <v>10.754131997071731</v>
      </c>
      <c r="AG50" s="3">
        <f t="shared" si="8"/>
        <v>1.753402639313457</v>
      </c>
      <c r="AH50" s="3"/>
      <c r="BG50" s="3"/>
      <c r="BH50" s="3"/>
      <c r="BI50" s="3"/>
      <c r="BJ50" s="3"/>
      <c r="BK50" t="str">
        <f t="shared" si="5"/>
        <v>Spiked tap as reference 100+1KHP</v>
      </c>
    </row>
    <row r="51" spans="1:64" x14ac:dyDescent="0.3">
      <c r="A51">
        <v>27</v>
      </c>
      <c r="B51">
        <v>2</v>
      </c>
      <c r="C51" t="s">
        <v>93</v>
      </c>
      <c r="D51" t="s">
        <v>86</v>
      </c>
      <c r="G51" s="1">
        <v>45719</v>
      </c>
      <c r="H51" s="6">
        <v>0.85251157407407407</v>
      </c>
      <c r="I51">
        <v>0.5</v>
      </c>
      <c r="J51">
        <v>0.5</v>
      </c>
      <c r="K51">
        <v>7926</v>
      </c>
      <c r="L51">
        <v>6409</v>
      </c>
      <c r="N51">
        <v>2161</v>
      </c>
      <c r="O51">
        <v>6.4960000000000004</v>
      </c>
      <c r="P51">
        <v>5.7080000000000002</v>
      </c>
      <c r="Q51">
        <v>0</v>
      </c>
      <c r="S51">
        <v>0.11</v>
      </c>
      <c r="T51">
        <v>1</v>
      </c>
      <c r="U51">
        <v>0</v>
      </c>
      <c r="V51">
        <v>0</v>
      </c>
      <c r="X51">
        <v>0</v>
      </c>
      <c r="AB51">
        <v>1</v>
      </c>
      <c r="AD51" s="3">
        <f t="shared" si="6"/>
        <v>5.3060217154313403</v>
      </c>
      <c r="AE51" s="3">
        <f t="shared" si="7"/>
        <v>7.8845510460263508</v>
      </c>
      <c r="AF51" s="3">
        <f t="shared" si="4"/>
        <v>2.5785293305950105</v>
      </c>
      <c r="AG51" s="3">
        <f t="shared" si="8"/>
        <v>0.44919037997263705</v>
      </c>
      <c r="AH51" s="3"/>
      <c r="BK51" t="str">
        <f t="shared" si="5"/>
        <v>Spiked Blank 100ml + 300uL</v>
      </c>
    </row>
    <row r="52" spans="1:64" x14ac:dyDescent="0.3">
      <c r="A52">
        <v>28</v>
      </c>
      <c r="B52">
        <v>2</v>
      </c>
      <c r="C52" t="s">
        <v>93</v>
      </c>
      <c r="D52" t="s">
        <v>86</v>
      </c>
      <c r="G52" s="1">
        <v>45719</v>
      </c>
      <c r="H52" s="6">
        <v>0.85966435185185186</v>
      </c>
      <c r="I52">
        <v>0.5</v>
      </c>
      <c r="J52">
        <v>0.5</v>
      </c>
      <c r="K52">
        <v>6216</v>
      </c>
      <c r="L52">
        <v>6520</v>
      </c>
      <c r="N52">
        <v>2178</v>
      </c>
      <c r="O52">
        <v>5.1840000000000002</v>
      </c>
      <c r="P52">
        <v>5.8019999999999996</v>
      </c>
      <c r="Q52">
        <v>0.61799999999999999</v>
      </c>
      <c r="S52">
        <v>0.112</v>
      </c>
      <c r="T52">
        <v>1</v>
      </c>
      <c r="U52">
        <v>0</v>
      </c>
      <c r="V52">
        <v>0</v>
      </c>
      <c r="X52">
        <v>0</v>
      </c>
      <c r="AB52">
        <v>1</v>
      </c>
      <c r="AD52" s="3">
        <f t="shared" si="6"/>
        <v>4.1380346607756033</v>
      </c>
      <c r="AE52" s="3">
        <f t="shared" si="7"/>
        <v>8.015958871736041</v>
      </c>
      <c r="AF52" s="3">
        <f t="shared" si="4"/>
        <v>3.8779242109604377</v>
      </c>
      <c r="AG52" s="3">
        <f t="shared" si="8"/>
        <v>0.45166466062484911</v>
      </c>
      <c r="AH52" s="3"/>
      <c r="AK52">
        <f>ABS(100*(AD52-AD53)/(AVERAGE(AD52:AD53)))</f>
        <v>0.76217997407502169</v>
      </c>
      <c r="AQ52">
        <f>ABS(100*(AE52-AE53)/(AVERAGE(AE52:AE53)))</f>
        <v>4.4315968539760844E-2</v>
      </c>
      <c r="AW52">
        <f>ABS(100*(AF52-AF53)/(AVERAGE(AF52:AF53)))</f>
        <v>0.71605825640156562</v>
      </c>
      <c r="BC52">
        <f>ABS(100*(AG52-AG53)/(AVERAGE(AG52:AG53)))</f>
        <v>3.5084899759520387</v>
      </c>
      <c r="BG52" s="3">
        <f>AVERAGE(AD52:AD53)</f>
        <v>4.1223248933738006</v>
      </c>
      <c r="BH52" s="3">
        <f>AVERAGE(AE52:AE53)</f>
        <v>8.0141830903075313</v>
      </c>
      <c r="BI52" s="3">
        <f>AVERAGE(AF52:AF53)</f>
        <v>3.8918581969337303</v>
      </c>
      <c r="BJ52" s="3">
        <f>AVERAGE(AG52:AG53)</f>
        <v>0.44387795386641699</v>
      </c>
      <c r="BK52" t="str">
        <f t="shared" si="5"/>
        <v>Spiked Blank 100ml + 300uL</v>
      </c>
    </row>
    <row r="53" spans="1:64" x14ac:dyDescent="0.3">
      <c r="A53">
        <v>29</v>
      </c>
      <c r="B53">
        <v>2</v>
      </c>
      <c r="C53" t="s">
        <v>93</v>
      </c>
      <c r="D53" t="s">
        <v>86</v>
      </c>
      <c r="G53" s="1">
        <v>45719</v>
      </c>
      <c r="H53" s="6">
        <v>0.86693287037037037</v>
      </c>
      <c r="I53">
        <v>0.5</v>
      </c>
      <c r="J53">
        <v>0.5</v>
      </c>
      <c r="K53">
        <v>6170</v>
      </c>
      <c r="L53">
        <v>6517</v>
      </c>
      <c r="N53">
        <v>2071</v>
      </c>
      <c r="O53">
        <v>5.1479999999999997</v>
      </c>
      <c r="P53">
        <v>5.7990000000000004</v>
      </c>
      <c r="Q53">
        <v>0.65100000000000002</v>
      </c>
      <c r="S53">
        <v>0.10100000000000001</v>
      </c>
      <c r="T53">
        <v>1</v>
      </c>
      <c r="U53">
        <v>0</v>
      </c>
      <c r="V53">
        <v>0</v>
      </c>
      <c r="X53">
        <v>0</v>
      </c>
      <c r="AB53">
        <v>1</v>
      </c>
      <c r="AD53" s="3">
        <f t="shared" si="6"/>
        <v>4.1066151259719987</v>
      </c>
      <c r="AE53" s="3">
        <f t="shared" si="7"/>
        <v>8.0124073088790215</v>
      </c>
      <c r="AF53" s="3">
        <f t="shared" si="4"/>
        <v>3.9057921829070228</v>
      </c>
      <c r="AG53" s="3">
        <f t="shared" si="8"/>
        <v>0.43609124710798486</v>
      </c>
      <c r="AH53" s="3"/>
      <c r="BG53" s="3"/>
      <c r="BH53" s="3"/>
      <c r="BI53" s="3"/>
      <c r="BJ53" s="3"/>
      <c r="BK53" t="str">
        <f t="shared" si="5"/>
        <v>Spiked Blank 100ml + 300uL</v>
      </c>
    </row>
    <row r="54" spans="1:64" x14ac:dyDescent="0.3">
      <c r="A54">
        <v>30</v>
      </c>
      <c r="B54">
        <v>3</v>
      </c>
      <c r="C54" t="s">
        <v>87</v>
      </c>
      <c r="D54" t="s">
        <v>86</v>
      </c>
      <c r="G54" s="1">
        <v>45719</v>
      </c>
      <c r="H54" s="6">
        <v>0.87895833333333329</v>
      </c>
      <c r="I54">
        <v>0.5</v>
      </c>
      <c r="J54">
        <v>0.5</v>
      </c>
      <c r="K54">
        <v>2025</v>
      </c>
      <c r="L54">
        <v>1313</v>
      </c>
      <c r="N54">
        <v>599</v>
      </c>
      <c r="O54">
        <v>1.9690000000000001</v>
      </c>
      <c r="P54">
        <v>1.391</v>
      </c>
      <c r="Q54">
        <v>0</v>
      </c>
      <c r="S54">
        <v>0</v>
      </c>
      <c r="T54">
        <v>1</v>
      </c>
      <c r="U54">
        <v>0</v>
      </c>
      <c r="V54">
        <v>0</v>
      </c>
      <c r="X54">
        <v>0</v>
      </c>
      <c r="AB54">
        <v>1</v>
      </c>
      <c r="AD54" s="3"/>
      <c r="AE54" s="3"/>
      <c r="AF54" s="3"/>
      <c r="AG54" s="3"/>
      <c r="AH54" s="3"/>
      <c r="BG54" s="3"/>
      <c r="BH54" s="3"/>
      <c r="BI54" s="3"/>
      <c r="BJ54" s="3"/>
      <c r="BK54" t="str">
        <f t="shared" si="5"/>
        <v>Rinse</v>
      </c>
    </row>
    <row r="55" spans="1:64" x14ac:dyDescent="0.3">
      <c r="A55">
        <v>31</v>
      </c>
      <c r="B55">
        <v>3</v>
      </c>
      <c r="D55" t="s">
        <v>88</v>
      </c>
      <c r="G55" s="1">
        <v>45719</v>
      </c>
      <c r="H55" s="6">
        <v>0.88274305555555554</v>
      </c>
      <c r="AD55" s="3"/>
      <c r="AE55" s="3"/>
      <c r="AF55" s="3"/>
      <c r="AG55" s="3"/>
      <c r="AH55" s="3"/>
      <c r="BG55" s="3"/>
      <c r="BH55" s="3"/>
      <c r="BI55" s="3"/>
      <c r="BJ55" s="3"/>
      <c r="BK55">
        <f t="shared" si="5"/>
        <v>0</v>
      </c>
    </row>
    <row r="56" spans="1:64" x14ac:dyDescent="0.3">
      <c r="A56">
        <v>32</v>
      </c>
      <c r="B56">
        <v>9</v>
      </c>
      <c r="C56" t="s">
        <v>94</v>
      </c>
      <c r="D56" t="s">
        <v>86</v>
      </c>
      <c r="G56" s="1">
        <v>45719</v>
      </c>
      <c r="H56" s="6">
        <v>0.89577546296296295</v>
      </c>
      <c r="I56">
        <v>0.5</v>
      </c>
      <c r="J56">
        <v>0.5</v>
      </c>
      <c r="K56">
        <v>10735</v>
      </c>
      <c r="L56">
        <v>15046</v>
      </c>
      <c r="N56">
        <v>2630</v>
      </c>
      <c r="O56">
        <v>8.65</v>
      </c>
      <c r="P56">
        <v>13.026</v>
      </c>
      <c r="Q56">
        <v>4.375</v>
      </c>
      <c r="S56">
        <v>0.159</v>
      </c>
      <c r="T56">
        <v>1</v>
      </c>
      <c r="U56">
        <v>0</v>
      </c>
      <c r="V56">
        <v>0</v>
      </c>
      <c r="X56">
        <v>0</v>
      </c>
      <c r="AB56">
        <v>1</v>
      </c>
      <c r="AD56" s="3">
        <f t="shared" ref="AD56:AD91" si="9">((K56*$F$21)+$F$22)*1000/I56</f>
        <v>7.2246624385471101</v>
      </c>
      <c r="AE56" s="3">
        <f t="shared" ref="AE56:AE91" si="10">((L56*$H$21)+$H$22)*1000/J56</f>
        <v>18.109500511383111</v>
      </c>
      <c r="AF56" s="3">
        <f t="shared" si="4"/>
        <v>10.884838072836001</v>
      </c>
      <c r="AG56" s="3">
        <f t="shared" ref="AG56:AG91" si="11">((N56*$J$21)+$J$22)*1000/J56</f>
        <v>0.51745141678954676</v>
      </c>
      <c r="AH56" s="3"/>
      <c r="BG56" s="3"/>
      <c r="BH56" s="3"/>
      <c r="BI56" s="3"/>
      <c r="BJ56" s="3"/>
      <c r="BK56" t="str">
        <f t="shared" si="5"/>
        <v>Sample 1</v>
      </c>
    </row>
    <row r="57" spans="1:64" x14ac:dyDescent="0.3">
      <c r="A57">
        <v>33</v>
      </c>
      <c r="B57">
        <v>9</v>
      </c>
      <c r="C57" t="s">
        <v>94</v>
      </c>
      <c r="D57" t="s">
        <v>86</v>
      </c>
      <c r="G57" s="1">
        <v>45719</v>
      </c>
      <c r="H57" s="6">
        <v>0.90711805555555558</v>
      </c>
      <c r="I57">
        <v>0.5</v>
      </c>
      <c r="J57">
        <v>0.5</v>
      </c>
      <c r="K57">
        <v>13347</v>
      </c>
      <c r="L57">
        <v>16549</v>
      </c>
      <c r="N57">
        <v>2490</v>
      </c>
      <c r="O57">
        <v>10.654</v>
      </c>
      <c r="P57">
        <v>14.298</v>
      </c>
      <c r="Q57">
        <v>3.6440000000000001</v>
      </c>
      <c r="S57">
        <v>0.14399999999999999</v>
      </c>
      <c r="T57">
        <v>1</v>
      </c>
      <c r="U57">
        <v>0</v>
      </c>
      <c r="V57">
        <v>0</v>
      </c>
      <c r="X57">
        <v>0</v>
      </c>
      <c r="Z57" t="s">
        <v>95</v>
      </c>
      <c r="AB57">
        <v>3</v>
      </c>
      <c r="AC57" t="s">
        <v>128</v>
      </c>
      <c r="AD57" s="3">
        <f t="shared" si="9"/>
        <v>9.0087455886996146</v>
      </c>
      <c r="AE57" s="3">
        <f t="shared" si="10"/>
        <v>19.888833502749463</v>
      </c>
      <c r="AF57" s="3">
        <f t="shared" si="4"/>
        <v>10.880087914049849</v>
      </c>
      <c r="AG57" s="3">
        <f t="shared" si="11"/>
        <v>0.49707498788897669</v>
      </c>
      <c r="AH57" s="3"/>
      <c r="AK57">
        <f>ABS(100*(AD57-AD58)/(AVERAGE(AD57:AD58)))</f>
        <v>0.92073248417333431</v>
      </c>
      <c r="AQ57">
        <f>ABS(100*(AE57-AE58)/(AVERAGE(AE57:AE58)))</f>
        <v>7.7857496047440788</v>
      </c>
      <c r="AW57">
        <f>ABS(100*(AF57-AF58)/(AVERAGE(AF57:AF58)))</f>
        <v>15.592722870126172</v>
      </c>
      <c r="BC57">
        <f>ABS(100*(AG57-AG58)/(AVERAGE(AG57:AG58)))</f>
        <v>3.0846890706851213</v>
      </c>
      <c r="BG57" s="3">
        <f>AVERAGE(AD57:AD58)</f>
        <v>9.0504106239826569</v>
      </c>
      <c r="BH57" s="8">
        <f>AVERAGE(AE58)</f>
        <v>18.398360957087295</v>
      </c>
      <c r="BI57" s="8">
        <f>AVERAGE(AF58)</f>
        <v>9.3062852978215975</v>
      </c>
      <c r="BJ57" s="3">
        <f>AVERAGE(AG57:AG58)</f>
        <v>0.50486169464740882</v>
      </c>
      <c r="BK57" t="str">
        <f t="shared" si="5"/>
        <v>Sample 1</v>
      </c>
      <c r="BL57" t="s">
        <v>145</v>
      </c>
    </row>
    <row r="58" spans="1:64" x14ac:dyDescent="0.3">
      <c r="A58">
        <v>34</v>
      </c>
      <c r="B58">
        <v>9</v>
      </c>
      <c r="C58" t="s">
        <v>94</v>
      </c>
      <c r="D58" t="s">
        <v>86</v>
      </c>
      <c r="G58" s="1">
        <v>45719</v>
      </c>
      <c r="H58" s="6">
        <v>0.91545138888888888</v>
      </c>
      <c r="I58">
        <v>0.5</v>
      </c>
      <c r="J58">
        <v>0.5</v>
      </c>
      <c r="K58">
        <v>13469</v>
      </c>
      <c r="L58">
        <v>15290</v>
      </c>
      <c r="N58">
        <v>2597</v>
      </c>
      <c r="O58">
        <v>10.747999999999999</v>
      </c>
      <c r="P58">
        <v>13.231999999999999</v>
      </c>
      <c r="Q58">
        <v>2.4849999999999999</v>
      </c>
      <c r="S58">
        <v>0.156</v>
      </c>
      <c r="T58">
        <v>1</v>
      </c>
      <c r="U58">
        <v>0</v>
      </c>
      <c r="V58">
        <v>0</v>
      </c>
      <c r="X58">
        <v>0</v>
      </c>
      <c r="AB58">
        <v>1</v>
      </c>
      <c r="AD58" s="3">
        <f t="shared" si="9"/>
        <v>9.0920756592656975</v>
      </c>
      <c r="AE58" s="3">
        <f t="shared" si="10"/>
        <v>18.398360957087295</v>
      </c>
      <c r="AF58" s="3">
        <f t="shared" si="4"/>
        <v>9.3062852978215975</v>
      </c>
      <c r="AG58" s="3">
        <f t="shared" si="11"/>
        <v>0.512648401405841</v>
      </c>
      <c r="AH58" s="3"/>
      <c r="BG58" s="3"/>
      <c r="BH58" s="3"/>
      <c r="BI58" s="3"/>
      <c r="BJ58" s="3"/>
      <c r="BK58" t="str">
        <f t="shared" si="5"/>
        <v>Sample 1</v>
      </c>
    </row>
    <row r="59" spans="1:64" x14ac:dyDescent="0.3">
      <c r="A59">
        <v>35</v>
      </c>
      <c r="B59">
        <v>10</v>
      </c>
      <c r="C59" t="s">
        <v>96</v>
      </c>
      <c r="D59" t="s">
        <v>86</v>
      </c>
      <c r="G59" s="1">
        <v>45719</v>
      </c>
      <c r="H59" s="6">
        <v>0.92928240740740742</v>
      </c>
      <c r="I59">
        <v>0.5</v>
      </c>
      <c r="J59">
        <v>0.5</v>
      </c>
      <c r="K59">
        <v>13582</v>
      </c>
      <c r="L59">
        <v>16011</v>
      </c>
      <c r="N59">
        <v>2808</v>
      </c>
      <c r="O59">
        <v>10.835000000000001</v>
      </c>
      <c r="P59">
        <v>13.843</v>
      </c>
      <c r="Q59">
        <v>3.008</v>
      </c>
      <c r="S59">
        <v>0.17799999999999999</v>
      </c>
      <c r="T59">
        <v>1</v>
      </c>
      <c r="U59">
        <v>0</v>
      </c>
      <c r="V59">
        <v>0</v>
      </c>
      <c r="X59">
        <v>0</v>
      </c>
      <c r="AB59">
        <v>1</v>
      </c>
      <c r="AD59" s="3">
        <f t="shared" si="9"/>
        <v>9.1692584295441169</v>
      </c>
      <c r="AE59" s="3">
        <f t="shared" si="10"/>
        <v>19.251919897057448</v>
      </c>
      <c r="AF59" s="3">
        <f t="shared" si="4"/>
        <v>10.082661467513331</v>
      </c>
      <c r="AG59" s="3">
        <f t="shared" si="11"/>
        <v>0.54335859067741443</v>
      </c>
      <c r="AH59" s="3"/>
      <c r="BG59" s="3"/>
      <c r="BH59" s="3"/>
      <c r="BI59" s="3"/>
      <c r="BJ59" s="3"/>
      <c r="BK59" t="str">
        <f t="shared" si="5"/>
        <v>Sample 2</v>
      </c>
    </row>
    <row r="60" spans="1:64" x14ac:dyDescent="0.3">
      <c r="A60">
        <v>36</v>
      </c>
      <c r="B60">
        <v>10</v>
      </c>
      <c r="C60" t="s">
        <v>96</v>
      </c>
      <c r="D60" t="s">
        <v>86</v>
      </c>
      <c r="G60" s="1">
        <v>45719</v>
      </c>
      <c r="H60" s="6">
        <v>0.9369791666666667</v>
      </c>
      <c r="I60">
        <v>0.5</v>
      </c>
      <c r="J60">
        <v>0.5</v>
      </c>
      <c r="K60">
        <v>13847</v>
      </c>
      <c r="L60">
        <v>16169</v>
      </c>
      <c r="N60">
        <v>2823</v>
      </c>
      <c r="O60">
        <v>11.038</v>
      </c>
      <c r="P60">
        <v>13.977</v>
      </c>
      <c r="Q60">
        <v>2.9390000000000001</v>
      </c>
      <c r="S60">
        <v>0.17899999999999999</v>
      </c>
      <c r="T60">
        <v>1</v>
      </c>
      <c r="U60">
        <v>0</v>
      </c>
      <c r="V60">
        <v>0</v>
      </c>
      <c r="X60">
        <v>0</v>
      </c>
      <c r="AB60">
        <v>1</v>
      </c>
      <c r="AD60" s="3">
        <f t="shared" si="9"/>
        <v>9.350262271347491</v>
      </c>
      <c r="AE60" s="3">
        <f t="shared" si="10"/>
        <v>19.438968874193765</v>
      </c>
      <c r="AF60" s="3">
        <f t="shared" si="4"/>
        <v>10.088706602846274</v>
      </c>
      <c r="AG60" s="3">
        <f t="shared" si="11"/>
        <v>0.54554177948818983</v>
      </c>
      <c r="AH60" s="3"/>
      <c r="AK60">
        <f>ABS(100*(AD60-AD61)/(AVERAGE(AD60:AD61)))</f>
        <v>1.1091670126284239</v>
      </c>
      <c r="AQ60">
        <f>ABS(100*(AE60-AE61)/(AVERAGE(AE60:AE61)))</f>
        <v>0.15821755658609776</v>
      </c>
      <c r="AW60">
        <f>ABS(100*(AF60-AF61)/(AVERAGE(AF60:AF61)))</f>
        <v>1.3186555483278792</v>
      </c>
      <c r="BC60">
        <f>ABS(100*(AG60-AG61)/(AVERAGE(AG60:AG61)))</f>
        <v>0.13348479165932725</v>
      </c>
      <c r="BG60" s="3">
        <f>AVERAGE(AD60:AD61)</f>
        <v>9.2986932522676611</v>
      </c>
      <c r="BH60" s="3">
        <f>AVERAGE(AE60:AE61)</f>
        <v>19.454358979907514</v>
      </c>
      <c r="BI60" s="3">
        <f>AVERAGE(AF60:AF61)</f>
        <v>10.155665727639853</v>
      </c>
      <c r="BJ60" s="3">
        <f>AVERAGE(AG60:AG61)</f>
        <v>0.54517791468639398</v>
      </c>
      <c r="BK60" t="str">
        <f t="shared" si="5"/>
        <v>Sample 2</v>
      </c>
      <c r="BL60" t="s">
        <v>146</v>
      </c>
    </row>
    <row r="61" spans="1:64" x14ac:dyDescent="0.3">
      <c r="A61">
        <v>37</v>
      </c>
      <c r="B61">
        <v>10</v>
      </c>
      <c r="C61" t="s">
        <v>96</v>
      </c>
      <c r="D61" t="s">
        <v>86</v>
      </c>
      <c r="G61" s="1">
        <v>45719</v>
      </c>
      <c r="H61" s="6">
        <v>0.94527777777777777</v>
      </c>
      <c r="I61">
        <v>0.5</v>
      </c>
      <c r="J61">
        <v>0.5</v>
      </c>
      <c r="K61">
        <v>13696</v>
      </c>
      <c r="L61">
        <v>16195</v>
      </c>
      <c r="N61">
        <v>2818</v>
      </c>
      <c r="O61">
        <v>10.922000000000001</v>
      </c>
      <c r="P61">
        <v>13.997999999999999</v>
      </c>
      <c r="Q61">
        <v>3.0760000000000001</v>
      </c>
      <c r="S61">
        <v>0.17899999999999999</v>
      </c>
      <c r="T61">
        <v>1</v>
      </c>
      <c r="U61">
        <v>0</v>
      </c>
      <c r="V61">
        <v>0</v>
      </c>
      <c r="X61">
        <v>0</v>
      </c>
      <c r="AB61">
        <v>1</v>
      </c>
      <c r="AD61" s="3">
        <f t="shared" si="9"/>
        <v>9.2471242331878329</v>
      </c>
      <c r="AE61" s="3">
        <f t="shared" si="10"/>
        <v>19.469749085621263</v>
      </c>
      <c r="AF61" s="3">
        <f t="shared" si="4"/>
        <v>10.22262485243343</v>
      </c>
      <c r="AG61" s="3">
        <f t="shared" si="11"/>
        <v>0.54481404988459803</v>
      </c>
      <c r="AH61" s="3"/>
      <c r="BG61" s="3"/>
      <c r="BH61" s="3"/>
      <c r="BI61" s="3"/>
      <c r="BJ61" s="3"/>
      <c r="BK61" t="str">
        <f t="shared" si="5"/>
        <v>Sample 2</v>
      </c>
    </row>
    <row r="62" spans="1:64" x14ac:dyDescent="0.3">
      <c r="A62">
        <v>38</v>
      </c>
      <c r="B62">
        <v>11</v>
      </c>
      <c r="C62" t="s">
        <v>97</v>
      </c>
      <c r="D62" t="s">
        <v>86</v>
      </c>
      <c r="G62" s="1">
        <v>45719</v>
      </c>
      <c r="H62" s="6">
        <v>0.9588888888888889</v>
      </c>
      <c r="I62">
        <v>0.5</v>
      </c>
      <c r="J62">
        <v>0.5</v>
      </c>
      <c r="K62">
        <v>13368</v>
      </c>
      <c r="L62">
        <v>15985</v>
      </c>
      <c r="N62">
        <v>2947</v>
      </c>
      <c r="O62">
        <v>10.67</v>
      </c>
      <c r="P62">
        <v>13.821</v>
      </c>
      <c r="Q62">
        <v>3.1509999999999998</v>
      </c>
      <c r="S62">
        <v>0.192</v>
      </c>
      <c r="T62">
        <v>1</v>
      </c>
      <c r="U62">
        <v>0</v>
      </c>
      <c r="V62">
        <v>0</v>
      </c>
      <c r="X62">
        <v>0</v>
      </c>
      <c r="AB62">
        <v>1</v>
      </c>
      <c r="AD62" s="3">
        <f t="shared" si="9"/>
        <v>9.0230892893708265</v>
      </c>
      <c r="AE62" s="3">
        <f t="shared" si="10"/>
        <v>19.221139685629954</v>
      </c>
      <c r="AF62" s="3">
        <f t="shared" si="4"/>
        <v>10.198050396259127</v>
      </c>
      <c r="AG62" s="3">
        <f t="shared" si="11"/>
        <v>0.56358947365726608</v>
      </c>
      <c r="AH62" s="3"/>
      <c r="BG62" s="3"/>
      <c r="BH62" s="3"/>
      <c r="BI62" s="3"/>
      <c r="BJ62" s="3"/>
      <c r="BK62" t="str">
        <f t="shared" si="5"/>
        <v>Sample 3</v>
      </c>
    </row>
    <row r="63" spans="1:64" x14ac:dyDescent="0.3">
      <c r="A63">
        <v>39</v>
      </c>
      <c r="B63">
        <v>11</v>
      </c>
      <c r="C63" t="s">
        <v>97</v>
      </c>
      <c r="D63" t="s">
        <v>86</v>
      </c>
      <c r="G63" s="1">
        <v>45719</v>
      </c>
      <c r="H63" s="6">
        <v>0.96656249999999999</v>
      </c>
      <c r="I63">
        <v>0.5</v>
      </c>
      <c r="J63">
        <v>0.5</v>
      </c>
      <c r="K63">
        <v>13633</v>
      </c>
      <c r="L63">
        <v>15956</v>
      </c>
      <c r="N63">
        <v>2905</v>
      </c>
      <c r="O63">
        <v>10.874000000000001</v>
      </c>
      <c r="P63">
        <v>13.797000000000001</v>
      </c>
      <c r="Q63">
        <v>2.923</v>
      </c>
      <c r="S63">
        <v>0.188</v>
      </c>
      <c r="T63">
        <v>1</v>
      </c>
      <c r="U63">
        <v>0</v>
      </c>
      <c r="V63">
        <v>0</v>
      </c>
      <c r="X63">
        <v>0</v>
      </c>
      <c r="AB63">
        <v>1</v>
      </c>
      <c r="AD63" s="3">
        <f t="shared" si="9"/>
        <v>9.2040931311742025</v>
      </c>
      <c r="AE63" s="3">
        <f t="shared" si="10"/>
        <v>19.186807911345436</v>
      </c>
      <c r="AF63" s="3">
        <f t="shared" si="4"/>
        <v>9.9827147801712339</v>
      </c>
      <c r="AG63" s="3">
        <f t="shared" si="11"/>
        <v>0.55747654498709509</v>
      </c>
      <c r="AH63" s="3"/>
      <c r="AK63">
        <f>ABS(100*(AD63-AD64)/(AVERAGE(AD63:AD64)))</f>
        <v>0.22978588495000393</v>
      </c>
      <c r="AQ63">
        <f>ABS(100*(AE63-AE64)/(AVERAGE(AE63:AE64)))</f>
        <v>0.35108101564670552</v>
      </c>
      <c r="AW63">
        <f>ABS(100*(AF63-AF64)/(AVERAGE(AF63:AF64)))</f>
        <v>0.46278505536304776</v>
      </c>
      <c r="BC63">
        <f>ABS(100*(AG63-AG64)/(AVERAGE(AG63:AG64)))</f>
        <v>0.86529118785631165</v>
      </c>
      <c r="BG63" s="3">
        <f>AVERAGE(AD63:AD64)</f>
        <v>9.214680148336285</v>
      </c>
      <c r="BH63" s="3">
        <f>AVERAGE(AE63:AE64)</f>
        <v>19.220547758487115</v>
      </c>
      <c r="BI63" s="3">
        <f>AVERAGE(AF63:AF64)</f>
        <v>10.00586761015083</v>
      </c>
      <c r="BJ63" s="3">
        <f>AVERAGE(AG63:AG64)</f>
        <v>0.55507503729524221</v>
      </c>
      <c r="BK63" t="str">
        <f t="shared" si="5"/>
        <v>Sample 3</v>
      </c>
      <c r="BL63" t="s">
        <v>147</v>
      </c>
    </row>
    <row r="64" spans="1:64" x14ac:dyDescent="0.3">
      <c r="A64">
        <v>40</v>
      </c>
      <c r="B64">
        <v>11</v>
      </c>
      <c r="C64" t="s">
        <v>97</v>
      </c>
      <c r="D64" t="s">
        <v>86</v>
      </c>
      <c r="G64" s="1">
        <v>45719</v>
      </c>
      <c r="H64" s="6">
        <v>0.97471064814814812</v>
      </c>
      <c r="I64">
        <v>0.5</v>
      </c>
      <c r="J64">
        <v>0.5</v>
      </c>
      <c r="K64">
        <v>13664</v>
      </c>
      <c r="L64">
        <v>16013</v>
      </c>
      <c r="N64">
        <v>2872</v>
      </c>
      <c r="O64">
        <v>10.898</v>
      </c>
      <c r="P64">
        <v>13.843999999999999</v>
      </c>
      <c r="Q64">
        <v>2.9460000000000002</v>
      </c>
      <c r="S64">
        <v>0.184</v>
      </c>
      <c r="T64">
        <v>1</v>
      </c>
      <c r="U64">
        <v>0</v>
      </c>
      <c r="V64">
        <v>0</v>
      </c>
      <c r="X64">
        <v>0</v>
      </c>
      <c r="AB64">
        <v>1</v>
      </c>
      <c r="AD64" s="3">
        <f t="shared" si="9"/>
        <v>9.2252671654983693</v>
      </c>
      <c r="AE64" s="3">
        <f t="shared" si="10"/>
        <v>19.254287605628793</v>
      </c>
      <c r="AF64" s="3">
        <f t="shared" si="4"/>
        <v>10.029020440130424</v>
      </c>
      <c r="AG64" s="3">
        <f t="shared" si="11"/>
        <v>0.55267352960338922</v>
      </c>
      <c r="AH64" s="3"/>
      <c r="BG64" s="3"/>
      <c r="BH64" s="3"/>
      <c r="BI64" s="3"/>
      <c r="BJ64" s="3"/>
      <c r="BK64" t="str">
        <f t="shared" si="5"/>
        <v>Sample 3</v>
      </c>
    </row>
    <row r="65" spans="1:64" x14ac:dyDescent="0.3">
      <c r="A65">
        <v>41</v>
      </c>
      <c r="B65">
        <v>12</v>
      </c>
      <c r="C65" t="s">
        <v>98</v>
      </c>
      <c r="D65" t="s">
        <v>86</v>
      </c>
      <c r="G65" s="1">
        <v>45719</v>
      </c>
      <c r="H65" s="6">
        <v>0.98811342592592588</v>
      </c>
      <c r="I65">
        <v>0.5</v>
      </c>
      <c r="J65">
        <v>0.5</v>
      </c>
      <c r="K65">
        <v>12960</v>
      </c>
      <c r="L65">
        <v>15401</v>
      </c>
      <c r="N65">
        <v>2823</v>
      </c>
      <c r="O65">
        <v>10.358000000000001</v>
      </c>
      <c r="P65">
        <v>13.326000000000001</v>
      </c>
      <c r="Q65">
        <v>2.968</v>
      </c>
      <c r="S65">
        <v>0.17899999999999999</v>
      </c>
      <c r="T65">
        <v>1</v>
      </c>
      <c r="U65">
        <v>0</v>
      </c>
      <c r="V65">
        <v>0</v>
      </c>
      <c r="X65">
        <v>0</v>
      </c>
      <c r="AB65">
        <v>1</v>
      </c>
      <c r="AD65" s="3">
        <f t="shared" si="9"/>
        <v>8.7444116763301594</v>
      </c>
      <c r="AE65" s="3">
        <f t="shared" si="10"/>
        <v>18.529768782796982</v>
      </c>
      <c r="AF65" s="3">
        <f t="shared" si="4"/>
        <v>9.7853571064668223</v>
      </c>
      <c r="AG65" s="3">
        <f t="shared" si="11"/>
        <v>0.54554177948818983</v>
      </c>
      <c r="AH65" s="3"/>
      <c r="BG65" s="3"/>
      <c r="BH65" s="3"/>
      <c r="BI65" s="3"/>
      <c r="BJ65" s="3"/>
      <c r="BK65" t="str">
        <f t="shared" si="5"/>
        <v>Sample 4</v>
      </c>
    </row>
    <row r="66" spans="1:64" x14ac:dyDescent="0.3">
      <c r="A66">
        <v>42</v>
      </c>
      <c r="B66">
        <v>12</v>
      </c>
      <c r="C66" t="s">
        <v>98</v>
      </c>
      <c r="D66" t="s">
        <v>86</v>
      </c>
      <c r="G66" s="1">
        <v>45719</v>
      </c>
      <c r="H66" s="6">
        <v>0.99579861111111112</v>
      </c>
      <c r="I66">
        <v>0.5</v>
      </c>
      <c r="J66">
        <v>0.5</v>
      </c>
      <c r="K66">
        <v>13101</v>
      </c>
      <c r="L66">
        <v>15292</v>
      </c>
      <c r="N66">
        <v>2788</v>
      </c>
      <c r="O66">
        <v>10.465999999999999</v>
      </c>
      <c r="P66">
        <v>13.233000000000001</v>
      </c>
      <c r="Q66">
        <v>2.7679999999999998</v>
      </c>
      <c r="S66">
        <v>0.17599999999999999</v>
      </c>
      <c r="T66">
        <v>1</v>
      </c>
      <c r="U66">
        <v>0</v>
      </c>
      <c r="V66">
        <v>0</v>
      </c>
      <c r="X66">
        <v>0</v>
      </c>
      <c r="AB66">
        <v>1</v>
      </c>
      <c r="AD66" s="3">
        <f t="shared" si="9"/>
        <v>8.8407193808368607</v>
      </c>
      <c r="AE66" s="3">
        <f t="shared" si="10"/>
        <v>18.400728665658637</v>
      </c>
      <c r="AF66" s="3">
        <f t="shared" si="4"/>
        <v>9.5600092848217759</v>
      </c>
      <c r="AG66" s="3">
        <f t="shared" si="11"/>
        <v>0.54044767226304724</v>
      </c>
      <c r="AH66" s="3"/>
      <c r="AK66">
        <f>ABS(100*(AD66-AD67)/(AVERAGE(AD66:AD67)))</f>
        <v>0.58890442327527703</v>
      </c>
      <c r="AQ66">
        <f>ABS(100*(AE66-AE67)/(AVERAGE(AE66:AE67)))</f>
        <v>0.87117673583396238</v>
      </c>
      <c r="AW66">
        <f>ABS(100*(AF66-AF67)/(AVERAGE(AF66:AF67)))</f>
        <v>2.2026116310379851</v>
      </c>
      <c r="BC66">
        <f>ABS(100*(AG66-AG67)/(AVERAGE(AG66:AG67)))</f>
        <v>1.1513503389930171</v>
      </c>
      <c r="BG66" s="3">
        <f>AVERAGE(AD66:AD67)</f>
        <v>8.814764112955622</v>
      </c>
      <c r="BH66" s="3">
        <f>AVERAGE(AE66:AE67)</f>
        <v>18.48123075708439</v>
      </c>
      <c r="BI66" s="3">
        <f>AVERAGE(AF66:AF67)</f>
        <v>9.6664666441287697</v>
      </c>
      <c r="BJ66" s="3">
        <f>AVERAGE(AG66:AG67)</f>
        <v>0.54357690955849192</v>
      </c>
      <c r="BK66" t="str">
        <f t="shared" si="5"/>
        <v>Sample 4</v>
      </c>
      <c r="BL66" t="s">
        <v>148</v>
      </c>
    </row>
    <row r="67" spans="1:64" x14ac:dyDescent="0.3">
      <c r="A67">
        <v>43</v>
      </c>
      <c r="B67">
        <v>12</v>
      </c>
      <c r="C67" t="s">
        <v>98</v>
      </c>
      <c r="D67" t="s">
        <v>86</v>
      </c>
      <c r="G67" s="1">
        <v>45720</v>
      </c>
      <c r="H67" s="6">
        <v>3.9467592592592592E-3</v>
      </c>
      <c r="I67">
        <v>0.5</v>
      </c>
      <c r="J67">
        <v>0.5</v>
      </c>
      <c r="K67">
        <v>13025</v>
      </c>
      <c r="L67">
        <v>15428</v>
      </c>
      <c r="N67">
        <v>2831</v>
      </c>
      <c r="O67">
        <v>10.407</v>
      </c>
      <c r="P67">
        <v>13.349</v>
      </c>
      <c r="Q67">
        <v>2.9409999999999998</v>
      </c>
      <c r="S67">
        <v>0.18</v>
      </c>
      <c r="T67">
        <v>1</v>
      </c>
      <c r="U67">
        <v>0</v>
      </c>
      <c r="V67">
        <v>0</v>
      </c>
      <c r="X67">
        <v>0</v>
      </c>
      <c r="AB67">
        <v>1</v>
      </c>
      <c r="AD67" s="3">
        <f t="shared" si="9"/>
        <v>8.7888088450743833</v>
      </c>
      <c r="AE67" s="3">
        <f t="shared" si="10"/>
        <v>18.561732848510147</v>
      </c>
      <c r="AF67" s="3">
        <f t="shared" si="4"/>
        <v>9.7729240034357634</v>
      </c>
      <c r="AG67" s="3">
        <f t="shared" si="11"/>
        <v>0.5467061468539367</v>
      </c>
      <c r="AH67" s="3"/>
      <c r="BG67" s="3"/>
      <c r="BH67" s="3"/>
      <c r="BI67" s="3"/>
      <c r="BJ67" s="3"/>
      <c r="BK67" t="str">
        <f t="shared" si="5"/>
        <v>Sample 4</v>
      </c>
    </row>
    <row r="68" spans="1:64" x14ac:dyDescent="0.3">
      <c r="A68">
        <v>44</v>
      </c>
      <c r="B68">
        <v>13</v>
      </c>
      <c r="C68" t="s">
        <v>99</v>
      </c>
      <c r="D68" t="s">
        <v>86</v>
      </c>
      <c r="G68" s="1">
        <v>45720</v>
      </c>
      <c r="H68" s="6">
        <v>1.7037037037037038E-2</v>
      </c>
      <c r="I68">
        <v>0.5</v>
      </c>
      <c r="J68">
        <v>0.5</v>
      </c>
      <c r="K68">
        <v>7128</v>
      </c>
      <c r="L68">
        <v>11330</v>
      </c>
      <c r="N68">
        <v>3736</v>
      </c>
      <c r="O68">
        <v>5.8840000000000003</v>
      </c>
      <c r="P68">
        <v>9.8770000000000007</v>
      </c>
      <c r="Q68">
        <v>3.9929999999999999</v>
      </c>
      <c r="S68">
        <v>0.27500000000000002</v>
      </c>
      <c r="T68">
        <v>1</v>
      </c>
      <c r="U68">
        <v>0</v>
      </c>
      <c r="V68">
        <v>0</v>
      </c>
      <c r="X68">
        <v>0</v>
      </c>
      <c r="AB68">
        <v>1</v>
      </c>
      <c r="AD68" s="3">
        <f t="shared" si="9"/>
        <v>4.7609610899253294</v>
      </c>
      <c r="AE68" s="3">
        <f t="shared" si="10"/>
        <v>13.710297985822645</v>
      </c>
      <c r="AF68" s="3">
        <f t="shared" si="4"/>
        <v>8.9493368958973161</v>
      </c>
      <c r="AG68" s="3">
        <f t="shared" si="11"/>
        <v>0.67842520510405013</v>
      </c>
      <c r="AH68" s="3"/>
      <c r="BG68" s="3"/>
      <c r="BH68" s="3"/>
      <c r="BI68" s="3"/>
      <c r="BJ68" s="3"/>
      <c r="BK68" t="str">
        <f t="shared" si="5"/>
        <v>Sample 5</v>
      </c>
    </row>
    <row r="69" spans="1:64" x14ac:dyDescent="0.3">
      <c r="A69">
        <v>45</v>
      </c>
      <c r="B69">
        <v>13</v>
      </c>
      <c r="C69" t="s">
        <v>99</v>
      </c>
      <c r="D69" t="s">
        <v>86</v>
      </c>
      <c r="G69" s="1">
        <v>45720</v>
      </c>
      <c r="H69" s="6">
        <v>2.449074074074074E-2</v>
      </c>
      <c r="I69">
        <v>0.5</v>
      </c>
      <c r="J69">
        <v>0.5</v>
      </c>
      <c r="K69">
        <v>5888</v>
      </c>
      <c r="L69">
        <v>11447</v>
      </c>
      <c r="N69">
        <v>3782</v>
      </c>
      <c r="O69">
        <v>4.9320000000000004</v>
      </c>
      <c r="P69">
        <v>9.9760000000000009</v>
      </c>
      <c r="Q69">
        <v>5.0439999999999996</v>
      </c>
      <c r="S69">
        <v>0.27900000000000003</v>
      </c>
      <c r="T69">
        <v>1</v>
      </c>
      <c r="U69">
        <v>0</v>
      </c>
      <c r="V69">
        <v>0</v>
      </c>
      <c r="X69">
        <v>0</v>
      </c>
      <c r="AB69">
        <v>1</v>
      </c>
      <c r="AD69" s="3">
        <f t="shared" si="9"/>
        <v>3.9139997169585961</v>
      </c>
      <c r="AE69" s="3">
        <f t="shared" si="10"/>
        <v>13.848808937246375</v>
      </c>
      <c r="AF69" s="3">
        <f t="shared" si="4"/>
        <v>9.9348092202877787</v>
      </c>
      <c r="AG69" s="3">
        <f t="shared" si="11"/>
        <v>0.68512031745709467</v>
      </c>
      <c r="AH69" s="3"/>
      <c r="AK69">
        <f>ABS(100*(AD69-AD70)/(AVERAGE(AD69:AD70)))</f>
        <v>0.12223188551355912</v>
      </c>
      <c r="AQ69">
        <f>ABS(100*(AE69-AE70)/(AVERAGE(AE69:AE70)))</f>
        <v>0.6815431145502252</v>
      </c>
      <c r="AW69">
        <f>ABS(100*(AF69-AF70)/(AVERAGE(AF69:AF70)))</f>
        <v>0.99643485654213382</v>
      </c>
      <c r="BC69">
        <f>ABS(100*(AG69-AG70)/(AVERAGE(AG69:AG70)))</f>
        <v>0.53251027773242687</v>
      </c>
      <c r="BG69" s="3">
        <f>AVERAGE(AD69:AD70)</f>
        <v>3.911609100180061</v>
      </c>
      <c r="BH69" s="3">
        <f>AVERAGE(AE69:AE70)</f>
        <v>13.89616310867329</v>
      </c>
      <c r="BI69" s="3">
        <f>AVERAGE(AF69:AF70)</f>
        <v>9.9845540084932303</v>
      </c>
      <c r="BJ69" s="3">
        <f>AVERAGE(AG69:AG70)</f>
        <v>0.68330099344811512</v>
      </c>
      <c r="BK69" t="str">
        <f t="shared" si="5"/>
        <v>Sample 5</v>
      </c>
      <c r="BL69" t="s">
        <v>149</v>
      </c>
    </row>
    <row r="70" spans="1:64" x14ac:dyDescent="0.3">
      <c r="A70">
        <v>46</v>
      </c>
      <c r="B70">
        <v>13</v>
      </c>
      <c r="C70" t="s">
        <v>99</v>
      </c>
      <c r="D70" t="s">
        <v>86</v>
      </c>
      <c r="G70" s="1">
        <v>45720</v>
      </c>
      <c r="H70" s="6">
        <v>3.2210648148148148E-2</v>
      </c>
      <c r="I70">
        <v>0.5</v>
      </c>
      <c r="J70">
        <v>0.5</v>
      </c>
      <c r="K70">
        <v>5881</v>
      </c>
      <c r="L70">
        <v>11527</v>
      </c>
      <c r="N70">
        <v>3757</v>
      </c>
      <c r="O70">
        <v>4.9269999999999996</v>
      </c>
      <c r="P70">
        <v>10.044</v>
      </c>
      <c r="Q70">
        <v>5.117</v>
      </c>
      <c r="S70">
        <v>0.27700000000000002</v>
      </c>
      <c r="T70">
        <v>1</v>
      </c>
      <c r="U70">
        <v>0</v>
      </c>
      <c r="V70">
        <v>0</v>
      </c>
      <c r="X70">
        <v>0</v>
      </c>
      <c r="AB70">
        <v>1</v>
      </c>
      <c r="AD70" s="3">
        <f t="shared" si="9"/>
        <v>3.909218483401526</v>
      </c>
      <c r="AE70" s="3">
        <f t="shared" si="10"/>
        <v>13.943517280100206</v>
      </c>
      <c r="AF70" s="3">
        <f t="shared" si="4"/>
        <v>10.03429879669868</v>
      </c>
      <c r="AG70" s="3">
        <f t="shared" si="11"/>
        <v>0.68148166943913568</v>
      </c>
      <c r="AH70" s="3"/>
      <c r="BG70" s="3"/>
      <c r="BH70" s="3"/>
      <c r="BI70" s="3"/>
      <c r="BJ70" s="3"/>
      <c r="BK70" t="str">
        <f t="shared" si="5"/>
        <v>Sample 5</v>
      </c>
    </row>
    <row r="71" spans="1:64" x14ac:dyDescent="0.3">
      <c r="A71">
        <v>47</v>
      </c>
      <c r="B71">
        <v>14</v>
      </c>
      <c r="C71" t="s">
        <v>100</v>
      </c>
      <c r="D71" t="s">
        <v>86</v>
      </c>
      <c r="G71" s="1">
        <v>45720</v>
      </c>
      <c r="H71" s="6">
        <v>4.4953703703703704E-2</v>
      </c>
      <c r="I71">
        <v>0.5</v>
      </c>
      <c r="J71">
        <v>0.5</v>
      </c>
      <c r="K71">
        <v>12399</v>
      </c>
      <c r="L71">
        <v>16351</v>
      </c>
      <c r="N71">
        <v>2360</v>
      </c>
      <c r="O71">
        <v>9.9269999999999996</v>
      </c>
      <c r="P71">
        <v>14.131</v>
      </c>
      <c r="Q71">
        <v>4.2039999999999997</v>
      </c>
      <c r="S71">
        <v>0.13100000000000001</v>
      </c>
      <c r="T71">
        <v>1</v>
      </c>
      <c r="U71">
        <v>0</v>
      </c>
      <c r="V71">
        <v>0</v>
      </c>
      <c r="X71">
        <v>0</v>
      </c>
      <c r="AB71">
        <v>1</v>
      </c>
      <c r="AD71" s="3">
        <f t="shared" si="9"/>
        <v>8.3612299583992407</v>
      </c>
      <c r="AE71" s="3">
        <f t="shared" si="10"/>
        <v>19.654430354186228</v>
      </c>
      <c r="AF71" s="3">
        <f t="shared" si="4"/>
        <v>11.293200395786988</v>
      </c>
      <c r="AG71" s="3">
        <f t="shared" si="11"/>
        <v>0.47815401819559017</v>
      </c>
      <c r="AH71" s="3"/>
      <c r="BG71" s="3"/>
      <c r="BH71" s="3"/>
      <c r="BI71" s="3"/>
      <c r="BJ71" s="3"/>
      <c r="BK71" t="str">
        <f t="shared" si="5"/>
        <v>Sample 6</v>
      </c>
    </row>
    <row r="72" spans="1:64" x14ac:dyDescent="0.3">
      <c r="A72">
        <v>48</v>
      </c>
      <c r="B72">
        <v>14</v>
      </c>
      <c r="C72" t="s">
        <v>100</v>
      </c>
      <c r="D72" t="s">
        <v>86</v>
      </c>
      <c r="G72" s="1">
        <v>45720</v>
      </c>
      <c r="H72" s="6">
        <v>5.3321759259259256E-2</v>
      </c>
      <c r="I72">
        <v>0.5</v>
      </c>
      <c r="J72">
        <v>0.5</v>
      </c>
      <c r="K72">
        <v>14072</v>
      </c>
      <c r="L72">
        <v>16307</v>
      </c>
      <c r="N72">
        <v>2365</v>
      </c>
      <c r="O72">
        <v>11.211</v>
      </c>
      <c r="P72">
        <v>14.093999999999999</v>
      </c>
      <c r="Q72">
        <v>2.883</v>
      </c>
      <c r="S72">
        <v>0.13100000000000001</v>
      </c>
      <c r="T72">
        <v>1</v>
      </c>
      <c r="U72">
        <v>0</v>
      </c>
      <c r="V72">
        <v>0</v>
      </c>
      <c r="X72">
        <v>0</v>
      </c>
      <c r="AB72">
        <v>1</v>
      </c>
      <c r="AD72" s="3">
        <f t="shared" si="9"/>
        <v>9.5039447785390347</v>
      </c>
      <c r="AE72" s="3">
        <f t="shared" si="10"/>
        <v>19.602340765616621</v>
      </c>
      <c r="AF72" s="3">
        <f t="shared" si="4"/>
        <v>10.098395987077586</v>
      </c>
      <c r="AG72" s="3">
        <f t="shared" si="11"/>
        <v>0.47888174779918197</v>
      </c>
      <c r="AH72" s="3"/>
      <c r="AK72">
        <f>ABS(100*(AD72-AD73)/(AVERAGE(AD72:AD73)))</f>
        <v>1.6010061045714403</v>
      </c>
      <c r="AQ72">
        <f>ABS(100*(AE72-AE73)/(AVERAGE(AE72:AE73)))</f>
        <v>0.98557284539711443</v>
      </c>
      <c r="AW72">
        <f>ABS(100*(AF72-AF73)/(AVERAGE(AF72:AF73)))</f>
        <v>3.3599868542636195</v>
      </c>
      <c r="BC72">
        <f>ABS(100*(AG72-AG73)/(AVERAGE(AG72:AG73)))</f>
        <v>1.9860106206776358</v>
      </c>
      <c r="BG72" s="3">
        <f>AVERAGE(AD72:AD73)</f>
        <v>9.4284695916738546</v>
      </c>
      <c r="BH72" s="3">
        <f>AVERAGE(AE72:AE73)</f>
        <v>19.699416817041801</v>
      </c>
      <c r="BI72" s="3">
        <f>AVERAGE(AF72:AF73)</f>
        <v>10.270947225367944</v>
      </c>
      <c r="BJ72" s="3">
        <f>AVERAGE(AG72:AG73)</f>
        <v>0.48368476318288778</v>
      </c>
      <c r="BK72" t="str">
        <f t="shared" si="5"/>
        <v>Sample 6</v>
      </c>
      <c r="BL72" t="s">
        <v>150</v>
      </c>
    </row>
    <row r="73" spans="1:64" x14ac:dyDescent="0.3">
      <c r="A73">
        <v>49</v>
      </c>
      <c r="B73">
        <v>14</v>
      </c>
      <c r="C73" t="s">
        <v>100</v>
      </c>
      <c r="D73" t="s">
        <v>86</v>
      </c>
      <c r="G73" s="1">
        <v>45720</v>
      </c>
      <c r="H73" s="6">
        <v>6.1516203703703705E-2</v>
      </c>
      <c r="I73">
        <v>0.5</v>
      </c>
      <c r="J73">
        <v>0.5</v>
      </c>
      <c r="K73">
        <v>13851</v>
      </c>
      <c r="L73">
        <v>16471</v>
      </c>
      <c r="N73">
        <v>2431</v>
      </c>
      <c r="O73">
        <v>11.041</v>
      </c>
      <c r="P73">
        <v>14.233000000000001</v>
      </c>
      <c r="Q73">
        <v>3.1920000000000002</v>
      </c>
      <c r="S73">
        <v>0.13800000000000001</v>
      </c>
      <c r="T73">
        <v>1</v>
      </c>
      <c r="U73">
        <v>0</v>
      </c>
      <c r="V73">
        <v>0</v>
      </c>
      <c r="X73">
        <v>0</v>
      </c>
      <c r="AB73">
        <v>1</v>
      </c>
      <c r="AD73" s="3">
        <f t="shared" si="9"/>
        <v>9.3529944048086744</v>
      </c>
      <c r="AE73" s="3">
        <f t="shared" si="10"/>
        <v>19.796492868466977</v>
      </c>
      <c r="AF73" s="3">
        <f t="shared" si="4"/>
        <v>10.443498463658303</v>
      </c>
      <c r="AG73" s="3">
        <f t="shared" si="11"/>
        <v>0.48848777856659359</v>
      </c>
      <c r="AH73" s="3"/>
      <c r="BG73" s="3"/>
      <c r="BH73" s="3"/>
      <c r="BI73" s="3"/>
      <c r="BJ73" s="3"/>
      <c r="BK73" t="str">
        <f t="shared" si="5"/>
        <v>Sample 6</v>
      </c>
    </row>
    <row r="74" spans="1:64" x14ac:dyDescent="0.3">
      <c r="A74">
        <v>50</v>
      </c>
      <c r="B74">
        <v>15</v>
      </c>
      <c r="C74" t="s">
        <v>101</v>
      </c>
      <c r="D74" t="s">
        <v>86</v>
      </c>
      <c r="G74" s="1">
        <v>45720</v>
      </c>
      <c r="H74" s="6">
        <v>7.4456018518518519E-2</v>
      </c>
      <c r="I74">
        <v>0.5</v>
      </c>
      <c r="J74">
        <v>0.5</v>
      </c>
      <c r="K74">
        <v>4299</v>
      </c>
      <c r="L74">
        <v>4098</v>
      </c>
      <c r="N74">
        <v>1389</v>
      </c>
      <c r="O74">
        <v>3.7130000000000001</v>
      </c>
      <c r="P74">
        <v>3.75</v>
      </c>
      <c r="Q74">
        <v>3.6999999999999998E-2</v>
      </c>
      <c r="S74">
        <v>2.9000000000000001E-2</v>
      </c>
      <c r="T74">
        <v>1</v>
      </c>
      <c r="U74">
        <v>0</v>
      </c>
      <c r="V74">
        <v>0</v>
      </c>
      <c r="X74">
        <v>0</v>
      </c>
      <c r="AB74">
        <v>1</v>
      </c>
      <c r="AD74" s="3">
        <f t="shared" si="9"/>
        <v>2.8286596995036457</v>
      </c>
      <c r="AE74" s="3">
        <f t="shared" si="10"/>
        <v>5.1486637918363005</v>
      </c>
      <c r="AF74" s="3">
        <f t="shared" si="4"/>
        <v>2.3200040923326548</v>
      </c>
      <c r="AG74" s="3">
        <f t="shared" si="11"/>
        <v>0.33682892917806501</v>
      </c>
      <c r="AH74" s="3"/>
      <c r="BG74" s="3"/>
      <c r="BH74" s="3"/>
      <c r="BI74" s="3"/>
      <c r="BJ74" s="3"/>
      <c r="BK74" t="str">
        <f t="shared" si="5"/>
        <v>Sample 7</v>
      </c>
    </row>
    <row r="75" spans="1:64" x14ac:dyDescent="0.3">
      <c r="A75">
        <v>51</v>
      </c>
      <c r="B75">
        <v>15</v>
      </c>
      <c r="C75" t="s">
        <v>101</v>
      </c>
      <c r="D75" t="s">
        <v>86</v>
      </c>
      <c r="G75" s="1">
        <v>45720</v>
      </c>
      <c r="H75" s="6">
        <v>8.1342592592592591E-2</v>
      </c>
      <c r="I75">
        <v>0.5</v>
      </c>
      <c r="J75">
        <v>0.5</v>
      </c>
      <c r="K75">
        <v>2221</v>
      </c>
      <c r="L75">
        <v>4092</v>
      </c>
      <c r="N75">
        <v>1433</v>
      </c>
      <c r="O75">
        <v>2.1190000000000002</v>
      </c>
      <c r="P75">
        <v>3.7450000000000001</v>
      </c>
      <c r="Q75">
        <v>1.627</v>
      </c>
      <c r="S75">
        <v>3.4000000000000002E-2</v>
      </c>
      <c r="T75">
        <v>1</v>
      </c>
      <c r="U75">
        <v>0</v>
      </c>
      <c r="V75">
        <v>0</v>
      </c>
      <c r="X75">
        <v>0</v>
      </c>
      <c r="AB75">
        <v>1</v>
      </c>
      <c r="AD75" s="3">
        <f t="shared" si="9"/>
        <v>1.4093163664190715</v>
      </c>
      <c r="AE75" s="3">
        <f t="shared" si="10"/>
        <v>5.1415606661222633</v>
      </c>
      <c r="AF75" s="3">
        <f t="shared" si="4"/>
        <v>3.7322442997031917</v>
      </c>
      <c r="AG75" s="3">
        <f t="shared" si="11"/>
        <v>0.34323294968967272</v>
      </c>
      <c r="AH75" s="3"/>
      <c r="AK75">
        <f>ABS(100*(AD75-AD76)/(AVERAGE(AD75:AD76)))</f>
        <v>1.3956935996981865</v>
      </c>
      <c r="AQ75">
        <f>ABS(100*(AE75-AE76)/(AVERAGE(AE75:AE76)))</f>
        <v>1.0080024291464318</v>
      </c>
      <c r="AW75">
        <f>ABS(100*(AF75-AF76)/(AVERAGE(AF75:AF76)))</f>
        <v>0.86121409692568207</v>
      </c>
      <c r="BC75">
        <f>ABS(100*(AG75-AG76)/(AVERAGE(AG75:AG76)))</f>
        <v>0.33981169203740119</v>
      </c>
      <c r="BG75" s="3">
        <f>AVERAGE(AD75:AD76)</f>
        <v>1.41922035021586</v>
      </c>
      <c r="BH75" s="3">
        <f>AVERAGE(AE75:AE76)</f>
        <v>5.1676054604070671</v>
      </c>
      <c r="BI75" s="3">
        <f>AVERAGE(AF75:AF76)</f>
        <v>3.7483851101912067</v>
      </c>
      <c r="BJ75" s="3">
        <f>AVERAGE(AG75:AG76)</f>
        <v>0.34265076600679933</v>
      </c>
      <c r="BK75" t="str">
        <f t="shared" si="5"/>
        <v>Sample 7</v>
      </c>
      <c r="BL75" t="s">
        <v>151</v>
      </c>
    </row>
    <row r="76" spans="1:64" x14ac:dyDescent="0.3">
      <c r="A76">
        <v>52</v>
      </c>
      <c r="B76">
        <v>15</v>
      </c>
      <c r="C76" t="s">
        <v>101</v>
      </c>
      <c r="D76" t="s">
        <v>86</v>
      </c>
      <c r="G76" s="1">
        <v>45720</v>
      </c>
      <c r="H76" s="6">
        <v>8.8611111111111113E-2</v>
      </c>
      <c r="I76">
        <v>0.5</v>
      </c>
      <c r="J76">
        <v>0.5</v>
      </c>
      <c r="K76">
        <v>2250</v>
      </c>
      <c r="L76">
        <v>4136</v>
      </c>
      <c r="N76">
        <v>1425</v>
      </c>
      <c r="O76">
        <v>2.141</v>
      </c>
      <c r="P76">
        <v>3.782</v>
      </c>
      <c r="Q76">
        <v>1.641</v>
      </c>
      <c r="S76">
        <v>3.3000000000000002E-2</v>
      </c>
      <c r="T76">
        <v>1</v>
      </c>
      <c r="U76">
        <v>0</v>
      </c>
      <c r="V76">
        <v>0</v>
      </c>
      <c r="X76">
        <v>0</v>
      </c>
      <c r="AB76">
        <v>1</v>
      </c>
      <c r="AD76" s="3">
        <f t="shared" si="9"/>
        <v>1.4291243340126485</v>
      </c>
      <c r="AE76" s="3">
        <f t="shared" si="10"/>
        <v>5.1936502546918701</v>
      </c>
      <c r="AF76" s="3">
        <f t="shared" si="4"/>
        <v>3.7645259206792216</v>
      </c>
      <c r="AG76" s="3">
        <f t="shared" si="11"/>
        <v>0.3420685823239259</v>
      </c>
      <c r="AH76" s="3"/>
      <c r="BG76" s="3"/>
      <c r="BH76" s="3"/>
      <c r="BI76" s="3"/>
      <c r="BJ76" s="3"/>
      <c r="BK76" t="str">
        <f t="shared" si="5"/>
        <v>Sample 7</v>
      </c>
    </row>
    <row r="77" spans="1:64" x14ac:dyDescent="0.3">
      <c r="A77">
        <v>53</v>
      </c>
      <c r="B77">
        <v>16</v>
      </c>
      <c r="C77" t="s">
        <v>102</v>
      </c>
      <c r="D77" t="s">
        <v>86</v>
      </c>
      <c r="G77" s="1">
        <v>45720</v>
      </c>
      <c r="H77" s="6">
        <v>0.1019212962962963</v>
      </c>
      <c r="I77">
        <v>0.5</v>
      </c>
      <c r="J77">
        <v>0.5</v>
      </c>
      <c r="K77">
        <v>10868</v>
      </c>
      <c r="L77">
        <v>15491</v>
      </c>
      <c r="N77">
        <v>2661</v>
      </c>
      <c r="O77">
        <v>8.7530000000000001</v>
      </c>
      <c r="P77">
        <v>13.401999999999999</v>
      </c>
      <c r="Q77">
        <v>4.649</v>
      </c>
      <c r="S77">
        <v>0.16200000000000001</v>
      </c>
      <c r="T77">
        <v>1</v>
      </c>
      <c r="U77">
        <v>0</v>
      </c>
      <c r="V77">
        <v>0</v>
      </c>
      <c r="X77">
        <v>0</v>
      </c>
      <c r="AB77">
        <v>1</v>
      </c>
      <c r="AD77" s="3">
        <f t="shared" si="9"/>
        <v>7.3155058761314447</v>
      </c>
      <c r="AE77" s="3">
        <f t="shared" si="10"/>
        <v>18.636315668507542</v>
      </c>
      <c r="AF77" s="3">
        <f t="shared" si="4"/>
        <v>11.320809792376098</v>
      </c>
      <c r="AG77" s="3">
        <f t="shared" si="11"/>
        <v>0.52196334033181579</v>
      </c>
      <c r="AH77" s="3"/>
      <c r="BG77" s="3"/>
      <c r="BH77" s="3"/>
      <c r="BI77" s="3"/>
      <c r="BJ77" s="3"/>
      <c r="BK77" t="str">
        <f t="shared" si="5"/>
        <v>Sample 8</v>
      </c>
    </row>
    <row r="78" spans="1:64" x14ac:dyDescent="0.3">
      <c r="A78">
        <v>54</v>
      </c>
      <c r="B78">
        <v>16</v>
      </c>
      <c r="C78" t="s">
        <v>102</v>
      </c>
      <c r="D78" t="s">
        <v>86</v>
      </c>
      <c r="G78" s="1">
        <v>45720</v>
      </c>
      <c r="H78" s="6">
        <v>0.10967592592592593</v>
      </c>
      <c r="I78">
        <v>0.5</v>
      </c>
      <c r="J78">
        <v>0.5</v>
      </c>
      <c r="K78">
        <v>12918</v>
      </c>
      <c r="L78">
        <v>15429</v>
      </c>
      <c r="N78">
        <v>2859</v>
      </c>
      <c r="O78">
        <v>10.324999999999999</v>
      </c>
      <c r="P78">
        <v>13.35</v>
      </c>
      <c r="Q78">
        <v>3.0249999999999999</v>
      </c>
      <c r="S78">
        <v>0.183</v>
      </c>
      <c r="T78">
        <v>1</v>
      </c>
      <c r="U78">
        <v>0</v>
      </c>
      <c r="V78">
        <v>0</v>
      </c>
      <c r="X78">
        <v>0</v>
      </c>
      <c r="AB78">
        <v>1</v>
      </c>
      <c r="AD78" s="3">
        <f t="shared" si="9"/>
        <v>8.7157242749877391</v>
      </c>
      <c r="AE78" s="3">
        <f t="shared" si="10"/>
        <v>18.562916702795828</v>
      </c>
      <c r="AF78" s="3">
        <f t="shared" si="4"/>
        <v>9.8471924278080891</v>
      </c>
      <c r="AG78" s="3">
        <f t="shared" si="11"/>
        <v>0.55078143263405066</v>
      </c>
      <c r="AH78" s="3"/>
      <c r="AK78">
        <f>ABS(100*(AD78-AD79)/(AVERAGE(AD78:AD79)))</f>
        <v>1.0136199373352319</v>
      </c>
      <c r="AQ78">
        <f>ABS(100*(AE78-AE79)/(AVERAGE(AE78:AE79)))</f>
        <v>0.19114283788530942</v>
      </c>
      <c r="AW78">
        <f>ABS(100*(AF78-AF79)/(AVERAGE(AF78:AF79)))</f>
        <v>0.54252248850274065</v>
      </c>
      <c r="BC78">
        <f>ABS(100*(AG78-AG79)/(AVERAGE(AG78:AG79)))</f>
        <v>0.13221409455694932</v>
      </c>
      <c r="BG78" s="3">
        <f>AVERAGE(AD78:AD79)</f>
        <v>8.7601214437319612</v>
      </c>
      <c r="BH78" s="3">
        <f>AVERAGE(AE78:AE79)</f>
        <v>18.580674517080919</v>
      </c>
      <c r="BI78" s="3">
        <f>AVERAGE(AF78:AF79)</f>
        <v>9.8205530733489574</v>
      </c>
      <c r="BJ78" s="3">
        <f>AVERAGE(AG78:AG79)</f>
        <v>0.55041756783225471</v>
      </c>
      <c r="BK78" t="str">
        <f t="shared" si="5"/>
        <v>Sample 8</v>
      </c>
      <c r="BL78" t="s">
        <v>152</v>
      </c>
    </row>
    <row r="79" spans="1:64" x14ac:dyDescent="0.3">
      <c r="A79">
        <v>55</v>
      </c>
      <c r="B79">
        <v>16</v>
      </c>
      <c r="C79" t="s">
        <v>102</v>
      </c>
      <c r="D79" t="s">
        <v>86</v>
      </c>
      <c r="G79" s="1">
        <v>45720</v>
      </c>
      <c r="H79" s="6">
        <v>0.11789351851851852</v>
      </c>
      <c r="I79">
        <v>0.5</v>
      </c>
      <c r="J79">
        <v>0.5</v>
      </c>
      <c r="K79">
        <v>13048</v>
      </c>
      <c r="L79">
        <v>15459</v>
      </c>
      <c r="N79">
        <v>2854</v>
      </c>
      <c r="O79">
        <v>10.425000000000001</v>
      </c>
      <c r="P79">
        <v>13.375</v>
      </c>
      <c r="Q79">
        <v>2.95</v>
      </c>
      <c r="S79">
        <v>0.182</v>
      </c>
      <c r="T79">
        <v>1</v>
      </c>
      <c r="U79">
        <v>0</v>
      </c>
      <c r="V79">
        <v>0</v>
      </c>
      <c r="X79">
        <v>0</v>
      </c>
      <c r="AB79">
        <v>1</v>
      </c>
      <c r="AD79" s="3">
        <f t="shared" si="9"/>
        <v>8.8045186124761852</v>
      </c>
      <c r="AE79" s="3">
        <f t="shared" si="10"/>
        <v>18.598432331366009</v>
      </c>
      <c r="AF79" s="3">
        <f t="shared" si="4"/>
        <v>9.793913718889824</v>
      </c>
      <c r="AG79" s="3">
        <f t="shared" si="11"/>
        <v>0.55005370303045886</v>
      </c>
      <c r="AH79" s="3"/>
      <c r="BG79" s="3"/>
      <c r="BH79" s="3"/>
      <c r="BI79" s="3"/>
      <c r="BJ79" s="3"/>
      <c r="BK79" t="str">
        <f t="shared" si="5"/>
        <v>Sample 8</v>
      </c>
    </row>
    <row r="80" spans="1:64" x14ac:dyDescent="0.3">
      <c r="A80">
        <v>56</v>
      </c>
      <c r="B80">
        <v>17</v>
      </c>
      <c r="C80" t="s">
        <v>103</v>
      </c>
      <c r="D80" t="s">
        <v>86</v>
      </c>
      <c r="G80" s="1">
        <v>45720</v>
      </c>
      <c r="H80" s="6">
        <v>0.13189814814814815</v>
      </c>
      <c r="I80">
        <v>0.5</v>
      </c>
      <c r="J80">
        <v>0.5</v>
      </c>
      <c r="K80">
        <v>14071</v>
      </c>
      <c r="L80">
        <v>16580</v>
      </c>
      <c r="N80">
        <v>2499</v>
      </c>
      <c r="O80">
        <v>11.21</v>
      </c>
      <c r="P80">
        <v>14.324999999999999</v>
      </c>
      <c r="Q80">
        <v>3.1150000000000002</v>
      </c>
      <c r="S80">
        <v>0.14499999999999999</v>
      </c>
      <c r="T80">
        <v>1</v>
      </c>
      <c r="U80">
        <v>0</v>
      </c>
      <c r="V80">
        <v>0</v>
      </c>
      <c r="X80">
        <v>0</v>
      </c>
      <c r="AB80">
        <v>1</v>
      </c>
      <c r="AD80" s="3">
        <f t="shared" si="9"/>
        <v>9.5032617451737416</v>
      </c>
      <c r="AE80" s="3">
        <f t="shared" si="10"/>
        <v>19.925532985605322</v>
      </c>
      <c r="AF80" s="3">
        <f t="shared" si="4"/>
        <v>10.422271240431581</v>
      </c>
      <c r="AG80" s="3">
        <f t="shared" si="11"/>
        <v>0.49838490117544193</v>
      </c>
      <c r="AH80" s="3"/>
      <c r="BG80" s="3"/>
      <c r="BH80" s="3"/>
      <c r="BI80" s="3"/>
      <c r="BJ80" s="3"/>
      <c r="BK80" t="str">
        <f t="shared" si="5"/>
        <v>Sample 9</v>
      </c>
    </row>
    <row r="81" spans="1:64" x14ac:dyDescent="0.3">
      <c r="A81">
        <v>57</v>
      </c>
      <c r="B81">
        <v>17</v>
      </c>
      <c r="C81" t="s">
        <v>103</v>
      </c>
      <c r="D81" t="s">
        <v>86</v>
      </c>
      <c r="G81" s="1">
        <v>45720</v>
      </c>
      <c r="H81" s="6">
        <v>0.13980324074074074</v>
      </c>
      <c r="I81">
        <v>0.5</v>
      </c>
      <c r="J81">
        <v>0.5</v>
      </c>
      <c r="K81">
        <v>14382</v>
      </c>
      <c r="L81">
        <v>16580</v>
      </c>
      <c r="N81">
        <v>2523</v>
      </c>
      <c r="O81">
        <v>11.449</v>
      </c>
      <c r="P81">
        <v>14.324999999999999</v>
      </c>
      <c r="Q81">
        <v>2.8769999999999998</v>
      </c>
      <c r="S81">
        <v>0.14799999999999999</v>
      </c>
      <c r="T81">
        <v>1</v>
      </c>
      <c r="U81">
        <v>0</v>
      </c>
      <c r="V81">
        <v>0</v>
      </c>
      <c r="X81">
        <v>0</v>
      </c>
      <c r="AB81">
        <v>1</v>
      </c>
      <c r="AD81" s="3">
        <f t="shared" si="9"/>
        <v>9.7156851217807194</v>
      </c>
      <c r="AE81" s="3">
        <f t="shared" si="10"/>
        <v>19.925532985605322</v>
      </c>
      <c r="AF81" s="3">
        <f t="shared" si="4"/>
        <v>10.209847863824603</v>
      </c>
      <c r="AG81" s="3">
        <f t="shared" si="11"/>
        <v>0.5018780032726825</v>
      </c>
      <c r="AH81" s="3"/>
      <c r="AK81">
        <f>ABS(100*(AD81-AD82)/(AVERAGE(AD81:AD82)))</f>
        <v>0.16156428001474271</v>
      </c>
      <c r="AQ81">
        <f>ABS(100*(AE81-AE82)/(AVERAGE(AE81:AE82)))</f>
        <v>0.86958739581316202</v>
      </c>
      <c r="AW81">
        <f>ABS(100*(AF81-AF82)/(AVERAGE(AF81:AF82)))</f>
        <v>1.5386987667785275</v>
      </c>
      <c r="BC81">
        <f>ABS(100*(AG81-AG82)/(AVERAGE(AG81:AG82)))</f>
        <v>3.2803297950096417</v>
      </c>
      <c r="BG81" s="3">
        <f>AVERAGE(AD81:AD82)</f>
        <v>9.7235400054816203</v>
      </c>
      <c r="BH81" s="3">
        <f>AVERAGE(AE81:AE82)</f>
        <v>20.012546275602279</v>
      </c>
      <c r="BI81" s="3">
        <f>AVERAGE(AF81:AF82)</f>
        <v>10.289006270120659</v>
      </c>
      <c r="BJ81" s="3">
        <f>AVERAGE(AG81:AG82)</f>
        <v>0.51024689371398813</v>
      </c>
      <c r="BK81" t="str">
        <f t="shared" si="5"/>
        <v>Sample 9</v>
      </c>
      <c r="BL81" t="s">
        <v>153</v>
      </c>
    </row>
    <row r="82" spans="1:64" x14ac:dyDescent="0.3">
      <c r="A82">
        <v>58</v>
      </c>
      <c r="B82">
        <v>17</v>
      </c>
      <c r="C82" t="s">
        <v>103</v>
      </c>
      <c r="D82" t="s">
        <v>86</v>
      </c>
      <c r="G82" s="1">
        <v>45720</v>
      </c>
      <c r="H82" s="6">
        <v>0.14802083333333332</v>
      </c>
      <c r="I82">
        <v>0.5</v>
      </c>
      <c r="J82">
        <v>0.5</v>
      </c>
      <c r="K82">
        <v>14405</v>
      </c>
      <c r="L82">
        <v>16727</v>
      </c>
      <c r="N82">
        <v>2638</v>
      </c>
      <c r="O82">
        <v>11.465999999999999</v>
      </c>
      <c r="P82">
        <v>14.449</v>
      </c>
      <c r="Q82">
        <v>2.9830000000000001</v>
      </c>
      <c r="S82">
        <v>0.16</v>
      </c>
      <c r="T82">
        <v>1</v>
      </c>
      <c r="U82">
        <v>0</v>
      </c>
      <c r="V82">
        <v>0</v>
      </c>
      <c r="X82">
        <v>0</v>
      </c>
      <c r="AB82">
        <v>1</v>
      </c>
      <c r="AD82" s="3">
        <f t="shared" si="9"/>
        <v>9.7313948891825213</v>
      </c>
      <c r="AE82" s="3">
        <f t="shared" si="10"/>
        <v>20.099559565599236</v>
      </c>
      <c r="AF82" s="3">
        <f t="shared" si="4"/>
        <v>10.368164676416715</v>
      </c>
      <c r="AG82" s="3">
        <f t="shared" si="11"/>
        <v>0.51861578415529364</v>
      </c>
      <c r="AH82" s="3"/>
      <c r="BG82" s="3"/>
      <c r="BH82" s="3"/>
      <c r="BI82" s="3"/>
      <c r="BJ82" s="3"/>
      <c r="BK82" t="str">
        <f t="shared" si="5"/>
        <v>Sample 9</v>
      </c>
    </row>
    <row r="83" spans="1:64" x14ac:dyDescent="0.3">
      <c r="A83">
        <v>59</v>
      </c>
      <c r="B83">
        <v>18</v>
      </c>
      <c r="C83" t="s">
        <v>104</v>
      </c>
      <c r="D83" t="s">
        <v>86</v>
      </c>
      <c r="G83" s="1">
        <v>45720</v>
      </c>
      <c r="H83" s="6">
        <v>0.16148148148148148</v>
      </c>
      <c r="I83">
        <v>0.5</v>
      </c>
      <c r="J83">
        <v>0.5</v>
      </c>
      <c r="K83">
        <v>7277</v>
      </c>
      <c r="L83">
        <v>7908</v>
      </c>
      <c r="N83">
        <v>1759</v>
      </c>
      <c r="O83">
        <v>5.9980000000000002</v>
      </c>
      <c r="P83">
        <v>6.9779999999999998</v>
      </c>
      <c r="Q83">
        <v>0.98</v>
      </c>
      <c r="S83">
        <v>6.8000000000000005E-2</v>
      </c>
      <c r="T83">
        <v>1</v>
      </c>
      <c r="U83">
        <v>0</v>
      </c>
      <c r="V83">
        <v>0</v>
      </c>
      <c r="X83">
        <v>0</v>
      </c>
      <c r="AB83">
        <v>1</v>
      </c>
      <c r="AD83" s="3">
        <f t="shared" si="9"/>
        <v>4.8627330613543975</v>
      </c>
      <c r="AE83" s="3">
        <f t="shared" si="10"/>
        <v>9.6591486202500132</v>
      </c>
      <c r="AF83" s="3">
        <f t="shared" si="4"/>
        <v>4.7964155588956157</v>
      </c>
      <c r="AG83" s="3">
        <f t="shared" si="11"/>
        <v>0.39068091984385728</v>
      </c>
      <c r="AH83" s="3"/>
      <c r="BG83" s="3"/>
      <c r="BH83" s="3"/>
      <c r="BI83" s="3"/>
      <c r="BJ83" s="3"/>
      <c r="BK83" t="str">
        <f t="shared" si="5"/>
        <v>Sample 10</v>
      </c>
    </row>
    <row r="84" spans="1:64" x14ac:dyDescent="0.3">
      <c r="A84">
        <v>60</v>
      </c>
      <c r="B84">
        <v>18</v>
      </c>
      <c r="C84" t="s">
        <v>104</v>
      </c>
      <c r="D84" t="s">
        <v>86</v>
      </c>
      <c r="G84" s="1">
        <v>45720</v>
      </c>
      <c r="H84" s="6">
        <v>0.16870370370370372</v>
      </c>
      <c r="I84">
        <v>0.5</v>
      </c>
      <c r="J84">
        <v>0.5</v>
      </c>
      <c r="K84">
        <v>5758</v>
      </c>
      <c r="L84">
        <v>7985</v>
      </c>
      <c r="N84">
        <v>1851</v>
      </c>
      <c r="O84">
        <v>4.8319999999999999</v>
      </c>
      <c r="P84">
        <v>7.0430000000000001</v>
      </c>
      <c r="Q84">
        <v>2.2109999999999999</v>
      </c>
      <c r="S84">
        <v>7.8E-2</v>
      </c>
      <c r="T84">
        <v>1</v>
      </c>
      <c r="U84">
        <v>0</v>
      </c>
      <c r="V84">
        <v>0</v>
      </c>
      <c r="X84">
        <v>0</v>
      </c>
      <c r="AB84">
        <v>1</v>
      </c>
      <c r="AD84" s="3">
        <f t="shared" si="9"/>
        <v>3.8252053794701486</v>
      </c>
      <c r="AE84" s="3">
        <f t="shared" si="10"/>
        <v>9.7503054002468268</v>
      </c>
      <c r="AF84" s="3">
        <f t="shared" si="4"/>
        <v>5.9251000207766786</v>
      </c>
      <c r="AG84" s="3">
        <f t="shared" si="11"/>
        <v>0.40407114454994614</v>
      </c>
      <c r="AH84" s="3"/>
      <c r="AK84">
        <f>ABS(100*(AD84-AD85)/(AVERAGE(AD84:AD85)))</f>
        <v>2.2423029194105695</v>
      </c>
      <c r="AQ84">
        <f>ABS(100*(AE84-AE85)/(AVERAGE(AE84:AE85)))</f>
        <v>0.73791195763988815</v>
      </c>
      <c r="AW84">
        <f>ABS(100*(AF84-AF85)/(AVERAGE(AF84:AF85)))</f>
        <v>0.24553111180261944</v>
      </c>
      <c r="BC84">
        <f>ABS(100*(AG84-AG85)/(AVERAGE(AG84:AG85)))</f>
        <v>0.53884244548363425</v>
      </c>
      <c r="BG84" s="3">
        <f>AVERAGE(AD84:AD85)</f>
        <v>3.8685779981664288</v>
      </c>
      <c r="BH84" s="3">
        <f>AVERAGE(AE84:AE85)</f>
        <v>9.7864129559598503</v>
      </c>
      <c r="BI84" s="3">
        <f>AVERAGE(AF84:AF85)</f>
        <v>5.9178349577934215</v>
      </c>
      <c r="BJ84" s="3">
        <f>AVERAGE(AG84:AG85)</f>
        <v>0.40516273895533383</v>
      </c>
      <c r="BK84" t="str">
        <f t="shared" si="5"/>
        <v>Sample 10</v>
      </c>
      <c r="BL84" t="s">
        <v>154</v>
      </c>
    </row>
    <row r="85" spans="1:64" x14ac:dyDescent="0.3">
      <c r="A85">
        <v>61</v>
      </c>
      <c r="B85">
        <v>18</v>
      </c>
      <c r="C85" t="s">
        <v>104</v>
      </c>
      <c r="D85" t="s">
        <v>86</v>
      </c>
      <c r="G85" s="1">
        <v>45720</v>
      </c>
      <c r="H85" s="6">
        <v>0.17646990740740739</v>
      </c>
      <c r="I85">
        <v>0.5</v>
      </c>
      <c r="J85">
        <v>0.5</v>
      </c>
      <c r="K85">
        <v>5885</v>
      </c>
      <c r="L85">
        <v>8046</v>
      </c>
      <c r="N85">
        <v>1866</v>
      </c>
      <c r="O85">
        <v>4.93</v>
      </c>
      <c r="P85">
        <v>7.0949999999999998</v>
      </c>
      <c r="Q85">
        <v>2.165</v>
      </c>
      <c r="S85">
        <v>7.9000000000000001E-2</v>
      </c>
      <c r="T85">
        <v>1</v>
      </c>
      <c r="U85">
        <v>0</v>
      </c>
      <c r="V85">
        <v>0</v>
      </c>
      <c r="X85">
        <v>0</v>
      </c>
      <c r="AB85">
        <v>1</v>
      </c>
      <c r="AD85" s="3">
        <f t="shared" si="9"/>
        <v>3.9119506168627094</v>
      </c>
      <c r="AE85" s="3">
        <f t="shared" si="10"/>
        <v>9.8225205116728738</v>
      </c>
      <c r="AF85" s="3">
        <f t="shared" si="4"/>
        <v>5.9105698948101644</v>
      </c>
      <c r="AG85" s="3">
        <f t="shared" si="11"/>
        <v>0.40625433336072153</v>
      </c>
      <c r="AH85" s="3"/>
      <c r="BK85" t="str">
        <f t="shared" si="5"/>
        <v>Sample 10</v>
      </c>
    </row>
    <row r="86" spans="1:64" x14ac:dyDescent="0.3">
      <c r="A86">
        <v>62</v>
      </c>
      <c r="B86">
        <v>19</v>
      </c>
      <c r="C86" t="s">
        <v>105</v>
      </c>
      <c r="D86" t="s">
        <v>86</v>
      </c>
      <c r="G86" s="1">
        <v>45720</v>
      </c>
      <c r="H86" s="6">
        <v>0.1895023148148148</v>
      </c>
      <c r="I86">
        <v>0.5</v>
      </c>
      <c r="J86">
        <v>0.5</v>
      </c>
      <c r="K86">
        <v>8558</v>
      </c>
      <c r="L86">
        <v>11689</v>
      </c>
      <c r="N86">
        <v>3347</v>
      </c>
      <c r="O86">
        <v>6.9809999999999999</v>
      </c>
      <c r="P86">
        <v>10.182</v>
      </c>
      <c r="Q86">
        <v>3.2010000000000001</v>
      </c>
      <c r="S86">
        <v>0.23400000000000001</v>
      </c>
      <c r="T86">
        <v>1</v>
      </c>
      <c r="U86">
        <v>0</v>
      </c>
      <c r="V86">
        <v>0</v>
      </c>
      <c r="X86">
        <v>0</v>
      </c>
      <c r="AB86">
        <v>1</v>
      </c>
      <c r="AD86" s="3">
        <f t="shared" si="9"/>
        <v>5.7376988022982562</v>
      </c>
      <c r="AE86" s="3">
        <f t="shared" si="10"/>
        <v>14.135301674379214</v>
      </c>
      <c r="AF86" s="3">
        <f t="shared" si="4"/>
        <v>8.3976028720809577</v>
      </c>
      <c r="AG86" s="3">
        <f t="shared" si="11"/>
        <v>0.62180784194460914</v>
      </c>
      <c r="AH86" s="3"/>
      <c r="BG86" s="3"/>
      <c r="BH86" s="3"/>
      <c r="BI86" s="3"/>
      <c r="BJ86" s="3"/>
      <c r="BK86" t="str">
        <f t="shared" si="5"/>
        <v>SPIKE</v>
      </c>
    </row>
    <row r="87" spans="1:64" x14ac:dyDescent="0.3">
      <c r="A87">
        <v>63</v>
      </c>
      <c r="B87">
        <v>19</v>
      </c>
      <c r="C87" t="s">
        <v>105</v>
      </c>
      <c r="D87" t="s">
        <v>86</v>
      </c>
      <c r="G87" s="1">
        <v>45720</v>
      </c>
      <c r="H87" s="6">
        <v>0.19696759259259258</v>
      </c>
      <c r="I87">
        <v>0.5</v>
      </c>
      <c r="J87">
        <v>0.5</v>
      </c>
      <c r="K87">
        <v>9404</v>
      </c>
      <c r="L87">
        <v>11816</v>
      </c>
      <c r="N87">
        <v>3394</v>
      </c>
      <c r="O87">
        <v>7.6289999999999996</v>
      </c>
      <c r="P87">
        <v>10.289</v>
      </c>
      <c r="Q87">
        <v>2.6589999999999998</v>
      </c>
      <c r="S87">
        <v>0.23899999999999999</v>
      </c>
      <c r="T87">
        <v>1</v>
      </c>
      <c r="U87">
        <v>0</v>
      </c>
      <c r="V87">
        <v>0</v>
      </c>
      <c r="X87">
        <v>0</v>
      </c>
      <c r="AB87">
        <v>1</v>
      </c>
      <c r="AD87" s="3">
        <f t="shared" si="9"/>
        <v>6.3155450293384625</v>
      </c>
      <c r="AE87" s="3">
        <f t="shared" si="10"/>
        <v>14.285651168659671</v>
      </c>
      <c r="AF87" s="3">
        <f t="shared" si="4"/>
        <v>7.9701061393212083</v>
      </c>
      <c r="AG87" s="3">
        <f t="shared" si="11"/>
        <v>0.62864850021837182</v>
      </c>
      <c r="AH87" s="3"/>
      <c r="AK87">
        <f>ABS(100*(AD87-AD88)/(AVERAGE(AD87:AD88)))</f>
        <v>1.3428125232275381</v>
      </c>
      <c r="AM87">
        <f>100*((AVERAGE(AD87:AD88)*25.225)-(AVERAGE(AD84:AD85)*25))/(1000*0.075)</f>
        <v>84.896024267834818</v>
      </c>
      <c r="AQ87">
        <f>ABS(100*(AE87-AE88)/(AVERAGE(AE87:AE88)))</f>
        <v>0.1907831998150222</v>
      </c>
      <c r="AS87">
        <f>100*((AVERAGE(AE87:AE88)*25.225)-(AVERAGE(AE84:AE85)*25))/(2000*0.075)</f>
        <v>76.901203666899221</v>
      </c>
      <c r="AW87">
        <f>ABS(100*(AF87-AF88)/(AVERAGE(AF87:AF88)))</f>
        <v>1.4229294081897199</v>
      </c>
      <c r="AY87">
        <f>100*((AVERAGE(AF87:AF88)*25.225)-(AVERAGE(AF84:AF85)*25))/(1000*0.075)</f>
        <v>68.906383065963652</v>
      </c>
      <c r="BC87">
        <f>ABS(100*(AG87-AG88)/(AVERAGE(AG87:AG88)))</f>
        <v>6.3541430490662343</v>
      </c>
      <c r="BE87">
        <f>100*((AVERAGE(AG87:AG88)*25.225)-(AVERAGE(AG84:AG85)*25))/(100*0.075)</f>
        <v>69.870590614120687</v>
      </c>
      <c r="BG87" s="3">
        <f>AVERAGE(AD87:AD88)</f>
        <v>6.3582346146694473</v>
      </c>
      <c r="BH87" s="3">
        <f>AVERAGE(AE87:AE88)</f>
        <v>14.272036844374433</v>
      </c>
      <c r="BI87" s="3">
        <f>AVERAGE(AF87:AF88)</f>
        <v>7.9138022297049853</v>
      </c>
      <c r="BJ87" s="3">
        <f>AVERAGE(AG87:AG88)</f>
        <v>0.60929089276283033</v>
      </c>
      <c r="BK87" t="str">
        <f t="shared" si="5"/>
        <v>SPIKE</v>
      </c>
    </row>
    <row r="88" spans="1:64" x14ac:dyDescent="0.3">
      <c r="A88">
        <v>64</v>
      </c>
      <c r="B88">
        <v>19</v>
      </c>
      <c r="C88" t="s">
        <v>105</v>
      </c>
      <c r="D88" t="s">
        <v>86</v>
      </c>
      <c r="G88" s="1">
        <v>45720</v>
      </c>
      <c r="H88" s="6">
        <v>0.20480324074074074</v>
      </c>
      <c r="I88">
        <v>0.5</v>
      </c>
      <c r="J88">
        <v>0.5</v>
      </c>
      <c r="K88">
        <v>9529</v>
      </c>
      <c r="L88">
        <v>11793</v>
      </c>
      <c r="N88">
        <v>3128</v>
      </c>
      <c r="O88">
        <v>7.7249999999999996</v>
      </c>
      <c r="P88">
        <v>10.269</v>
      </c>
      <c r="Q88">
        <v>2.544</v>
      </c>
      <c r="S88">
        <v>0.21099999999999999</v>
      </c>
      <c r="T88">
        <v>1</v>
      </c>
      <c r="U88">
        <v>0</v>
      </c>
      <c r="V88">
        <v>0</v>
      </c>
      <c r="X88">
        <v>0</v>
      </c>
      <c r="AB88">
        <v>1</v>
      </c>
      <c r="AD88" s="3">
        <f t="shared" si="9"/>
        <v>6.4009242000004321</v>
      </c>
      <c r="AE88" s="3">
        <f t="shared" si="10"/>
        <v>14.258422520089194</v>
      </c>
      <c r="AF88" s="3">
        <f t="shared" si="4"/>
        <v>7.8574983200887623</v>
      </c>
      <c r="AG88" s="3">
        <f t="shared" si="11"/>
        <v>0.58993328530728883</v>
      </c>
      <c r="AH88" s="3"/>
      <c r="BK88" t="str">
        <f t="shared" si="5"/>
        <v>SPIKE</v>
      </c>
    </row>
    <row r="89" spans="1:64" x14ac:dyDescent="0.3">
      <c r="A89">
        <v>65</v>
      </c>
      <c r="B89">
        <v>20</v>
      </c>
      <c r="C89" t="s">
        <v>106</v>
      </c>
      <c r="D89" t="s">
        <v>86</v>
      </c>
      <c r="G89" s="1">
        <v>45720</v>
      </c>
      <c r="H89" s="6">
        <v>0.21819444444444444</v>
      </c>
      <c r="I89">
        <v>0.5</v>
      </c>
      <c r="J89">
        <v>0.5</v>
      </c>
      <c r="K89">
        <v>6490</v>
      </c>
      <c r="L89">
        <v>11273</v>
      </c>
      <c r="N89">
        <v>3800</v>
      </c>
      <c r="O89">
        <v>5.3940000000000001</v>
      </c>
      <c r="P89">
        <v>9.8290000000000006</v>
      </c>
      <c r="Q89">
        <v>4.4349999999999996</v>
      </c>
      <c r="S89">
        <v>0.28100000000000003</v>
      </c>
      <c r="T89">
        <v>1</v>
      </c>
      <c r="U89">
        <v>0</v>
      </c>
      <c r="V89">
        <v>0</v>
      </c>
      <c r="X89">
        <v>0</v>
      </c>
      <c r="AB89">
        <v>1</v>
      </c>
      <c r="AD89" s="3">
        <f t="shared" si="9"/>
        <v>4.3251858028666401</v>
      </c>
      <c r="AE89" s="3">
        <f t="shared" si="10"/>
        <v>13.642818291539292</v>
      </c>
      <c r="AF89" s="3">
        <f t="shared" ref="AF89:AF137" si="12">AE89-AD89</f>
        <v>9.3176324886726523</v>
      </c>
      <c r="AG89" s="3">
        <f t="shared" si="11"/>
        <v>0.68774014403002515</v>
      </c>
      <c r="AH89" s="3"/>
      <c r="BG89" s="3"/>
      <c r="BH89" s="3"/>
      <c r="BI89" s="3"/>
      <c r="BJ89" s="3"/>
      <c r="BK89" t="str">
        <f t="shared" si="5"/>
        <v>DUP</v>
      </c>
    </row>
    <row r="90" spans="1:64" x14ac:dyDescent="0.3">
      <c r="A90">
        <v>66</v>
      </c>
      <c r="B90">
        <v>20</v>
      </c>
      <c r="C90" t="s">
        <v>106</v>
      </c>
      <c r="D90" t="s">
        <v>86</v>
      </c>
      <c r="G90" s="1">
        <v>45720</v>
      </c>
      <c r="H90" s="6">
        <v>0.22552083333333334</v>
      </c>
      <c r="I90">
        <v>0.5</v>
      </c>
      <c r="J90">
        <v>0.5</v>
      </c>
      <c r="K90">
        <v>5795</v>
      </c>
      <c r="L90">
        <v>11524</v>
      </c>
      <c r="N90">
        <v>3896</v>
      </c>
      <c r="O90">
        <v>4.8609999999999998</v>
      </c>
      <c r="P90">
        <v>10.041</v>
      </c>
      <c r="Q90">
        <v>5.181</v>
      </c>
      <c r="S90">
        <v>0.29099999999999998</v>
      </c>
      <c r="T90">
        <v>1</v>
      </c>
      <c r="U90">
        <v>0</v>
      </c>
      <c r="V90">
        <v>0</v>
      </c>
      <c r="X90">
        <v>0</v>
      </c>
      <c r="AB90">
        <v>1</v>
      </c>
      <c r="AD90" s="3">
        <f t="shared" si="9"/>
        <v>3.8504776139860919</v>
      </c>
      <c r="AE90" s="3">
        <f t="shared" si="10"/>
        <v>13.939965717243187</v>
      </c>
      <c r="AF90" s="3">
        <f t="shared" si="12"/>
        <v>10.089488103257095</v>
      </c>
      <c r="AG90" s="3">
        <f t="shared" si="11"/>
        <v>0.70171255241898745</v>
      </c>
      <c r="AH90" s="3"/>
      <c r="AK90">
        <f>ABS(100*(AD90-AD91)/(AVERAGE(AD90:AD91)))</f>
        <v>0.58710295502892007</v>
      </c>
      <c r="AL90">
        <f>ABS(100*((AVERAGE(AD90:AD91)-AVERAGE(AD69:AD70))/(AVERAGE(AD69:AD70,AD90:AD91))))</f>
        <v>1.8682298875937797</v>
      </c>
      <c r="AQ90">
        <f>ABS(100*(AE90-AE91)/(AVERAGE(AE90:AE91)))</f>
        <v>1.6439666769184236</v>
      </c>
      <c r="AR90">
        <f>ABS(100*((AVERAGE(AE90:AE91)-AVERAGE(AE69:AE70))/(AVERAGE(AE69:AE70,AE90:AE91))))</f>
        <v>0.50390445473576628</v>
      </c>
      <c r="AW90">
        <f>ABS(100*(AF90-AF91)/(AVERAGE(AF90:AF91)))</f>
        <v>2.050242361209202</v>
      </c>
      <c r="AX90">
        <f>ABS(100*((AVERAGE(AF90:AF91)-AVERAGE(AF69:AF70))/(AVERAGE(AF69:AF70,AF90:AF91))))</f>
        <v>2.5577579345709204E-2</v>
      </c>
      <c r="BC90">
        <f>ABS(100*(AG90-AG91)/(AVERAGE(AG90:AG91)))</f>
        <v>1.1892975568750666</v>
      </c>
      <c r="BD90">
        <f>ABS(100*((AVERAGE(AG90:AG91)-AVERAGE(AG69:AG70))/(AVERAGE(AG69:AG70,AG90:AG91))))</f>
        <v>2.0658783007285075</v>
      </c>
      <c r="BG90" s="3">
        <f>AVERAGE(AD90:AD91)</f>
        <v>3.8392075634587117</v>
      </c>
      <c r="BH90" s="3">
        <f>AVERAGE(AE90:AE91)</f>
        <v>13.826315705818589</v>
      </c>
      <c r="BI90" s="3">
        <f>AVERAGE(AF90:AF91)</f>
        <v>9.987108142359876</v>
      </c>
      <c r="BJ90" s="3">
        <f>AVERAGE(AG90:AG91)</f>
        <v>0.69756449367851414</v>
      </c>
      <c r="BK90" t="str">
        <f t="shared" ref="BK90:BK142" si="13">C90</f>
        <v>DUP</v>
      </c>
    </row>
    <row r="91" spans="1:64" x14ac:dyDescent="0.3">
      <c r="A91">
        <v>67</v>
      </c>
      <c r="B91">
        <v>20</v>
      </c>
      <c r="C91" t="s">
        <v>106</v>
      </c>
      <c r="D91" t="s">
        <v>86</v>
      </c>
      <c r="G91" s="1">
        <v>45720</v>
      </c>
      <c r="H91" s="6">
        <v>0.2333912037037037</v>
      </c>
      <c r="I91">
        <v>0.5</v>
      </c>
      <c r="J91">
        <v>0.5</v>
      </c>
      <c r="K91">
        <v>5762</v>
      </c>
      <c r="L91">
        <v>11332</v>
      </c>
      <c r="N91">
        <v>3839</v>
      </c>
      <c r="O91">
        <v>4.835</v>
      </c>
      <c r="P91">
        <v>9.8789999999999996</v>
      </c>
      <c r="Q91">
        <v>5.0439999999999996</v>
      </c>
      <c r="S91">
        <v>0.28499999999999998</v>
      </c>
      <c r="T91">
        <v>1</v>
      </c>
      <c r="U91">
        <v>0</v>
      </c>
      <c r="V91">
        <v>0</v>
      </c>
      <c r="X91">
        <v>0</v>
      </c>
      <c r="AB91">
        <v>1</v>
      </c>
      <c r="AD91" s="3">
        <f t="shared" si="9"/>
        <v>3.827937512931332</v>
      </c>
      <c r="AE91" s="3">
        <f t="shared" si="10"/>
        <v>13.712665694393991</v>
      </c>
      <c r="AF91" s="3">
        <f t="shared" si="12"/>
        <v>9.8847281814626591</v>
      </c>
      <c r="AG91" s="3">
        <f t="shared" si="11"/>
        <v>0.69341643493804095</v>
      </c>
      <c r="AH91" s="3"/>
      <c r="BG91" s="3"/>
      <c r="BH91" s="3"/>
      <c r="BI91" s="3"/>
      <c r="BJ91" s="3"/>
      <c r="BK91" t="str">
        <f t="shared" si="13"/>
        <v>DUP</v>
      </c>
    </row>
    <row r="92" spans="1:64" x14ac:dyDescent="0.3">
      <c r="A92">
        <v>68</v>
      </c>
      <c r="B92">
        <v>3</v>
      </c>
      <c r="C92" t="s">
        <v>87</v>
      </c>
      <c r="D92" t="s">
        <v>86</v>
      </c>
      <c r="G92" s="1">
        <v>45720</v>
      </c>
      <c r="H92" s="6">
        <v>0.24569444444444444</v>
      </c>
      <c r="I92">
        <v>0.5</v>
      </c>
      <c r="J92">
        <v>0.5</v>
      </c>
      <c r="K92">
        <v>1840</v>
      </c>
      <c r="L92">
        <v>2276</v>
      </c>
      <c r="N92">
        <v>1360</v>
      </c>
      <c r="O92">
        <v>1.827</v>
      </c>
      <c r="P92">
        <v>2.206</v>
      </c>
      <c r="Q92">
        <v>0.38</v>
      </c>
      <c r="S92">
        <v>2.5999999999999999E-2</v>
      </c>
      <c r="T92">
        <v>1</v>
      </c>
      <c r="U92">
        <v>0</v>
      </c>
      <c r="V92">
        <v>0</v>
      </c>
      <c r="X92">
        <v>0</v>
      </c>
      <c r="AB92">
        <v>1</v>
      </c>
      <c r="AD92" s="3"/>
      <c r="AE92" s="3"/>
      <c r="AF92" s="3"/>
      <c r="AG92" s="3"/>
      <c r="AH92" s="3"/>
      <c r="BK92" t="str">
        <f t="shared" si="13"/>
        <v>Rinse</v>
      </c>
    </row>
    <row r="93" spans="1:64" x14ac:dyDescent="0.3">
      <c r="A93">
        <v>69</v>
      </c>
      <c r="B93">
        <v>3</v>
      </c>
      <c r="D93" t="s">
        <v>88</v>
      </c>
      <c r="G93" s="1">
        <v>45720</v>
      </c>
      <c r="H93" s="6">
        <v>0.2494675925925926</v>
      </c>
      <c r="AD93" s="3"/>
      <c r="AE93" s="3"/>
      <c r="AF93" s="3"/>
      <c r="AG93" s="3"/>
      <c r="AH93" s="3"/>
      <c r="BG93" s="3"/>
      <c r="BH93" s="3"/>
      <c r="BI93" s="3"/>
      <c r="BJ93" s="3"/>
      <c r="BK93">
        <f t="shared" si="13"/>
        <v>0</v>
      </c>
    </row>
    <row r="94" spans="1:64" x14ac:dyDescent="0.3">
      <c r="A94">
        <v>70</v>
      </c>
      <c r="B94">
        <v>3</v>
      </c>
      <c r="C94" t="s">
        <v>107</v>
      </c>
      <c r="D94" t="s">
        <v>86</v>
      </c>
      <c r="G94" s="1">
        <v>45720</v>
      </c>
      <c r="H94" s="6">
        <v>0.26015046296296296</v>
      </c>
      <c r="I94">
        <v>0.5</v>
      </c>
      <c r="J94">
        <v>0.5</v>
      </c>
      <c r="K94">
        <v>257</v>
      </c>
      <c r="L94">
        <v>521</v>
      </c>
      <c r="N94">
        <v>658</v>
      </c>
      <c r="O94">
        <v>0.61199999999999999</v>
      </c>
      <c r="P94">
        <v>0.72</v>
      </c>
      <c r="Q94">
        <v>0.108</v>
      </c>
      <c r="S94">
        <v>0</v>
      </c>
      <c r="T94">
        <v>1</v>
      </c>
      <c r="U94">
        <v>0</v>
      </c>
      <c r="V94">
        <v>0</v>
      </c>
      <c r="X94">
        <v>0</v>
      </c>
      <c r="AB94">
        <v>1</v>
      </c>
      <c r="AD94" s="3">
        <f t="shared" ref="AD94:AD99" si="14">((K94*$F$21)+$F$22)*1000/I94</f>
        <v>6.783883697821351E-2</v>
      </c>
      <c r="AE94" s="3">
        <f t="shared" ref="AE94:AE99" si="15">((L94*$H$21)+$H$22)*1000/J94</f>
        <v>0.91401701198437046</v>
      </c>
      <c r="AF94" s="3">
        <f t="shared" si="12"/>
        <v>0.846178175006157</v>
      </c>
      <c r="AG94" s="3">
        <f t="shared" ref="AG94:AG99" si="16">((N94*$J$21)+$J$22)*1000/J94</f>
        <v>0.23043486113294562</v>
      </c>
      <c r="AH94" s="3"/>
      <c r="BK94" t="str">
        <f t="shared" si="13"/>
        <v>Water Blank</v>
      </c>
    </row>
    <row r="95" spans="1:64" x14ac:dyDescent="0.3">
      <c r="A95">
        <v>71</v>
      </c>
      <c r="B95">
        <v>3</v>
      </c>
      <c r="C95" t="s">
        <v>107</v>
      </c>
      <c r="D95" t="s">
        <v>86</v>
      </c>
      <c r="G95" s="1">
        <v>45720</v>
      </c>
      <c r="H95" s="6">
        <v>0.26598379629629632</v>
      </c>
      <c r="I95">
        <v>0.5</v>
      </c>
      <c r="J95">
        <v>0.5</v>
      </c>
      <c r="K95">
        <v>228</v>
      </c>
      <c r="L95">
        <v>154</v>
      </c>
      <c r="N95">
        <v>712</v>
      </c>
      <c r="O95">
        <v>0.59</v>
      </c>
      <c r="P95">
        <v>0.40899999999999997</v>
      </c>
      <c r="Q95">
        <v>0</v>
      </c>
      <c r="S95">
        <v>0</v>
      </c>
      <c r="T95">
        <v>1</v>
      </c>
      <c r="U95">
        <v>0</v>
      </c>
      <c r="V95">
        <v>0</v>
      </c>
      <c r="X95">
        <v>0</v>
      </c>
      <c r="AB95">
        <v>3</v>
      </c>
      <c r="AC95" t="s">
        <v>129</v>
      </c>
      <c r="AD95" s="3">
        <f t="shared" si="14"/>
        <v>4.8030869384636667E-2</v>
      </c>
      <c r="AE95" s="3">
        <f t="shared" si="15"/>
        <v>0.47954248914241959</v>
      </c>
      <c r="AF95" s="3">
        <f t="shared" si="12"/>
        <v>0.4315116197577829</v>
      </c>
      <c r="AG95" s="3">
        <f t="shared" si="16"/>
        <v>0.23829434085173692</v>
      </c>
      <c r="AH95" s="3"/>
      <c r="AK95">
        <f>ABS(100*(AD95-AD96)/(AVERAGE(AD95:AD96)))</f>
        <v>32.21190334597847</v>
      </c>
      <c r="AQ95">
        <f>ABS(100*(AE95-AE96)/(AVERAGE(AE95:AE96)))</f>
        <v>56.248673491964048</v>
      </c>
      <c r="AW95">
        <f>ABS(100*(AF95-AF96)/(AVERAGE(AF95:AF96)))</f>
        <v>58.504908277818721</v>
      </c>
      <c r="BC95">
        <f>ABS(100*(AG95-AG96)/(AVERAGE(AG95:AG96)))</f>
        <v>2.535959491300301</v>
      </c>
      <c r="BG95" s="3">
        <f>AVERAGE(AD95:AD96)</f>
        <v>5.7251819816129326E-2</v>
      </c>
      <c r="BH95" s="3">
        <f>AVERAGE(AE95:AE96)</f>
        <v>0.66718339342157273</v>
      </c>
      <c r="BI95" s="3">
        <f>AVERAGE(AF95:AF96)</f>
        <v>0.60993157360544348</v>
      </c>
      <c r="BJ95" s="3">
        <f>AVERAGE(AG95:AG96)</f>
        <v>0.23531064947701061</v>
      </c>
      <c r="BK95" t="str">
        <f t="shared" si="13"/>
        <v>Water Blank</v>
      </c>
    </row>
    <row r="96" spans="1:64" x14ac:dyDescent="0.3">
      <c r="A96">
        <v>72</v>
      </c>
      <c r="B96">
        <v>3</v>
      </c>
      <c r="C96" t="s">
        <v>107</v>
      </c>
      <c r="D96" t="s">
        <v>86</v>
      </c>
      <c r="G96" s="1">
        <v>45720</v>
      </c>
      <c r="H96" s="6">
        <v>0.27233796296296298</v>
      </c>
      <c r="I96">
        <v>0.5</v>
      </c>
      <c r="J96">
        <v>0.5</v>
      </c>
      <c r="K96">
        <v>255</v>
      </c>
      <c r="L96">
        <v>471</v>
      </c>
      <c r="N96">
        <v>671</v>
      </c>
      <c r="O96">
        <v>0.61099999999999999</v>
      </c>
      <c r="P96">
        <v>0.67700000000000005</v>
      </c>
      <c r="Q96">
        <v>6.6000000000000003E-2</v>
      </c>
      <c r="S96">
        <v>0</v>
      </c>
      <c r="T96">
        <v>1</v>
      </c>
      <c r="U96">
        <v>0</v>
      </c>
      <c r="V96">
        <v>0</v>
      </c>
      <c r="X96">
        <v>0</v>
      </c>
      <c r="AB96">
        <v>1</v>
      </c>
      <c r="AD96" s="3">
        <f t="shared" si="14"/>
        <v>6.6472770247621993E-2</v>
      </c>
      <c r="AE96" s="3">
        <f t="shared" si="15"/>
        <v>0.85482429770072599</v>
      </c>
      <c r="AF96" s="3">
        <f t="shared" si="12"/>
        <v>0.788351527453104</v>
      </c>
      <c r="AG96" s="3">
        <f t="shared" si="16"/>
        <v>0.23232695810228429</v>
      </c>
      <c r="AH96" s="3"/>
      <c r="BG96" s="3"/>
      <c r="BH96" s="3"/>
      <c r="BI96" s="3"/>
      <c r="BJ96" s="3"/>
      <c r="BK96" t="str">
        <f t="shared" si="13"/>
        <v>Water Blank</v>
      </c>
    </row>
    <row r="97" spans="1:64" x14ac:dyDescent="0.3">
      <c r="A97">
        <v>73</v>
      </c>
      <c r="B97">
        <v>1</v>
      </c>
      <c r="C97" t="s">
        <v>92</v>
      </c>
      <c r="D97" t="s">
        <v>86</v>
      </c>
      <c r="G97" s="1">
        <v>45720</v>
      </c>
      <c r="H97" s="6">
        <v>0.28476851851851853</v>
      </c>
      <c r="I97">
        <v>0.3</v>
      </c>
      <c r="J97">
        <v>0.3</v>
      </c>
      <c r="K97">
        <v>4855</v>
      </c>
      <c r="L97">
        <v>8787</v>
      </c>
      <c r="N97">
        <v>7032</v>
      </c>
      <c r="O97">
        <v>6.899</v>
      </c>
      <c r="P97">
        <v>12.871</v>
      </c>
      <c r="Q97">
        <v>5.9720000000000004</v>
      </c>
      <c r="S97">
        <v>1.032</v>
      </c>
      <c r="T97">
        <v>1</v>
      </c>
      <c r="U97">
        <v>0</v>
      </c>
      <c r="V97">
        <v>0</v>
      </c>
      <c r="X97">
        <v>0</v>
      </c>
      <c r="AB97">
        <v>1</v>
      </c>
      <c r="AD97" s="3">
        <f t="shared" si="14"/>
        <v>5.3473770843468076</v>
      </c>
      <c r="AE97" s="3">
        <f t="shared" si="15"/>
        <v>17.83292756226081</v>
      </c>
      <c r="AF97" s="3">
        <f t="shared" si="12"/>
        <v>12.485550477914003</v>
      </c>
      <c r="AG97" s="3">
        <f t="shared" si="16"/>
        <v>1.9302409329862611</v>
      </c>
      <c r="AH97" s="3"/>
      <c r="BK97" t="str">
        <f t="shared" si="13"/>
        <v>Spiked tap as reference 100+1KHP</v>
      </c>
    </row>
    <row r="98" spans="1:64" x14ac:dyDescent="0.3">
      <c r="A98">
        <v>74</v>
      </c>
      <c r="B98">
        <v>1</v>
      </c>
      <c r="C98" t="s">
        <v>92</v>
      </c>
      <c r="D98" t="s">
        <v>86</v>
      </c>
      <c r="G98" s="1">
        <v>45720</v>
      </c>
      <c r="H98" s="6">
        <v>0.29185185185185186</v>
      </c>
      <c r="I98">
        <v>0.3</v>
      </c>
      <c r="J98">
        <v>0.3</v>
      </c>
      <c r="K98">
        <v>7937</v>
      </c>
      <c r="L98">
        <v>8903</v>
      </c>
      <c r="N98">
        <v>6580</v>
      </c>
      <c r="O98">
        <v>10.84</v>
      </c>
      <c r="P98">
        <v>13.035</v>
      </c>
      <c r="Q98">
        <v>2.1949999999999998</v>
      </c>
      <c r="S98">
        <v>0.95399999999999996</v>
      </c>
      <c r="T98">
        <v>1</v>
      </c>
      <c r="U98">
        <v>0</v>
      </c>
      <c r="V98">
        <v>0</v>
      </c>
      <c r="X98">
        <v>0</v>
      </c>
      <c r="AB98">
        <v>1</v>
      </c>
      <c r="AD98" s="3">
        <f t="shared" si="14"/>
        <v>8.8558918040826562</v>
      </c>
      <c r="AE98" s="3">
        <f t="shared" si="15"/>
        <v>18.061806057490902</v>
      </c>
      <c r="AF98" s="3">
        <f t="shared" si="12"/>
        <v>9.2059142534082454</v>
      </c>
      <c r="AG98" s="3">
        <f t="shared" si="16"/>
        <v>1.8205963393784317</v>
      </c>
      <c r="AH98" s="3"/>
      <c r="AI98">
        <f>100*(AVERAGE(K98:K99))/(AVERAGE(K$49:K$50))</f>
        <v>91.251352736800143</v>
      </c>
      <c r="AK98">
        <f>ABS(100*(AD98-AD99)/(AVERAGE(AD98:AD99)))</f>
        <v>1.8719390105755263</v>
      </c>
      <c r="AO98">
        <f>100*(AVERAGE(L98:L99))/(AVERAGE(L$49:L$50))</f>
        <v>88.140015754233957</v>
      </c>
      <c r="AQ98">
        <f>ABS(100*(AE98-AE99)/(AVERAGE(AE98:AE99)))</f>
        <v>1.0540535107632352</v>
      </c>
      <c r="AU98">
        <f>100*(((AVERAGE(L98:L99))-(AVERAGE(K98:K99)))/((AVERAGE(L$49:L$50))-(AVERAGE($K$49:K50))))</f>
        <v>68.312159709618868</v>
      </c>
      <c r="AW98">
        <f>ABS(100*(AF98-AF99)/(AVERAGE(AF98:AF99)))</f>
        <v>0.26086748304377261</v>
      </c>
      <c r="BA98">
        <f>100*(AVERAGE(N98:N99))/(AVERAGE(N$49:N$50))</f>
        <v>100.68812781776477</v>
      </c>
      <c r="BC98">
        <f>ABS(100*(AG98-AG99)/(AVERAGE(AG98:AG99)))</f>
        <v>5.898292800776777</v>
      </c>
      <c r="BG98" s="3">
        <f>AVERAGE(AD98:AD99)</f>
        <v>8.9395633913313866</v>
      </c>
      <c r="BH98" s="3">
        <f>AVERAGE(AE98:AE99)</f>
        <v>18.157500945582793</v>
      </c>
      <c r="BI98" s="3">
        <f>AVERAGE(AF98:AF99)</f>
        <v>9.2179375542514066</v>
      </c>
      <c r="BJ98" s="3">
        <f>AVERAGE(AG98:AG99)</f>
        <v>1.7684423844543535</v>
      </c>
      <c r="BK98" t="str">
        <f t="shared" si="13"/>
        <v>Spiked tap as reference 100+1KHP</v>
      </c>
    </row>
    <row r="99" spans="1:64" x14ac:dyDescent="0.3">
      <c r="A99">
        <v>75</v>
      </c>
      <c r="B99">
        <v>1</v>
      </c>
      <c r="C99" t="s">
        <v>92</v>
      </c>
      <c r="D99" t="s">
        <v>86</v>
      </c>
      <c r="G99" s="1">
        <v>45720</v>
      </c>
      <c r="H99" s="6">
        <v>0.29940972222222223</v>
      </c>
      <c r="I99">
        <v>0.3</v>
      </c>
      <c r="J99">
        <v>0.3</v>
      </c>
      <c r="K99">
        <v>8084</v>
      </c>
      <c r="L99">
        <v>9000</v>
      </c>
      <c r="N99">
        <v>6150</v>
      </c>
      <c r="O99">
        <v>11.028</v>
      </c>
      <c r="P99">
        <v>13.172000000000001</v>
      </c>
      <c r="Q99">
        <v>2.1440000000000001</v>
      </c>
      <c r="S99">
        <v>0.879</v>
      </c>
      <c r="T99">
        <v>1</v>
      </c>
      <c r="U99">
        <v>0</v>
      </c>
      <c r="V99">
        <v>0</v>
      </c>
      <c r="X99">
        <v>0</v>
      </c>
      <c r="AB99">
        <v>1</v>
      </c>
      <c r="AD99" s="3">
        <f t="shared" si="14"/>
        <v>9.0232349785801169</v>
      </c>
      <c r="AE99" s="3">
        <f t="shared" si="15"/>
        <v>18.253195833674685</v>
      </c>
      <c r="AF99" s="3">
        <f t="shared" si="12"/>
        <v>9.2299608550945678</v>
      </c>
      <c r="AG99" s="3">
        <f t="shared" si="16"/>
        <v>1.7162884295302754</v>
      </c>
      <c r="AH99" s="3"/>
      <c r="BK99" t="str">
        <f t="shared" si="13"/>
        <v>Spiked tap as reference 100+1KHP</v>
      </c>
    </row>
    <row r="100" spans="1:64" x14ac:dyDescent="0.3">
      <c r="A100">
        <v>76</v>
      </c>
      <c r="B100">
        <v>3</v>
      </c>
      <c r="C100" t="s">
        <v>87</v>
      </c>
      <c r="D100" t="s">
        <v>86</v>
      </c>
      <c r="G100" s="1">
        <v>45720</v>
      </c>
      <c r="H100" s="6">
        <v>0.31221064814814814</v>
      </c>
      <c r="I100">
        <v>0.5</v>
      </c>
      <c r="J100">
        <v>0.5</v>
      </c>
      <c r="K100">
        <v>4330</v>
      </c>
      <c r="L100">
        <v>2760</v>
      </c>
      <c r="N100">
        <v>1695</v>
      </c>
      <c r="O100">
        <v>3.7370000000000001</v>
      </c>
      <c r="P100">
        <v>2.6160000000000001</v>
      </c>
      <c r="Q100">
        <v>0</v>
      </c>
      <c r="S100">
        <v>6.0999999999999999E-2</v>
      </c>
      <c r="T100">
        <v>1</v>
      </c>
      <c r="U100">
        <v>0</v>
      </c>
      <c r="V100">
        <v>0</v>
      </c>
      <c r="X100">
        <v>0</v>
      </c>
      <c r="AD100" s="3"/>
      <c r="AE100" s="3"/>
      <c r="AF100" s="3"/>
      <c r="AG100" s="3"/>
      <c r="AH100" s="3"/>
      <c r="BK100" t="str">
        <f t="shared" si="13"/>
        <v>Rinse</v>
      </c>
    </row>
    <row r="101" spans="1:64" x14ac:dyDescent="0.3">
      <c r="A101">
        <v>77</v>
      </c>
      <c r="B101">
        <v>3</v>
      </c>
      <c r="D101" t="s">
        <v>88</v>
      </c>
      <c r="G101" s="1">
        <v>45720</v>
      </c>
      <c r="H101" s="6">
        <v>0.31612268518518516</v>
      </c>
      <c r="AB101">
        <v>1</v>
      </c>
      <c r="AD101" s="3"/>
      <c r="AE101" s="3"/>
      <c r="AF101" s="3"/>
      <c r="AG101" s="3"/>
      <c r="AH101" s="3"/>
      <c r="BK101">
        <f t="shared" si="13"/>
        <v>0</v>
      </c>
    </row>
    <row r="102" spans="1:64" x14ac:dyDescent="0.3">
      <c r="A102">
        <v>78</v>
      </c>
      <c r="B102">
        <v>21</v>
      </c>
      <c r="C102" t="s">
        <v>108</v>
      </c>
      <c r="D102" t="s">
        <v>86</v>
      </c>
      <c r="G102" s="1">
        <v>45720</v>
      </c>
      <c r="H102" s="6">
        <v>0.32961805555555557</v>
      </c>
      <c r="I102">
        <v>0.5</v>
      </c>
      <c r="J102">
        <v>0.5</v>
      </c>
      <c r="K102">
        <v>10856</v>
      </c>
      <c r="L102">
        <v>15523</v>
      </c>
      <c r="N102">
        <v>2166</v>
      </c>
      <c r="O102">
        <v>8.7430000000000003</v>
      </c>
      <c r="P102">
        <v>13.429</v>
      </c>
      <c r="Q102">
        <v>4.6859999999999999</v>
      </c>
      <c r="S102">
        <v>0.11</v>
      </c>
      <c r="T102">
        <v>1</v>
      </c>
      <c r="U102">
        <v>0</v>
      </c>
      <c r="V102">
        <v>0</v>
      </c>
      <c r="X102">
        <v>0</v>
      </c>
      <c r="AB102">
        <v>1</v>
      </c>
      <c r="AD102" s="3">
        <f t="shared" ref="AD102:AD138" si="17">((K102*$F$21)+$F$22)*1000/I102</f>
        <v>7.3073094757478954</v>
      </c>
      <c r="AE102" s="3">
        <f t="shared" ref="AE102:AE138" si="18">((L102*$H$21)+$H$22)*1000/J102</f>
        <v>18.674199005649076</v>
      </c>
      <c r="AF102" s="3">
        <f t="shared" si="12"/>
        <v>11.366889529901179</v>
      </c>
      <c r="AG102" s="3">
        <f t="shared" ref="AG102:AG138" si="19">((N102*$J$21)+$J$22)*1000/J102</f>
        <v>0.44991810957622885</v>
      </c>
      <c r="AH102" s="3"/>
      <c r="BK102" t="str">
        <f t="shared" si="13"/>
        <v>Sample 11</v>
      </c>
    </row>
    <row r="103" spans="1:64" x14ac:dyDescent="0.3">
      <c r="A103">
        <v>79</v>
      </c>
      <c r="B103">
        <v>21</v>
      </c>
      <c r="C103" t="s">
        <v>108</v>
      </c>
      <c r="D103" t="s">
        <v>86</v>
      </c>
      <c r="G103" s="1">
        <v>45720</v>
      </c>
      <c r="H103" s="6">
        <v>0.33733796296296298</v>
      </c>
      <c r="I103">
        <v>0.5</v>
      </c>
      <c r="J103">
        <v>0.5</v>
      </c>
      <c r="K103">
        <v>13457</v>
      </c>
      <c r="L103">
        <v>15529</v>
      </c>
      <c r="N103">
        <v>2211</v>
      </c>
      <c r="O103">
        <v>10.739000000000001</v>
      </c>
      <c r="P103">
        <v>13.433999999999999</v>
      </c>
      <c r="Q103">
        <v>2.6949999999999998</v>
      </c>
      <c r="S103">
        <v>0.115</v>
      </c>
      <c r="T103">
        <v>1</v>
      </c>
      <c r="U103">
        <v>0</v>
      </c>
      <c r="V103">
        <v>0</v>
      </c>
      <c r="X103">
        <v>0</v>
      </c>
      <c r="AB103">
        <v>1</v>
      </c>
      <c r="AD103" s="3">
        <f t="shared" si="17"/>
        <v>9.0838792588821473</v>
      </c>
      <c r="AE103" s="3">
        <f t="shared" si="18"/>
        <v>18.681302131363111</v>
      </c>
      <c r="AF103" s="3">
        <f t="shared" si="12"/>
        <v>9.5974228724809638</v>
      </c>
      <c r="AG103" s="3">
        <f t="shared" si="19"/>
        <v>0.45646767600855492</v>
      </c>
      <c r="AH103" s="3"/>
      <c r="AK103">
        <f>ABS(100*(AD103-AD104)/(AVERAGE(AD103:AD104)))</f>
        <v>0.580657910396018</v>
      </c>
      <c r="AQ103">
        <f>ABS(100*(AE103-AE104)/(AVERAGE(AE103:AE104)))</f>
        <v>0.32898755855842216</v>
      </c>
      <c r="AW103">
        <f>ABS(100*(AF103-AF104)/(AVERAGE(AF103:AF104)))</f>
        <v>1.1823915639125038</v>
      </c>
      <c r="BC103">
        <f>ABS(100*(AG103-AG104)/(AVERAGE(AG103:AG104)))</f>
        <v>2.8458287770589279</v>
      </c>
      <c r="BG103" s="3">
        <f>AVERAGE(AD103:AD104)</f>
        <v>9.0575824743182611</v>
      </c>
      <c r="BH103" s="3">
        <f>AVERAGE(AE103:AE104)</f>
        <v>18.712082342790605</v>
      </c>
      <c r="BI103" s="3">
        <f>AVERAGE(AF103:AF104)</f>
        <v>9.6544998684723442</v>
      </c>
      <c r="BJ103" s="3">
        <f>AVERAGE(AG103:AG104)</f>
        <v>0.45006365549694716</v>
      </c>
      <c r="BK103" t="str">
        <f t="shared" si="13"/>
        <v>Sample 11</v>
      </c>
      <c r="BL103" t="s">
        <v>155</v>
      </c>
    </row>
    <row r="104" spans="1:64" x14ac:dyDescent="0.3">
      <c r="A104">
        <v>80</v>
      </c>
      <c r="B104">
        <v>21</v>
      </c>
      <c r="C104" t="s">
        <v>108</v>
      </c>
      <c r="D104" t="s">
        <v>86</v>
      </c>
      <c r="G104" s="1">
        <v>45720</v>
      </c>
      <c r="H104" s="6">
        <v>0.34537037037037038</v>
      </c>
      <c r="I104">
        <v>0.5</v>
      </c>
      <c r="J104">
        <v>0.5</v>
      </c>
      <c r="K104">
        <v>13380</v>
      </c>
      <c r="L104">
        <v>15581</v>
      </c>
      <c r="N104">
        <v>2123</v>
      </c>
      <c r="O104">
        <v>10.679</v>
      </c>
      <c r="P104">
        <v>13.478999999999999</v>
      </c>
      <c r="Q104">
        <v>2.7989999999999999</v>
      </c>
      <c r="S104">
        <v>0.106</v>
      </c>
      <c r="T104">
        <v>1</v>
      </c>
      <c r="U104">
        <v>0</v>
      </c>
      <c r="V104">
        <v>0</v>
      </c>
      <c r="X104">
        <v>0</v>
      </c>
      <c r="AB104">
        <v>1</v>
      </c>
      <c r="AD104" s="3">
        <f t="shared" si="17"/>
        <v>9.031285689754375</v>
      </c>
      <c r="AE104" s="3">
        <f t="shared" si="18"/>
        <v>18.7428625542181</v>
      </c>
      <c r="AF104" s="3">
        <f t="shared" si="12"/>
        <v>9.7115768644637246</v>
      </c>
      <c r="AG104" s="3">
        <f t="shared" si="19"/>
        <v>0.44365963498533945</v>
      </c>
      <c r="AH104" s="3"/>
      <c r="BG104" s="3"/>
      <c r="BH104" s="3"/>
      <c r="BI104" s="3"/>
      <c r="BJ104" s="3"/>
      <c r="BK104" t="str">
        <f t="shared" si="13"/>
        <v>Sample 11</v>
      </c>
    </row>
    <row r="105" spans="1:64" x14ac:dyDescent="0.3">
      <c r="A105">
        <v>81</v>
      </c>
      <c r="B105">
        <v>22</v>
      </c>
      <c r="C105" t="s">
        <v>109</v>
      </c>
      <c r="D105" t="s">
        <v>86</v>
      </c>
      <c r="G105" s="1">
        <v>45720</v>
      </c>
      <c r="H105" s="6">
        <v>0.35855324074074074</v>
      </c>
      <c r="I105">
        <v>0.5</v>
      </c>
      <c r="J105">
        <v>0.5</v>
      </c>
      <c r="K105">
        <v>6447</v>
      </c>
      <c r="L105">
        <v>9132</v>
      </c>
      <c r="N105">
        <v>3829</v>
      </c>
      <c r="O105">
        <v>5.3609999999999998</v>
      </c>
      <c r="P105">
        <v>8.0150000000000006</v>
      </c>
      <c r="Q105">
        <v>2.6539999999999999</v>
      </c>
      <c r="S105">
        <v>0.28399999999999997</v>
      </c>
      <c r="T105">
        <v>1</v>
      </c>
      <c r="U105">
        <v>0</v>
      </c>
      <c r="V105">
        <v>0</v>
      </c>
      <c r="X105">
        <v>0</v>
      </c>
      <c r="AB105">
        <v>1</v>
      </c>
      <c r="AD105" s="3">
        <f t="shared" si="17"/>
        <v>4.2958153681589222</v>
      </c>
      <c r="AE105" s="3">
        <f t="shared" si="18"/>
        <v>11.108186265913632</v>
      </c>
      <c r="AF105" s="3">
        <f t="shared" si="12"/>
        <v>6.8123708977547102</v>
      </c>
      <c r="AG105" s="3">
        <f t="shared" si="19"/>
        <v>0.69196097573085735</v>
      </c>
      <c r="AH105" s="3"/>
      <c r="BG105" s="3"/>
      <c r="BH105" s="3"/>
      <c r="BI105" s="3"/>
      <c r="BJ105" s="3"/>
      <c r="BK105" t="str">
        <f t="shared" si="13"/>
        <v>Sample 12</v>
      </c>
    </row>
    <row r="106" spans="1:64" x14ac:dyDescent="0.3">
      <c r="A106">
        <v>82</v>
      </c>
      <c r="B106">
        <v>22</v>
      </c>
      <c r="C106" t="s">
        <v>109</v>
      </c>
      <c r="D106" t="s">
        <v>86</v>
      </c>
      <c r="G106" s="1">
        <v>45720</v>
      </c>
      <c r="H106" s="6">
        <v>0.36559027777777775</v>
      </c>
      <c r="I106">
        <v>0.5</v>
      </c>
      <c r="J106">
        <v>0.5</v>
      </c>
      <c r="K106">
        <v>4894</v>
      </c>
      <c r="L106">
        <v>9127</v>
      </c>
      <c r="N106">
        <v>3840</v>
      </c>
      <c r="O106">
        <v>4.17</v>
      </c>
      <c r="P106">
        <v>8.0109999999999992</v>
      </c>
      <c r="Q106">
        <v>3.8410000000000002</v>
      </c>
      <c r="S106">
        <v>0.28599999999999998</v>
      </c>
      <c r="T106">
        <v>1</v>
      </c>
      <c r="U106">
        <v>0</v>
      </c>
      <c r="V106">
        <v>0</v>
      </c>
      <c r="X106">
        <v>0</v>
      </c>
      <c r="AB106">
        <v>1</v>
      </c>
      <c r="AD106" s="3">
        <f t="shared" si="17"/>
        <v>3.2350645518546184</v>
      </c>
      <c r="AE106" s="3">
        <f t="shared" si="18"/>
        <v>11.102266994485268</v>
      </c>
      <c r="AF106" s="3">
        <f t="shared" si="12"/>
        <v>7.8672024426306493</v>
      </c>
      <c r="AG106" s="3">
        <f t="shared" si="19"/>
        <v>0.69356198085875931</v>
      </c>
      <c r="AH106" s="3"/>
      <c r="AK106">
        <f>ABS(100*(AD106-AD107)/(AVERAGE(AD106:AD107)))</f>
        <v>0.5080096241188079</v>
      </c>
      <c r="AQ106">
        <f>ABS(100*(AE106-AE107)/(AVERAGE(AE106:AE107)))</f>
        <v>1.3958878877830256</v>
      </c>
      <c r="AW106">
        <f>ABS(100*(AF106-AF107)/(AVERAGE(AF106:AF107)))</f>
        <v>1.7632771395774358</v>
      </c>
      <c r="BC106">
        <f>ABS(100*(AG106-AG107)/(AVERAGE(AG106:AG107)))</f>
        <v>1.0645525753713942</v>
      </c>
      <c r="BG106" s="3">
        <f>AVERAGE(AD106:AD107)</f>
        <v>3.2268681514710695</v>
      </c>
      <c r="BH106" s="3">
        <f>AVERAGE(AE106:AE107)</f>
        <v>11.025316465916529</v>
      </c>
      <c r="BI106" s="3">
        <f>AVERAGE(AF106:AF107)</f>
        <v>7.7984483144454604</v>
      </c>
      <c r="BJ106" s="3">
        <f>AVERAGE(AG106:AG107)</f>
        <v>0.69727340183707742</v>
      </c>
      <c r="BK106" t="str">
        <f t="shared" si="13"/>
        <v>Sample 12</v>
      </c>
      <c r="BL106" t="s">
        <v>156</v>
      </c>
    </row>
    <row r="107" spans="1:64" x14ac:dyDescent="0.3">
      <c r="A107">
        <v>83</v>
      </c>
      <c r="B107">
        <v>22</v>
      </c>
      <c r="C107" t="s">
        <v>109</v>
      </c>
      <c r="D107" t="s">
        <v>86</v>
      </c>
      <c r="G107" s="1">
        <v>45720</v>
      </c>
      <c r="H107" s="6">
        <v>0.37312499999999998</v>
      </c>
      <c r="I107">
        <v>0.5</v>
      </c>
      <c r="J107">
        <v>0.5</v>
      </c>
      <c r="K107">
        <v>4870</v>
      </c>
      <c r="L107">
        <v>8997</v>
      </c>
      <c r="N107">
        <v>3891</v>
      </c>
      <c r="O107">
        <v>4.1509999999999998</v>
      </c>
      <c r="P107">
        <v>7.9009999999999998</v>
      </c>
      <c r="Q107">
        <v>3.75</v>
      </c>
      <c r="S107">
        <v>0.29099999999999998</v>
      </c>
      <c r="T107">
        <v>1</v>
      </c>
      <c r="U107">
        <v>0</v>
      </c>
      <c r="V107">
        <v>0</v>
      </c>
      <c r="X107">
        <v>0</v>
      </c>
      <c r="AB107">
        <v>1</v>
      </c>
      <c r="AD107" s="3">
        <f t="shared" si="17"/>
        <v>3.2186717510875207</v>
      </c>
      <c r="AE107" s="3">
        <f t="shared" si="18"/>
        <v>10.948365937347791</v>
      </c>
      <c r="AF107" s="3">
        <f t="shared" si="12"/>
        <v>7.7296941862602706</v>
      </c>
      <c r="AG107" s="3">
        <f t="shared" si="19"/>
        <v>0.70098482281539565</v>
      </c>
      <c r="AH107" s="3"/>
      <c r="BG107" s="3"/>
      <c r="BH107" s="3"/>
      <c r="BI107" s="3"/>
      <c r="BJ107" s="3"/>
      <c r="BK107" t="str">
        <f t="shared" si="13"/>
        <v>Sample 12</v>
      </c>
    </row>
    <row r="108" spans="1:64" x14ac:dyDescent="0.3">
      <c r="A108">
        <v>84</v>
      </c>
      <c r="B108">
        <v>23</v>
      </c>
      <c r="C108" t="s">
        <v>110</v>
      </c>
      <c r="D108" t="s">
        <v>86</v>
      </c>
      <c r="G108" s="1">
        <v>45720</v>
      </c>
      <c r="H108" s="6">
        <v>0.3865972222222222</v>
      </c>
      <c r="I108">
        <v>0.5</v>
      </c>
      <c r="J108">
        <v>0.5</v>
      </c>
      <c r="K108">
        <v>10995</v>
      </c>
      <c r="L108">
        <v>15048</v>
      </c>
      <c r="N108">
        <v>2863</v>
      </c>
      <c r="O108">
        <v>8.85</v>
      </c>
      <c r="P108">
        <v>13.026999999999999</v>
      </c>
      <c r="Q108">
        <v>4.1769999999999996</v>
      </c>
      <c r="S108">
        <v>0.183</v>
      </c>
      <c r="T108">
        <v>1</v>
      </c>
      <c r="U108">
        <v>0</v>
      </c>
      <c r="V108">
        <v>0</v>
      </c>
      <c r="X108">
        <v>0</v>
      </c>
      <c r="AB108">
        <v>1</v>
      </c>
      <c r="AD108" s="3">
        <f t="shared" si="17"/>
        <v>7.4022511135240059</v>
      </c>
      <c r="AE108" s="3">
        <f t="shared" si="18"/>
        <v>18.111868219954452</v>
      </c>
      <c r="AF108" s="3">
        <f t="shared" si="12"/>
        <v>10.709617106430446</v>
      </c>
      <c r="AG108" s="3">
        <f t="shared" si="19"/>
        <v>0.55136361631692399</v>
      </c>
      <c r="AH108" s="3"/>
      <c r="BG108" s="3"/>
      <c r="BH108" s="3"/>
      <c r="BI108" s="3"/>
      <c r="BJ108" s="3"/>
      <c r="BK108" t="str">
        <f t="shared" si="13"/>
        <v>Sample 13</v>
      </c>
    </row>
    <row r="109" spans="1:64" x14ac:dyDescent="0.3">
      <c r="A109">
        <v>85</v>
      </c>
      <c r="B109">
        <v>23</v>
      </c>
      <c r="C109" t="s">
        <v>110</v>
      </c>
      <c r="D109" t="s">
        <v>86</v>
      </c>
      <c r="G109" s="1">
        <v>45720</v>
      </c>
      <c r="H109" s="6">
        <v>0.39412037037037034</v>
      </c>
      <c r="I109">
        <v>0.5</v>
      </c>
      <c r="J109">
        <v>0.5</v>
      </c>
      <c r="K109">
        <v>12539</v>
      </c>
      <c r="L109">
        <v>14964</v>
      </c>
      <c r="N109">
        <v>2807</v>
      </c>
      <c r="O109">
        <v>10.035</v>
      </c>
      <c r="P109">
        <v>12.956</v>
      </c>
      <c r="Q109">
        <v>2.9220000000000002</v>
      </c>
      <c r="S109">
        <v>0.17799999999999999</v>
      </c>
      <c r="T109">
        <v>1</v>
      </c>
      <c r="U109">
        <v>0</v>
      </c>
      <c r="V109">
        <v>0</v>
      </c>
      <c r="X109">
        <v>0</v>
      </c>
      <c r="AB109">
        <v>1</v>
      </c>
      <c r="AD109" s="3">
        <f t="shared" si="17"/>
        <v>8.456854629540647</v>
      </c>
      <c r="AE109" s="3">
        <f t="shared" si="18"/>
        <v>18.012424459957931</v>
      </c>
      <c r="AF109" s="3">
        <f t="shared" si="12"/>
        <v>9.5555698304172836</v>
      </c>
      <c r="AG109" s="3">
        <f t="shared" si="19"/>
        <v>0.54321304475669607</v>
      </c>
      <c r="AH109" s="3"/>
      <c r="AK109">
        <f>ABS(100*(AD109-AD110)/(AVERAGE(AD109:AD110)))</f>
        <v>1.0963291699219471</v>
      </c>
      <c r="AQ109">
        <f>ABS(100*(AE109-AE110)/(AVERAGE(AE109:AE110)))</f>
        <v>0.19078233383309187</v>
      </c>
      <c r="AW109">
        <f>ABS(100*(AF109-AF110)/(AVERAGE(AF109:AF110)))</f>
        <v>0.60386746853274476</v>
      </c>
      <c r="BC109">
        <f>ABS(100*(AG109-AG110)/(AVERAGE(AG109:AG110)))</f>
        <v>0.85373286485168698</v>
      </c>
      <c r="BG109" s="3">
        <f>AVERAGE(AD109:AD110)</f>
        <v>8.4107498773831839</v>
      </c>
      <c r="BH109" s="3">
        <f>AVERAGE(AE109:AE110)</f>
        <v>17.995258572815672</v>
      </c>
      <c r="BI109" s="3">
        <f>AVERAGE(AF109:AF110)</f>
        <v>9.5845086954324881</v>
      </c>
      <c r="BJ109" s="3">
        <f>AVERAGE(AG109:AG110)</f>
        <v>0.54554177948818983</v>
      </c>
      <c r="BK109" t="str">
        <f t="shared" si="13"/>
        <v>Sample 13</v>
      </c>
      <c r="BL109" t="s">
        <v>160</v>
      </c>
    </row>
    <row r="110" spans="1:64" x14ac:dyDescent="0.3">
      <c r="A110">
        <v>86</v>
      </c>
      <c r="B110">
        <v>23</v>
      </c>
      <c r="C110" t="s">
        <v>110</v>
      </c>
      <c r="D110" t="s">
        <v>86</v>
      </c>
      <c r="G110" s="1">
        <v>45720</v>
      </c>
      <c r="H110" s="6">
        <v>0.40204861111111112</v>
      </c>
      <c r="I110">
        <v>0.5</v>
      </c>
      <c r="J110">
        <v>0.5</v>
      </c>
      <c r="K110">
        <v>12404</v>
      </c>
      <c r="L110">
        <v>14935</v>
      </c>
      <c r="N110">
        <v>2839</v>
      </c>
      <c r="O110">
        <v>9.9309999999999992</v>
      </c>
      <c r="P110">
        <v>12.930999999999999</v>
      </c>
      <c r="Q110">
        <v>3.0009999999999999</v>
      </c>
      <c r="S110">
        <v>0.18099999999999999</v>
      </c>
      <c r="T110">
        <v>1</v>
      </c>
      <c r="U110">
        <v>0</v>
      </c>
      <c r="V110">
        <v>0</v>
      </c>
      <c r="X110">
        <v>0</v>
      </c>
      <c r="AB110">
        <v>1</v>
      </c>
      <c r="AD110" s="3">
        <f t="shared" si="17"/>
        <v>8.3646451252257208</v>
      </c>
      <c r="AE110" s="3">
        <f t="shared" si="18"/>
        <v>17.978092685673413</v>
      </c>
      <c r="AF110" s="3">
        <f t="shared" si="12"/>
        <v>9.6134475604476926</v>
      </c>
      <c r="AG110" s="3">
        <f t="shared" si="19"/>
        <v>0.54787051421968347</v>
      </c>
      <c r="AH110" s="3"/>
      <c r="BG110" s="3"/>
      <c r="BH110" s="3"/>
      <c r="BI110" s="3"/>
      <c r="BJ110" s="3"/>
      <c r="BK110" t="str">
        <f t="shared" si="13"/>
        <v>Sample 13</v>
      </c>
    </row>
    <row r="111" spans="1:64" x14ac:dyDescent="0.3">
      <c r="A111">
        <v>87</v>
      </c>
      <c r="B111">
        <v>24</v>
      </c>
      <c r="C111" t="s">
        <v>111</v>
      </c>
      <c r="D111" t="s">
        <v>86</v>
      </c>
      <c r="G111" s="1">
        <v>45720</v>
      </c>
      <c r="H111" s="6">
        <v>0.41553240740740743</v>
      </c>
      <c r="I111">
        <v>0.5</v>
      </c>
      <c r="J111">
        <v>0.5</v>
      </c>
      <c r="K111">
        <v>13319</v>
      </c>
      <c r="L111">
        <v>16250</v>
      </c>
      <c r="N111">
        <v>2840</v>
      </c>
      <c r="O111">
        <v>10.632999999999999</v>
      </c>
      <c r="P111">
        <v>14.045</v>
      </c>
      <c r="Q111">
        <v>3.4119999999999999</v>
      </c>
      <c r="S111">
        <v>0.18099999999999999</v>
      </c>
      <c r="T111">
        <v>1</v>
      </c>
      <c r="U111">
        <v>0</v>
      </c>
      <c r="V111">
        <v>0</v>
      </c>
      <c r="X111">
        <v>0</v>
      </c>
      <c r="AB111">
        <v>1</v>
      </c>
      <c r="AD111" s="3">
        <f t="shared" si="17"/>
        <v>8.9896206544713344</v>
      </c>
      <c r="AE111" s="3">
        <f t="shared" si="18"/>
        <v>19.534861071333268</v>
      </c>
      <c r="AF111" s="3">
        <f t="shared" si="12"/>
        <v>10.545240416861933</v>
      </c>
      <c r="AG111" s="3">
        <f t="shared" si="19"/>
        <v>0.54801606014040183</v>
      </c>
      <c r="AH111" s="3"/>
      <c r="BG111" s="3"/>
      <c r="BH111" s="3"/>
      <c r="BI111" s="3"/>
      <c r="BJ111" s="3"/>
      <c r="BK111" t="str">
        <f t="shared" si="13"/>
        <v>Sample 14</v>
      </c>
    </row>
    <row r="112" spans="1:64" x14ac:dyDescent="0.3">
      <c r="A112">
        <v>88</v>
      </c>
      <c r="B112">
        <v>24</v>
      </c>
      <c r="C112" t="s">
        <v>111</v>
      </c>
      <c r="D112" t="s">
        <v>86</v>
      </c>
      <c r="G112" s="1">
        <v>45720</v>
      </c>
      <c r="H112" s="6">
        <v>0.42356481481481484</v>
      </c>
      <c r="I112">
        <v>0.5</v>
      </c>
      <c r="J112">
        <v>0.5</v>
      </c>
      <c r="K112">
        <v>13862</v>
      </c>
      <c r="L112">
        <v>16254</v>
      </c>
      <c r="N112">
        <v>2888</v>
      </c>
      <c r="O112">
        <v>11.048999999999999</v>
      </c>
      <c r="P112">
        <v>14.048</v>
      </c>
      <c r="Q112">
        <v>2.9990000000000001</v>
      </c>
      <c r="S112">
        <v>0.186</v>
      </c>
      <c r="T112">
        <v>1</v>
      </c>
      <c r="U112">
        <v>0</v>
      </c>
      <c r="V112">
        <v>0</v>
      </c>
      <c r="X112">
        <v>0</v>
      </c>
      <c r="AB112">
        <v>1</v>
      </c>
      <c r="AD112" s="3">
        <f t="shared" si="17"/>
        <v>9.3605077718269278</v>
      </c>
      <c r="AE112" s="3">
        <f t="shared" si="18"/>
        <v>19.539596488475961</v>
      </c>
      <c r="AF112" s="3">
        <f t="shared" si="12"/>
        <v>10.179088716649034</v>
      </c>
      <c r="AG112" s="3">
        <f t="shared" si="19"/>
        <v>0.55500226433488298</v>
      </c>
      <c r="AH112" s="3"/>
      <c r="AK112">
        <f>ABS(100*(AD112-AD113)/(AVERAGE(AD112:AD113)))</f>
        <v>5.1091832660918719E-2</v>
      </c>
      <c r="AQ112">
        <f>ABS(100*(AE112-AE113)/(AVERAGE(AE112:AE113)))</f>
        <v>0.96472315844570633</v>
      </c>
      <c r="AW112">
        <f>ABS(100*(AF112-AF113)/(AVERAGE(AF112:AF113)))</f>
        <v>1.8897856421303345</v>
      </c>
      <c r="BC112">
        <f>ABS(100*(AG112-AG113)/(AVERAGE(AG112:AG113)))</f>
        <v>1.4837007399579605</v>
      </c>
      <c r="BG112" s="3">
        <f>AVERAGE(AD112:AD113)</f>
        <v>9.3581171550483937</v>
      </c>
      <c r="BH112" s="3">
        <f>AVERAGE(AE112:AE113)</f>
        <v>19.634304831329793</v>
      </c>
      <c r="BI112" s="3">
        <f>AVERAGE(AF112:AF113)</f>
        <v>10.276187676281399</v>
      </c>
      <c r="BJ112" s="3">
        <f>AVERAGE(AG112:AG113)</f>
        <v>0.55915032307535617</v>
      </c>
      <c r="BK112" t="str">
        <f t="shared" si="13"/>
        <v>Sample 14</v>
      </c>
      <c r="BL112" t="s">
        <v>157</v>
      </c>
    </row>
    <row r="113" spans="1:64" x14ac:dyDescent="0.3">
      <c r="A113">
        <v>89</v>
      </c>
      <c r="B113">
        <v>24</v>
      </c>
      <c r="C113" t="s">
        <v>111</v>
      </c>
      <c r="D113" t="s">
        <v>86</v>
      </c>
      <c r="G113" s="1">
        <v>45720</v>
      </c>
      <c r="H113" s="6">
        <v>0.43202546296296296</v>
      </c>
      <c r="I113">
        <v>0.5</v>
      </c>
      <c r="J113">
        <v>0.5</v>
      </c>
      <c r="K113">
        <v>13855</v>
      </c>
      <c r="L113">
        <v>16414</v>
      </c>
      <c r="N113">
        <v>2945</v>
      </c>
      <c r="O113">
        <v>11.044</v>
      </c>
      <c r="P113">
        <v>14.183999999999999</v>
      </c>
      <c r="Q113">
        <v>3.14</v>
      </c>
      <c r="S113">
        <v>0.192</v>
      </c>
      <c r="T113">
        <v>1</v>
      </c>
      <c r="U113">
        <v>0</v>
      </c>
      <c r="V113">
        <v>0</v>
      </c>
      <c r="X113">
        <v>0</v>
      </c>
      <c r="AB113">
        <v>1</v>
      </c>
      <c r="AD113" s="3">
        <f t="shared" si="17"/>
        <v>9.3557265382698578</v>
      </c>
      <c r="AE113" s="3">
        <f t="shared" si="18"/>
        <v>19.729013174183624</v>
      </c>
      <c r="AF113" s="3">
        <f t="shared" si="12"/>
        <v>10.373286635913766</v>
      </c>
      <c r="AG113" s="3">
        <f t="shared" si="19"/>
        <v>0.56329838181582936</v>
      </c>
      <c r="AH113" s="3"/>
      <c r="BG113" s="3"/>
      <c r="BH113" s="3"/>
      <c r="BI113" s="3"/>
      <c r="BJ113" s="3"/>
      <c r="BK113" t="str">
        <f t="shared" si="13"/>
        <v>Sample 14</v>
      </c>
    </row>
    <row r="114" spans="1:64" x14ac:dyDescent="0.3">
      <c r="A114">
        <v>90</v>
      </c>
      <c r="B114">
        <v>25</v>
      </c>
      <c r="C114" t="s">
        <v>112</v>
      </c>
      <c r="D114" t="s">
        <v>86</v>
      </c>
      <c r="G114" s="1">
        <v>45720</v>
      </c>
      <c r="H114" s="6">
        <v>0.44482638888888887</v>
      </c>
      <c r="I114">
        <v>0.5</v>
      </c>
      <c r="J114">
        <v>0.5</v>
      </c>
      <c r="K114">
        <v>4227</v>
      </c>
      <c r="L114">
        <v>4134</v>
      </c>
      <c r="N114">
        <v>1391</v>
      </c>
      <c r="O114">
        <v>3.6579999999999999</v>
      </c>
      <c r="P114">
        <v>3.7810000000000001</v>
      </c>
      <c r="Q114">
        <v>0.123</v>
      </c>
      <c r="S114">
        <v>0.03</v>
      </c>
      <c r="T114">
        <v>1</v>
      </c>
      <c r="U114">
        <v>0</v>
      </c>
      <c r="V114">
        <v>0</v>
      </c>
      <c r="X114">
        <v>0</v>
      </c>
      <c r="AB114">
        <v>1</v>
      </c>
      <c r="AD114" s="3">
        <f t="shared" si="17"/>
        <v>2.7794812972023517</v>
      </c>
      <c r="AE114" s="3">
        <f t="shared" si="18"/>
        <v>5.191282546120525</v>
      </c>
      <c r="AF114" s="3">
        <f t="shared" si="12"/>
        <v>2.4118012489181733</v>
      </c>
      <c r="AG114" s="3">
        <f t="shared" si="19"/>
        <v>0.33712002101950167</v>
      </c>
      <c r="BK114" t="str">
        <f t="shared" si="13"/>
        <v>Sample 15</v>
      </c>
    </row>
    <row r="115" spans="1:64" x14ac:dyDescent="0.3">
      <c r="A115">
        <v>91</v>
      </c>
      <c r="B115">
        <v>25</v>
      </c>
      <c r="C115" t="s">
        <v>112</v>
      </c>
      <c r="D115" t="s">
        <v>86</v>
      </c>
      <c r="G115" s="1">
        <v>45720</v>
      </c>
      <c r="H115" s="6">
        <v>0.45181712962962961</v>
      </c>
      <c r="I115">
        <v>0.5</v>
      </c>
      <c r="J115">
        <v>0.5</v>
      </c>
      <c r="K115">
        <v>2117</v>
      </c>
      <c r="L115">
        <v>4196</v>
      </c>
      <c r="N115">
        <v>1326</v>
      </c>
      <c r="O115">
        <v>2.0390000000000001</v>
      </c>
      <c r="P115">
        <v>3.8330000000000002</v>
      </c>
      <c r="Q115">
        <v>1.794</v>
      </c>
      <c r="S115">
        <v>2.3E-2</v>
      </c>
      <c r="T115">
        <v>1</v>
      </c>
      <c r="U115">
        <v>0</v>
      </c>
      <c r="V115">
        <v>0</v>
      </c>
      <c r="X115">
        <v>0</v>
      </c>
      <c r="AB115">
        <v>1</v>
      </c>
      <c r="AD115" s="3">
        <f t="shared" si="17"/>
        <v>1.3382808964283133</v>
      </c>
      <c r="AE115" s="3">
        <f t="shared" si="18"/>
        <v>5.2646815118322436</v>
      </c>
      <c r="AF115" s="3">
        <f t="shared" si="12"/>
        <v>3.9264006154039306</v>
      </c>
      <c r="AG115" s="3">
        <f t="shared" si="19"/>
        <v>0.32765953617280846</v>
      </c>
      <c r="AH115" s="3"/>
      <c r="AK115">
        <f>ABS(100*(AD115-AD116)/(AVERAGE(AD115:AD116)))</f>
        <v>0.10212835773100322</v>
      </c>
      <c r="AQ115">
        <f>ABS(100*(AE115-AE116)/(AVERAGE(AE115:AE116)))</f>
        <v>0.29275528544440577</v>
      </c>
      <c r="AW115">
        <f>ABS(100*(AF115-AF116)/(AVERAGE(AF115:AF116)))</f>
        <v>0.35781190458589346</v>
      </c>
      <c r="BC115">
        <f>ABS(100*(AG115-AG116)/(AVERAGE(AG115:AG116)))</f>
        <v>1.8483921735819178</v>
      </c>
      <c r="BG115" s="3">
        <f>AVERAGE(AD115:AD116)</f>
        <v>1.3375978630630176</v>
      </c>
      <c r="BH115" s="3">
        <f>AVERAGE(AE115:AE116)</f>
        <v>5.2569864589753701</v>
      </c>
      <c r="BI115" s="3">
        <f>AVERAGE(AF115:AF116)</f>
        <v>3.9193885959123524</v>
      </c>
      <c r="BJ115" s="3">
        <f>AVERAGE(AG115:AG116)</f>
        <v>0.33071600050789396</v>
      </c>
      <c r="BK115" t="str">
        <f t="shared" si="13"/>
        <v>Sample 15</v>
      </c>
      <c r="BL115" t="s">
        <v>158</v>
      </c>
    </row>
    <row r="116" spans="1:64" x14ac:dyDescent="0.3">
      <c r="A116">
        <v>92</v>
      </c>
      <c r="B116">
        <v>25</v>
      </c>
      <c r="C116" t="s">
        <v>112</v>
      </c>
      <c r="D116" t="s">
        <v>86</v>
      </c>
      <c r="G116" s="1">
        <v>45720</v>
      </c>
      <c r="H116" s="6">
        <v>0.45902777777777776</v>
      </c>
      <c r="I116">
        <v>0.5</v>
      </c>
      <c r="J116">
        <v>0.5</v>
      </c>
      <c r="K116">
        <v>2115</v>
      </c>
      <c r="L116">
        <v>4183</v>
      </c>
      <c r="N116">
        <v>1368</v>
      </c>
      <c r="O116">
        <v>2.0369999999999999</v>
      </c>
      <c r="P116">
        <v>3.823</v>
      </c>
      <c r="Q116">
        <v>1.7849999999999999</v>
      </c>
      <c r="S116">
        <v>2.7E-2</v>
      </c>
      <c r="T116">
        <v>1</v>
      </c>
      <c r="U116">
        <v>0</v>
      </c>
      <c r="V116">
        <v>0</v>
      </c>
      <c r="X116">
        <v>0</v>
      </c>
      <c r="AB116">
        <v>1</v>
      </c>
      <c r="AD116" s="3">
        <f t="shared" si="17"/>
        <v>1.336914829697722</v>
      </c>
      <c r="AE116" s="3">
        <f t="shared" si="18"/>
        <v>5.2492914061184965</v>
      </c>
      <c r="AF116" s="3">
        <f t="shared" si="12"/>
        <v>3.9123765764207743</v>
      </c>
      <c r="AG116" s="3">
        <f t="shared" si="19"/>
        <v>0.33377246484297951</v>
      </c>
      <c r="BK116" t="str">
        <f t="shared" si="13"/>
        <v>Sample 15</v>
      </c>
    </row>
    <row r="117" spans="1:64" x14ac:dyDescent="0.3">
      <c r="A117">
        <v>93</v>
      </c>
      <c r="B117">
        <v>26</v>
      </c>
      <c r="C117" t="s">
        <v>113</v>
      </c>
      <c r="D117" t="s">
        <v>86</v>
      </c>
      <c r="G117" s="1">
        <v>45720</v>
      </c>
      <c r="H117" s="6">
        <v>0.47261574074074075</v>
      </c>
      <c r="I117">
        <v>0.5</v>
      </c>
      <c r="J117">
        <v>0.5</v>
      </c>
      <c r="K117">
        <v>11395</v>
      </c>
      <c r="L117">
        <v>16073</v>
      </c>
      <c r="N117">
        <v>2738</v>
      </c>
      <c r="O117">
        <v>9.157</v>
      </c>
      <c r="P117">
        <v>13.895</v>
      </c>
      <c r="Q117">
        <v>4.7380000000000004</v>
      </c>
      <c r="S117">
        <v>0.17</v>
      </c>
      <c r="T117">
        <v>1</v>
      </c>
      <c r="U117">
        <v>0</v>
      </c>
      <c r="V117">
        <v>0</v>
      </c>
      <c r="X117">
        <v>0</v>
      </c>
      <c r="AB117">
        <v>1</v>
      </c>
      <c r="AD117" s="3">
        <f t="shared" si="17"/>
        <v>7.6754644596423072</v>
      </c>
      <c r="AE117" s="3">
        <f t="shared" si="18"/>
        <v>19.325318862769169</v>
      </c>
      <c r="AF117" s="3">
        <f t="shared" si="12"/>
        <v>11.649854403126863</v>
      </c>
      <c r="AG117" s="3">
        <f t="shared" si="19"/>
        <v>0.53317037622712937</v>
      </c>
      <c r="BK117" t="str">
        <f t="shared" si="13"/>
        <v>Sample 16</v>
      </c>
    </row>
    <row r="118" spans="1:64" x14ac:dyDescent="0.3">
      <c r="A118">
        <v>94</v>
      </c>
      <c r="B118">
        <v>26</v>
      </c>
      <c r="C118" t="s">
        <v>113</v>
      </c>
      <c r="D118" t="s">
        <v>86</v>
      </c>
      <c r="G118" s="1">
        <v>45720</v>
      </c>
      <c r="H118" s="6">
        <v>0.4803587962962963</v>
      </c>
      <c r="I118">
        <v>0.5</v>
      </c>
      <c r="J118">
        <v>0.5</v>
      </c>
      <c r="K118">
        <v>13653</v>
      </c>
      <c r="L118">
        <v>15856</v>
      </c>
      <c r="N118">
        <v>2758</v>
      </c>
      <c r="O118">
        <v>10.888999999999999</v>
      </c>
      <c r="P118">
        <v>13.711</v>
      </c>
      <c r="Q118">
        <v>2.8220000000000001</v>
      </c>
      <c r="S118">
        <v>0.17199999999999999</v>
      </c>
      <c r="T118">
        <v>1</v>
      </c>
      <c r="U118">
        <v>0</v>
      </c>
      <c r="V118">
        <v>0</v>
      </c>
      <c r="X118">
        <v>0</v>
      </c>
      <c r="AB118">
        <v>1</v>
      </c>
      <c r="AD118" s="3">
        <f t="shared" si="17"/>
        <v>9.2177537984801159</v>
      </c>
      <c r="AE118" s="3">
        <f t="shared" si="18"/>
        <v>19.068422482778153</v>
      </c>
      <c r="AF118" s="3">
        <f t="shared" si="12"/>
        <v>9.8506686842980375</v>
      </c>
      <c r="AG118" s="3">
        <f t="shared" si="19"/>
        <v>0.53608129464149645</v>
      </c>
      <c r="AH118" s="3"/>
      <c r="AK118">
        <f>ABS(100*(AD118-AD119)/(AVERAGE(AD118:AD119)))</f>
        <v>0.30427122710517013</v>
      </c>
      <c r="AQ118">
        <f>ABS(100*(AE118-AE119)/(AVERAGE(AE118:AE119)))</f>
        <v>0.94540333752966943</v>
      </c>
      <c r="AW118">
        <f>ABS(100*(AF118-AF119)/(AVERAGE(AF118:AF119)))</f>
        <v>2.1007445684180905</v>
      </c>
      <c r="BC118">
        <f>ABS(100*(AG118-AG119)/(AVERAGE(AG118:AG119)))</f>
        <v>1.4286695993841836</v>
      </c>
      <c r="BG118" s="3">
        <f>AVERAGE(AD118:AD119)</f>
        <v>9.2037516144915532</v>
      </c>
      <c r="BH118" s="3">
        <f>AVERAGE(AE118:AE119)</f>
        <v>19.15898733563213</v>
      </c>
      <c r="BI118" s="3">
        <f>AVERAGE(AF118:AF119)</f>
        <v>9.9552357211405766</v>
      </c>
      <c r="BJ118" s="3">
        <f>AVERAGE(AG118:AG119)</f>
        <v>0.53993826154053304</v>
      </c>
      <c r="BK118" t="str">
        <f t="shared" si="13"/>
        <v>Sample 16</v>
      </c>
      <c r="BL118" t="s">
        <v>159</v>
      </c>
    </row>
    <row r="119" spans="1:64" x14ac:dyDescent="0.3">
      <c r="A119">
        <v>95</v>
      </c>
      <c r="B119">
        <v>26</v>
      </c>
      <c r="C119" t="s">
        <v>113</v>
      </c>
      <c r="D119" t="s">
        <v>86</v>
      </c>
      <c r="G119" s="1">
        <v>45720</v>
      </c>
      <c r="H119" s="6">
        <v>0.48873842592592592</v>
      </c>
      <c r="I119">
        <v>0.5</v>
      </c>
      <c r="J119">
        <v>0.5</v>
      </c>
      <c r="K119">
        <v>13612</v>
      </c>
      <c r="L119">
        <v>16009</v>
      </c>
      <c r="N119">
        <v>2811</v>
      </c>
      <c r="O119">
        <v>10.858000000000001</v>
      </c>
      <c r="P119">
        <v>13.840999999999999</v>
      </c>
      <c r="Q119">
        <v>2.984</v>
      </c>
      <c r="S119">
        <v>0.17799999999999999</v>
      </c>
      <c r="T119">
        <v>1</v>
      </c>
      <c r="U119">
        <v>0</v>
      </c>
      <c r="V119">
        <v>0</v>
      </c>
      <c r="X119">
        <v>0</v>
      </c>
      <c r="AB119">
        <v>1</v>
      </c>
      <c r="AD119" s="3">
        <f t="shared" si="17"/>
        <v>9.1897494305029905</v>
      </c>
      <c r="AE119" s="3">
        <f t="shared" si="18"/>
        <v>19.249552188486106</v>
      </c>
      <c r="AF119" s="3">
        <f t="shared" si="12"/>
        <v>10.059802757983116</v>
      </c>
      <c r="AG119" s="3">
        <f t="shared" si="19"/>
        <v>0.54379522843956951</v>
      </c>
      <c r="BK119" t="str">
        <f t="shared" si="13"/>
        <v>Sample 16</v>
      </c>
    </row>
    <row r="120" spans="1:64" x14ac:dyDescent="0.3">
      <c r="A120">
        <v>96</v>
      </c>
      <c r="B120">
        <v>27</v>
      </c>
      <c r="C120" t="s">
        <v>114</v>
      </c>
      <c r="D120" t="s">
        <v>86</v>
      </c>
      <c r="G120" s="1">
        <v>45720</v>
      </c>
      <c r="H120" s="6">
        <v>0.50163194444444448</v>
      </c>
      <c r="I120">
        <v>0.5</v>
      </c>
      <c r="J120">
        <v>0.5</v>
      </c>
      <c r="K120">
        <v>5331</v>
      </c>
      <c r="L120">
        <v>5648</v>
      </c>
      <c r="N120">
        <v>1507</v>
      </c>
      <c r="O120">
        <v>4.5049999999999999</v>
      </c>
      <c r="P120">
        <v>5.0640000000000001</v>
      </c>
      <c r="Q120">
        <v>0.55900000000000005</v>
      </c>
      <c r="S120">
        <v>4.2000000000000003E-2</v>
      </c>
      <c r="T120">
        <v>1</v>
      </c>
      <c r="U120">
        <v>0</v>
      </c>
      <c r="V120">
        <v>0</v>
      </c>
      <c r="X120">
        <v>0</v>
      </c>
      <c r="AB120">
        <v>1</v>
      </c>
      <c r="AD120" s="3">
        <f t="shared" si="17"/>
        <v>3.5335501324888621</v>
      </c>
      <c r="AE120" s="3">
        <f t="shared" si="18"/>
        <v>6.9836379346292814</v>
      </c>
      <c r="AF120" s="3">
        <f t="shared" si="12"/>
        <v>3.4500878021404193</v>
      </c>
      <c r="AG120" s="3">
        <f t="shared" si="19"/>
        <v>0.35400334782283116</v>
      </c>
      <c r="BK120" t="str">
        <f t="shared" si="13"/>
        <v>Sample 17</v>
      </c>
    </row>
    <row r="121" spans="1:64" x14ac:dyDescent="0.3">
      <c r="A121">
        <v>97</v>
      </c>
      <c r="B121">
        <v>27</v>
      </c>
      <c r="C121" t="s">
        <v>114</v>
      </c>
      <c r="D121" t="s">
        <v>86</v>
      </c>
      <c r="G121" s="1">
        <v>45720</v>
      </c>
      <c r="H121" s="6">
        <v>0.50862268518518516</v>
      </c>
      <c r="I121">
        <v>0.5</v>
      </c>
      <c r="J121">
        <v>0.5</v>
      </c>
      <c r="K121">
        <v>4699</v>
      </c>
      <c r="L121">
        <v>5671</v>
      </c>
      <c r="N121">
        <v>1545</v>
      </c>
      <c r="O121">
        <v>4.0199999999999996</v>
      </c>
      <c r="P121">
        <v>5.0830000000000002</v>
      </c>
      <c r="Q121">
        <v>1.0620000000000001</v>
      </c>
      <c r="S121">
        <v>4.5999999999999999E-2</v>
      </c>
      <c r="T121">
        <v>1</v>
      </c>
      <c r="U121">
        <v>0</v>
      </c>
      <c r="V121">
        <v>0</v>
      </c>
      <c r="X121">
        <v>0</v>
      </c>
      <c r="AB121">
        <v>3</v>
      </c>
      <c r="AC121" t="s">
        <v>144</v>
      </c>
      <c r="AD121" s="3">
        <f t="shared" si="17"/>
        <v>3.1018730456219465</v>
      </c>
      <c r="AE121" s="3">
        <f t="shared" si="18"/>
        <v>7.0108665831997579</v>
      </c>
      <c r="AF121" s="3">
        <f t="shared" si="12"/>
        <v>3.9089935375778113</v>
      </c>
      <c r="AG121" s="3">
        <f t="shared" si="19"/>
        <v>0.35953409281012877</v>
      </c>
      <c r="AH121" s="3"/>
      <c r="AK121">
        <f>ABS(100*(AD121-AD122)/(AVERAGE(AD121:AD122)))</f>
        <v>26.481677629017774</v>
      </c>
      <c r="AQ121">
        <f>ABS(100*(AE121-AE122)/(AVERAGE(AE121:AE122)))</f>
        <v>1.1082995295022364</v>
      </c>
      <c r="AW121">
        <f>ABS(100*(AF121-AF122)/(AVERAGE(AF121:AF122)))</f>
        <v>18.639808554686379</v>
      </c>
      <c r="BC121">
        <f>ABS(100*(AG121-AG122)/(AVERAGE(AG121:AG122)))</f>
        <v>1.5664254345771551</v>
      </c>
      <c r="BG121" s="8">
        <f>AVERAGE(AD122)</f>
        <v>2.3764916116778574</v>
      </c>
      <c r="BH121" s="8">
        <f>AVERAGE(AE122)</f>
        <v>7.0890009660541677</v>
      </c>
      <c r="BI121" s="8">
        <f>AVERAGE(AF122)</f>
        <v>4.7125093543763104</v>
      </c>
      <c r="BJ121" s="3">
        <f>AVERAGE(AG121:AG122)</f>
        <v>0.36237223826413678</v>
      </c>
      <c r="BK121" t="str">
        <f t="shared" si="13"/>
        <v>Sample 17</v>
      </c>
      <c r="BL121" t="s">
        <v>161</v>
      </c>
    </row>
    <row r="122" spans="1:64" x14ac:dyDescent="0.3">
      <c r="A122">
        <v>98</v>
      </c>
      <c r="B122">
        <v>27</v>
      </c>
      <c r="C122" t="s">
        <v>114</v>
      </c>
      <c r="D122" t="s">
        <v>86</v>
      </c>
      <c r="G122" s="1">
        <v>45720</v>
      </c>
      <c r="H122" s="6">
        <v>0.51627314814814818</v>
      </c>
      <c r="I122">
        <v>0.5</v>
      </c>
      <c r="J122">
        <v>0.5</v>
      </c>
      <c r="K122">
        <v>3637</v>
      </c>
      <c r="L122">
        <v>5737</v>
      </c>
      <c r="N122">
        <v>1584</v>
      </c>
      <c r="O122">
        <v>3.2050000000000001</v>
      </c>
      <c r="P122">
        <v>5.1390000000000002</v>
      </c>
      <c r="Q122">
        <v>1.9339999999999999</v>
      </c>
      <c r="S122">
        <v>0.05</v>
      </c>
      <c r="T122">
        <v>1</v>
      </c>
      <c r="U122">
        <v>0</v>
      </c>
      <c r="V122">
        <v>0</v>
      </c>
      <c r="X122">
        <v>0</v>
      </c>
      <c r="AB122">
        <v>1</v>
      </c>
      <c r="AD122" s="3">
        <f t="shared" si="17"/>
        <v>2.3764916116778574</v>
      </c>
      <c r="AE122" s="3">
        <f t="shared" si="18"/>
        <v>7.0890009660541677</v>
      </c>
      <c r="AF122" s="3">
        <f t="shared" si="12"/>
        <v>4.7125093543763104</v>
      </c>
      <c r="AG122" s="3">
        <f t="shared" si="19"/>
        <v>0.36521038371814474</v>
      </c>
      <c r="BK122" t="str">
        <f t="shared" si="13"/>
        <v>Sample 17</v>
      </c>
    </row>
    <row r="123" spans="1:64" x14ac:dyDescent="0.3">
      <c r="A123">
        <v>99</v>
      </c>
      <c r="B123">
        <v>28</v>
      </c>
      <c r="C123" t="s">
        <v>115</v>
      </c>
      <c r="D123" t="s">
        <v>86</v>
      </c>
      <c r="G123" s="1">
        <v>45720</v>
      </c>
      <c r="H123" s="6">
        <v>0.52863425925925922</v>
      </c>
      <c r="I123">
        <v>0.5</v>
      </c>
      <c r="J123">
        <v>0.5</v>
      </c>
      <c r="K123">
        <v>2746</v>
      </c>
      <c r="L123">
        <v>4677</v>
      </c>
      <c r="N123">
        <v>1569</v>
      </c>
      <c r="O123">
        <v>2.5219999999999998</v>
      </c>
      <c r="P123">
        <v>4.2409999999999997</v>
      </c>
      <c r="Q123">
        <v>1.7190000000000001</v>
      </c>
      <c r="S123">
        <v>4.8000000000000001E-2</v>
      </c>
      <c r="T123">
        <v>1</v>
      </c>
      <c r="U123">
        <v>0</v>
      </c>
      <c r="V123">
        <v>0</v>
      </c>
      <c r="X123">
        <v>0</v>
      </c>
      <c r="AB123">
        <v>1</v>
      </c>
      <c r="AD123" s="3">
        <f t="shared" si="17"/>
        <v>1.7679088831993419</v>
      </c>
      <c r="AE123" s="3">
        <f t="shared" si="18"/>
        <v>5.8341154232409043</v>
      </c>
      <c r="AF123" s="3">
        <f t="shared" si="12"/>
        <v>4.0662065400415628</v>
      </c>
      <c r="AG123" s="3">
        <f t="shared" si="19"/>
        <v>0.36302719490736934</v>
      </c>
      <c r="BK123" t="str">
        <f t="shared" si="13"/>
        <v>Sample 18</v>
      </c>
    </row>
    <row r="124" spans="1:64" x14ac:dyDescent="0.3">
      <c r="A124">
        <v>100</v>
      </c>
      <c r="B124">
        <v>28</v>
      </c>
      <c r="C124" t="s">
        <v>115</v>
      </c>
      <c r="D124" t="s">
        <v>86</v>
      </c>
      <c r="G124" s="1">
        <v>45720</v>
      </c>
      <c r="H124" s="6">
        <v>0.5355671296296296</v>
      </c>
      <c r="I124">
        <v>0.5</v>
      </c>
      <c r="J124">
        <v>0.5</v>
      </c>
      <c r="K124">
        <v>2634</v>
      </c>
      <c r="L124">
        <v>4802</v>
      </c>
      <c r="N124">
        <v>1780</v>
      </c>
      <c r="O124">
        <v>2.4350000000000001</v>
      </c>
      <c r="P124">
        <v>4.3470000000000004</v>
      </c>
      <c r="Q124">
        <v>1.9119999999999999</v>
      </c>
      <c r="S124">
        <v>7.0000000000000007E-2</v>
      </c>
      <c r="T124">
        <v>1</v>
      </c>
      <c r="U124">
        <v>0</v>
      </c>
      <c r="V124">
        <v>0</v>
      </c>
      <c r="X124">
        <v>0</v>
      </c>
      <c r="AB124">
        <v>1</v>
      </c>
      <c r="AD124" s="3">
        <f t="shared" si="17"/>
        <v>1.6914091462862175</v>
      </c>
      <c r="AE124" s="3">
        <f t="shared" si="18"/>
        <v>5.982097208950016</v>
      </c>
      <c r="AF124" s="3">
        <f t="shared" si="12"/>
        <v>4.2906880626637989</v>
      </c>
      <c r="AG124" s="3">
        <f t="shared" si="19"/>
        <v>0.39373738417894277</v>
      </c>
      <c r="AH124" s="3"/>
      <c r="AK124">
        <f>ABS(100*(AD124-AD125)/(AVERAGE(AD124:AD125)))</f>
        <v>1.3824960048357233</v>
      </c>
      <c r="AQ124">
        <f>ABS(100*(AE124-AE125)/(AVERAGE(AE124:AE125)))</f>
        <v>1.9785877450706693</v>
      </c>
      <c r="AW124">
        <f>ABS(100*(AF124-AF125)/(AVERAGE(AF124:AF125)))</f>
        <v>2.2145407425055992</v>
      </c>
      <c r="BC124">
        <f>ABS(100*(AG124-AG125)/(AVERAGE(AG124:AG125)))</f>
        <v>6.8431745201555332</v>
      </c>
      <c r="BG124" s="3">
        <f>AVERAGE(AD124:AD125)</f>
        <v>1.6797975790761899</v>
      </c>
      <c r="BH124" s="3">
        <f>AVERAGE(AE124:AE125)</f>
        <v>5.9234964218092081</v>
      </c>
      <c r="BI124" s="3">
        <f>AVERAGE(AF124:AF125)</f>
        <v>4.2436988427330178</v>
      </c>
      <c r="BJ124" s="3">
        <f>AVERAGE(AG124:AG125)</f>
        <v>0.38071102427464976</v>
      </c>
      <c r="BK124" t="str">
        <f t="shared" si="13"/>
        <v>Sample 18</v>
      </c>
      <c r="BL124" t="s">
        <v>162</v>
      </c>
    </row>
    <row r="125" spans="1:64" x14ac:dyDescent="0.3">
      <c r="A125">
        <v>101</v>
      </c>
      <c r="B125">
        <v>28</v>
      </c>
      <c r="C125" t="s">
        <v>115</v>
      </c>
      <c r="D125" t="s">
        <v>86</v>
      </c>
      <c r="G125" s="1">
        <v>45720</v>
      </c>
      <c r="H125" s="6">
        <v>0.54281250000000003</v>
      </c>
      <c r="I125">
        <v>0.5</v>
      </c>
      <c r="J125">
        <v>0.5</v>
      </c>
      <c r="K125">
        <v>2600</v>
      </c>
      <c r="L125">
        <v>4703</v>
      </c>
      <c r="N125">
        <v>1601</v>
      </c>
      <c r="O125">
        <v>2.4089999999999998</v>
      </c>
      <c r="P125">
        <v>4.2629999999999999</v>
      </c>
      <c r="Q125">
        <v>1.853</v>
      </c>
      <c r="S125">
        <v>5.0999999999999997E-2</v>
      </c>
      <c r="T125">
        <v>1</v>
      </c>
      <c r="U125">
        <v>0</v>
      </c>
      <c r="V125">
        <v>0</v>
      </c>
      <c r="X125">
        <v>0</v>
      </c>
      <c r="AB125">
        <v>1</v>
      </c>
      <c r="AD125" s="3">
        <f t="shared" si="17"/>
        <v>1.668186011866162</v>
      </c>
      <c r="AE125" s="3">
        <f t="shared" si="18"/>
        <v>5.8648956346683994</v>
      </c>
      <c r="AF125" s="3">
        <f t="shared" si="12"/>
        <v>4.1967096228022376</v>
      </c>
      <c r="AG125" s="3">
        <f t="shared" si="19"/>
        <v>0.3676846643703568</v>
      </c>
      <c r="BK125" t="str">
        <f t="shared" si="13"/>
        <v>Sample 18</v>
      </c>
    </row>
    <row r="126" spans="1:64" x14ac:dyDescent="0.3">
      <c r="A126">
        <v>102</v>
      </c>
      <c r="B126">
        <v>29</v>
      </c>
      <c r="C126" t="s">
        <v>116</v>
      </c>
      <c r="D126" t="s">
        <v>86</v>
      </c>
      <c r="G126" s="1">
        <v>45720</v>
      </c>
      <c r="H126" s="6">
        <v>0.55615740740740738</v>
      </c>
      <c r="I126">
        <v>0.5</v>
      </c>
      <c r="J126">
        <v>0.5</v>
      </c>
      <c r="K126">
        <v>10973</v>
      </c>
      <c r="L126">
        <v>15473</v>
      </c>
      <c r="N126">
        <v>3010</v>
      </c>
      <c r="O126">
        <v>8.8330000000000002</v>
      </c>
      <c r="P126">
        <v>13.387</v>
      </c>
      <c r="Q126">
        <v>4.5540000000000003</v>
      </c>
      <c r="S126">
        <v>0.19900000000000001</v>
      </c>
      <c r="T126">
        <v>1</v>
      </c>
      <c r="U126">
        <v>0</v>
      </c>
      <c r="V126">
        <v>0</v>
      </c>
      <c r="X126">
        <v>0</v>
      </c>
      <c r="AB126">
        <v>1</v>
      </c>
      <c r="AD126" s="3">
        <f t="shared" si="17"/>
        <v>7.387224379487499</v>
      </c>
      <c r="AE126" s="3">
        <f t="shared" si="18"/>
        <v>18.615006291365436</v>
      </c>
      <c r="AF126" s="3">
        <f t="shared" si="12"/>
        <v>11.227781911877937</v>
      </c>
      <c r="AG126" s="3">
        <f t="shared" si="19"/>
        <v>0.57275886666252263</v>
      </c>
      <c r="BK126" t="str">
        <f t="shared" si="13"/>
        <v>Sample 19</v>
      </c>
    </row>
    <row r="127" spans="1:64" x14ac:dyDescent="0.3">
      <c r="A127">
        <v>103</v>
      </c>
      <c r="B127">
        <v>29</v>
      </c>
      <c r="C127" t="s">
        <v>116</v>
      </c>
      <c r="D127" t="s">
        <v>86</v>
      </c>
      <c r="G127" s="1">
        <v>45720</v>
      </c>
      <c r="H127" s="6">
        <v>0.56396990740740738</v>
      </c>
      <c r="I127">
        <v>0.5</v>
      </c>
      <c r="J127">
        <v>0.5</v>
      </c>
      <c r="K127">
        <v>13002</v>
      </c>
      <c r="L127">
        <v>15553</v>
      </c>
      <c r="N127">
        <v>3045</v>
      </c>
      <c r="O127">
        <v>10.39</v>
      </c>
      <c r="P127">
        <v>13.455</v>
      </c>
      <c r="Q127">
        <v>3.0659999999999998</v>
      </c>
      <c r="S127">
        <v>0.20200000000000001</v>
      </c>
      <c r="T127">
        <v>1</v>
      </c>
      <c r="U127">
        <v>0</v>
      </c>
      <c r="V127">
        <v>0</v>
      </c>
      <c r="X127">
        <v>0</v>
      </c>
      <c r="AB127">
        <v>1</v>
      </c>
      <c r="AD127" s="3">
        <f t="shared" si="17"/>
        <v>8.7730990776725815</v>
      </c>
      <c r="AE127" s="3">
        <f t="shared" si="18"/>
        <v>18.709714634219264</v>
      </c>
      <c r="AF127" s="3">
        <f t="shared" si="12"/>
        <v>9.9366155565466823</v>
      </c>
      <c r="AG127" s="3">
        <f t="shared" si="19"/>
        <v>0.57785297388766521</v>
      </c>
      <c r="AH127" s="3"/>
      <c r="AK127">
        <f>ABS(100*(AD127-AD128)/(AVERAGE(AD127:AD128)))</f>
        <v>0.2255261378704693</v>
      </c>
      <c r="AQ127">
        <f>ABS(100*(AE127-AE128)/(AVERAGE(AE127:AE128)))</f>
        <v>0.18366555973207616</v>
      </c>
      <c r="AW127">
        <f>ABS(100*(AF127-AF128)/(AVERAGE(AF127:AF128)))</f>
        <v>0.5463392934018988</v>
      </c>
      <c r="BC127">
        <f>ABS(100*(AG127-AG128)/(AVERAGE(AG127:AG128)))</f>
        <v>0.15101006601495953</v>
      </c>
      <c r="BG127" s="3">
        <f>AVERAGE(AD127:AD128)</f>
        <v>8.783003061469369</v>
      </c>
      <c r="BH127" s="3">
        <f>AVERAGE(AE127:AE128)</f>
        <v>18.692548747077009</v>
      </c>
      <c r="BI127" s="3">
        <f>AVERAGE(AF127:AF128)</f>
        <v>9.9095456856076396</v>
      </c>
      <c r="BJ127" s="3">
        <f>AVERAGE(AG127:AG128)</f>
        <v>0.57828961164982018</v>
      </c>
      <c r="BK127" t="str">
        <f t="shared" si="13"/>
        <v>Sample 19</v>
      </c>
      <c r="BL127" t="s">
        <v>163</v>
      </c>
    </row>
    <row r="128" spans="1:64" x14ac:dyDescent="0.3">
      <c r="A128">
        <v>104</v>
      </c>
      <c r="B128">
        <v>29</v>
      </c>
      <c r="C128" t="s">
        <v>116</v>
      </c>
      <c r="D128" t="s">
        <v>86</v>
      </c>
      <c r="G128" s="1">
        <v>45720</v>
      </c>
      <c r="H128" s="6">
        <v>0.57226851851851857</v>
      </c>
      <c r="I128">
        <v>0.5</v>
      </c>
      <c r="J128">
        <v>0.5</v>
      </c>
      <c r="K128">
        <v>13031</v>
      </c>
      <c r="L128">
        <v>15524</v>
      </c>
      <c r="N128">
        <v>3051</v>
      </c>
      <c r="O128">
        <v>10.412000000000001</v>
      </c>
      <c r="P128">
        <v>13.43</v>
      </c>
      <c r="Q128">
        <v>3.0179999999999998</v>
      </c>
      <c r="S128">
        <v>0.20300000000000001</v>
      </c>
      <c r="T128">
        <v>1</v>
      </c>
      <c r="U128">
        <v>0</v>
      </c>
      <c r="V128">
        <v>0</v>
      </c>
      <c r="X128">
        <v>0</v>
      </c>
      <c r="AB128">
        <v>1</v>
      </c>
      <c r="AD128" s="3">
        <f t="shared" si="17"/>
        <v>8.7929070452661584</v>
      </c>
      <c r="AE128" s="3">
        <f t="shared" si="18"/>
        <v>18.675382859934754</v>
      </c>
      <c r="AF128" s="3">
        <f t="shared" si="12"/>
        <v>9.8824758146685951</v>
      </c>
      <c r="AG128" s="3">
        <f t="shared" si="19"/>
        <v>0.57872624941197526</v>
      </c>
      <c r="BK128" t="str">
        <f t="shared" si="13"/>
        <v>Sample 19</v>
      </c>
    </row>
    <row r="129" spans="1:64" x14ac:dyDescent="0.3">
      <c r="A129">
        <v>105</v>
      </c>
      <c r="B129">
        <v>30</v>
      </c>
      <c r="C129" t="s">
        <v>117</v>
      </c>
      <c r="D129" t="s">
        <v>86</v>
      </c>
      <c r="G129" s="1">
        <v>45720</v>
      </c>
      <c r="H129" s="6">
        <v>0.58527777777777779</v>
      </c>
      <c r="I129">
        <v>0.5</v>
      </c>
      <c r="J129">
        <v>0.5</v>
      </c>
      <c r="K129">
        <v>5086</v>
      </c>
      <c r="L129">
        <v>6525</v>
      </c>
      <c r="N129">
        <v>1899</v>
      </c>
      <c r="O129">
        <v>4.3170000000000002</v>
      </c>
      <c r="P129">
        <v>5.8070000000000004</v>
      </c>
      <c r="Q129">
        <v>1.49</v>
      </c>
      <c r="S129">
        <v>8.3000000000000004E-2</v>
      </c>
      <c r="T129">
        <v>1</v>
      </c>
      <c r="U129">
        <v>0</v>
      </c>
      <c r="V129">
        <v>0</v>
      </c>
      <c r="X129">
        <v>0</v>
      </c>
      <c r="AB129">
        <v>1</v>
      </c>
      <c r="AD129" s="3">
        <f t="shared" si="17"/>
        <v>3.3662069579914027</v>
      </c>
      <c r="AE129" s="3">
        <f t="shared" si="18"/>
        <v>8.0218781431644075</v>
      </c>
      <c r="AF129" s="3">
        <f t="shared" si="12"/>
        <v>4.6556711851730048</v>
      </c>
      <c r="AG129" s="3">
        <f t="shared" si="19"/>
        <v>0.4110573487444274</v>
      </c>
      <c r="BK129" t="str">
        <f t="shared" si="13"/>
        <v>Sample 20</v>
      </c>
    </row>
    <row r="130" spans="1:64" x14ac:dyDescent="0.3">
      <c r="A130">
        <v>106</v>
      </c>
      <c r="B130">
        <v>30</v>
      </c>
      <c r="C130" t="s">
        <v>117</v>
      </c>
      <c r="D130" t="s">
        <v>86</v>
      </c>
      <c r="G130" s="1">
        <v>45720</v>
      </c>
      <c r="H130" s="6">
        <v>0.59232638888888889</v>
      </c>
      <c r="I130">
        <v>0.5</v>
      </c>
      <c r="J130">
        <v>0.5</v>
      </c>
      <c r="K130">
        <v>3372</v>
      </c>
      <c r="L130">
        <v>6557</v>
      </c>
      <c r="N130">
        <v>1949</v>
      </c>
      <c r="O130">
        <v>3.0019999999999998</v>
      </c>
      <c r="P130">
        <v>5.8330000000000002</v>
      </c>
      <c r="Q130">
        <v>2.8319999999999999</v>
      </c>
      <c r="S130">
        <v>8.7999999999999995E-2</v>
      </c>
      <c r="T130">
        <v>1</v>
      </c>
      <c r="U130">
        <v>0</v>
      </c>
      <c r="V130">
        <v>0</v>
      </c>
      <c r="X130">
        <v>0</v>
      </c>
      <c r="AB130">
        <v>1</v>
      </c>
      <c r="AD130" s="3">
        <f t="shared" si="17"/>
        <v>2.1954877698744832</v>
      </c>
      <c r="AE130" s="3">
        <f t="shared" si="18"/>
        <v>8.059761480305939</v>
      </c>
      <c r="AF130" s="3">
        <f t="shared" si="12"/>
        <v>5.8642737104314557</v>
      </c>
      <c r="AG130" s="3">
        <f t="shared" si="19"/>
        <v>0.41833464478034527</v>
      </c>
      <c r="AH130" s="3"/>
      <c r="AK130">
        <f>ABS(100*(AD130-AD131)/(AVERAGE(AD130:AD131)))</f>
        <v>1.5045512930363996</v>
      </c>
      <c r="AQ130">
        <f>ABS(100*(AE130-AE131)/(AVERAGE(AE130:AE131)))</f>
        <v>0.43968484970340738</v>
      </c>
      <c r="AW130">
        <f>ABS(100*(AF130-AF131)/(AVERAGE(AF130:AF131)))</f>
        <v>1.1579572159516036</v>
      </c>
      <c r="BC130">
        <f>ABS(100*(AG130-AG131)/(AVERAGE(AG130:AG131)))</f>
        <v>3.7887255521135024</v>
      </c>
      <c r="BG130" s="3">
        <f>AVERAGE(AD130:AD131)</f>
        <v>2.1790949691073851</v>
      </c>
      <c r="BH130" s="3">
        <f>AVERAGE(AE130:AE131)</f>
        <v>8.0775192945910312</v>
      </c>
      <c r="BI130" s="3">
        <f>AVERAGE(AF130:AF131)</f>
        <v>5.8984243254836475</v>
      </c>
      <c r="BJ130" s="3">
        <f>AVERAGE(AG130:AG131)</f>
        <v>0.42641244338021411</v>
      </c>
      <c r="BK130" t="str">
        <f t="shared" si="13"/>
        <v>Sample 20</v>
      </c>
      <c r="BL130" t="s">
        <v>164</v>
      </c>
    </row>
    <row r="131" spans="1:64" x14ac:dyDescent="0.3">
      <c r="A131">
        <v>107</v>
      </c>
      <c r="B131">
        <v>30</v>
      </c>
      <c r="C131" t="s">
        <v>117</v>
      </c>
      <c r="D131" t="s">
        <v>86</v>
      </c>
      <c r="G131" s="1">
        <v>45720</v>
      </c>
      <c r="H131" s="6">
        <v>0.59983796296296299</v>
      </c>
      <c r="I131">
        <v>0.5</v>
      </c>
      <c r="J131">
        <v>0.5</v>
      </c>
      <c r="K131">
        <v>3324</v>
      </c>
      <c r="L131">
        <v>6587</v>
      </c>
      <c r="N131">
        <v>2060</v>
      </c>
      <c r="O131">
        <v>2.9649999999999999</v>
      </c>
      <c r="P131">
        <v>5.859</v>
      </c>
      <c r="Q131">
        <v>2.8940000000000001</v>
      </c>
      <c r="S131">
        <v>9.9000000000000005E-2</v>
      </c>
      <c r="T131">
        <v>1</v>
      </c>
      <c r="U131">
        <v>0</v>
      </c>
      <c r="V131">
        <v>0</v>
      </c>
      <c r="X131">
        <v>0</v>
      </c>
      <c r="AB131">
        <v>1</v>
      </c>
      <c r="AD131" s="3">
        <f t="shared" si="17"/>
        <v>2.1627021683402869</v>
      </c>
      <c r="AE131" s="3">
        <f t="shared" si="18"/>
        <v>8.0952771088761253</v>
      </c>
      <c r="AF131" s="3">
        <f t="shared" si="12"/>
        <v>5.9325749405358383</v>
      </c>
      <c r="AG131" s="3">
        <f t="shared" si="19"/>
        <v>0.43449024198008296</v>
      </c>
      <c r="BK131" t="str">
        <f t="shared" si="13"/>
        <v>Sample 20</v>
      </c>
    </row>
    <row r="132" spans="1:64" x14ac:dyDescent="0.3">
      <c r="A132">
        <v>108</v>
      </c>
      <c r="B132">
        <v>31</v>
      </c>
      <c r="C132" t="s">
        <v>105</v>
      </c>
      <c r="D132" t="s">
        <v>86</v>
      </c>
      <c r="G132" s="1">
        <v>45720</v>
      </c>
      <c r="H132" s="6">
        <v>0.61251157407407408</v>
      </c>
      <c r="I132">
        <v>0.5</v>
      </c>
      <c r="J132">
        <v>0.5</v>
      </c>
      <c r="K132">
        <v>6236</v>
      </c>
      <c r="L132">
        <v>10351</v>
      </c>
      <c r="N132">
        <v>3277</v>
      </c>
      <c r="O132">
        <v>5.1989999999999998</v>
      </c>
      <c r="P132">
        <v>9.048</v>
      </c>
      <c r="Q132">
        <v>3.8490000000000002</v>
      </c>
      <c r="S132">
        <v>0.22700000000000001</v>
      </c>
      <c r="T132">
        <v>1</v>
      </c>
      <c r="U132">
        <v>0</v>
      </c>
      <c r="V132">
        <v>0</v>
      </c>
      <c r="X132">
        <v>0</v>
      </c>
      <c r="AB132">
        <v>1</v>
      </c>
      <c r="AD132" s="3">
        <f t="shared" si="17"/>
        <v>4.1516953280815185</v>
      </c>
      <c r="AE132" s="3">
        <f t="shared" si="18"/>
        <v>12.551304640148887</v>
      </c>
      <c r="AF132" s="3">
        <f t="shared" si="12"/>
        <v>8.3996093120673692</v>
      </c>
      <c r="AG132" s="3">
        <f t="shared" si="19"/>
        <v>0.61161962749432408</v>
      </c>
      <c r="AH132" s="3"/>
      <c r="BG132" s="3"/>
      <c r="BH132" s="3"/>
      <c r="BI132" s="3"/>
      <c r="BJ132" s="3"/>
      <c r="BK132" t="str">
        <f t="shared" si="13"/>
        <v>SPIKE</v>
      </c>
    </row>
    <row r="133" spans="1:64" x14ac:dyDescent="0.3">
      <c r="A133">
        <v>109</v>
      </c>
      <c r="B133">
        <v>31</v>
      </c>
      <c r="C133" t="s">
        <v>105</v>
      </c>
      <c r="D133" t="s">
        <v>86</v>
      </c>
      <c r="G133" s="1">
        <v>45720</v>
      </c>
      <c r="H133" s="6">
        <v>0.61979166666666663</v>
      </c>
      <c r="I133">
        <v>0.5</v>
      </c>
      <c r="J133">
        <v>0.5</v>
      </c>
      <c r="K133">
        <v>7105</v>
      </c>
      <c r="L133">
        <v>10475</v>
      </c>
      <c r="N133">
        <v>3259</v>
      </c>
      <c r="O133">
        <v>5.8659999999999997</v>
      </c>
      <c r="P133">
        <v>9.1530000000000005</v>
      </c>
      <c r="Q133">
        <v>3.2869999999999999</v>
      </c>
      <c r="S133">
        <v>0.22500000000000001</v>
      </c>
      <c r="T133">
        <v>1</v>
      </c>
      <c r="U133">
        <v>0</v>
      </c>
      <c r="V133">
        <v>0</v>
      </c>
      <c r="X133">
        <v>0</v>
      </c>
      <c r="AB133">
        <v>1</v>
      </c>
      <c r="AD133" s="3">
        <f t="shared" si="17"/>
        <v>4.7452513225235275</v>
      </c>
      <c r="AE133" s="3">
        <f t="shared" si="18"/>
        <v>12.698102571572324</v>
      </c>
      <c r="AF133" s="3">
        <f t="shared" si="12"/>
        <v>7.9528512490487966</v>
      </c>
      <c r="AG133" s="3">
        <f t="shared" si="19"/>
        <v>0.60899980092139361</v>
      </c>
      <c r="AH133" s="3"/>
      <c r="AK133">
        <f>ABS(100*(AD133-AD134)/(AVERAGE(AD133:AD134)))</f>
        <v>2.5858443690478201</v>
      </c>
      <c r="AM133">
        <f>100*((AVERAGE(AD133:AD134)*25.225)-(AVERAGE(AD130:AD131)*25))/(1000*0.075)</f>
        <v>89.052635196231478</v>
      </c>
      <c r="AQ133">
        <f>ABS(100*(AE133-AE134)/(AVERAGE(AE133:AE134)))</f>
        <v>0.77083324182369506</v>
      </c>
      <c r="AS133">
        <f>100*((AVERAGE(AE133:AE134)*25.225)-(AVERAGE(AE130:AE131)*25))/(2000*0.075)</f>
        <v>79.740638709276141</v>
      </c>
      <c r="AW133">
        <f>ABS(100*(AF133-AF134)/(AVERAGE(AF133:AF134)))</f>
        <v>0.32812015667101491</v>
      </c>
      <c r="AY133">
        <f>100*((AVERAGE(AF133:AF134)*25.225)-(AVERAGE(AF130:AF131)*25))/(1000*0.075)</f>
        <v>70.428642222320747</v>
      </c>
      <c r="BC133">
        <f>ABS(100*(AG133-AG134)/(AVERAGE(AG133:AG134)))</f>
        <v>0.40546228603499029</v>
      </c>
      <c r="BE133">
        <f>100*((AVERAGE(AG133:AG134)*25.225)-(AVERAGE(AG130:AG131)*25))/(100*0.075)</f>
        <v>63.105543446171048</v>
      </c>
      <c r="BG133" s="3">
        <f>AVERAGE(AD133:AD134)</f>
        <v>4.8074073587654409</v>
      </c>
      <c r="BH133" s="3">
        <f>AVERAGE(AE133:AE134)</f>
        <v>12.74723252442775</v>
      </c>
      <c r="BI133" s="3">
        <f>AVERAGE(AF133:AF134)</f>
        <v>7.9398251656623087</v>
      </c>
      <c r="BJ133" s="3">
        <f>AVERAGE(AG133:AG134)</f>
        <v>0.61023694124749972</v>
      </c>
      <c r="BK133" t="str">
        <f t="shared" si="13"/>
        <v>SPIKE</v>
      </c>
    </row>
    <row r="134" spans="1:64" x14ac:dyDescent="0.3">
      <c r="A134">
        <v>110</v>
      </c>
      <c r="B134">
        <v>31</v>
      </c>
      <c r="C134" t="s">
        <v>105</v>
      </c>
      <c r="D134" t="s">
        <v>86</v>
      </c>
      <c r="G134" s="1">
        <v>45720</v>
      </c>
      <c r="H134" s="6">
        <v>0.62771990740740746</v>
      </c>
      <c r="I134">
        <v>0.5</v>
      </c>
      <c r="J134">
        <v>0.5</v>
      </c>
      <c r="K134">
        <v>7287</v>
      </c>
      <c r="L134">
        <v>10558</v>
      </c>
      <c r="N134">
        <v>3276</v>
      </c>
      <c r="O134">
        <v>6.0049999999999999</v>
      </c>
      <c r="P134">
        <v>9.2230000000000008</v>
      </c>
      <c r="Q134">
        <v>3.218</v>
      </c>
      <c r="S134">
        <v>0.22700000000000001</v>
      </c>
      <c r="T134">
        <v>1</v>
      </c>
      <c r="U134">
        <v>0</v>
      </c>
      <c r="V134">
        <v>0</v>
      </c>
      <c r="X134">
        <v>0</v>
      </c>
      <c r="AB134">
        <v>1</v>
      </c>
      <c r="AD134" s="3">
        <f t="shared" si="17"/>
        <v>4.8695633950073542</v>
      </c>
      <c r="AE134" s="3">
        <f t="shared" si="18"/>
        <v>12.796362477283175</v>
      </c>
      <c r="AF134" s="3">
        <f t="shared" si="12"/>
        <v>7.9267990822758208</v>
      </c>
      <c r="AG134" s="3">
        <f t="shared" si="19"/>
        <v>0.61147408157360572</v>
      </c>
      <c r="AH134" s="3"/>
      <c r="BK134" t="str">
        <f t="shared" si="13"/>
        <v>SPIKE</v>
      </c>
    </row>
    <row r="135" spans="1:64" x14ac:dyDescent="0.3">
      <c r="A135">
        <v>111</v>
      </c>
      <c r="B135">
        <v>32</v>
      </c>
      <c r="C135" t="s">
        <v>106</v>
      </c>
      <c r="D135" t="s">
        <v>86</v>
      </c>
      <c r="G135" s="1">
        <v>45720</v>
      </c>
      <c r="H135" s="6">
        <v>0.64005787037037032</v>
      </c>
      <c r="I135">
        <v>0.5</v>
      </c>
      <c r="J135">
        <v>0.5</v>
      </c>
      <c r="K135">
        <v>2685</v>
      </c>
      <c r="L135">
        <v>3951</v>
      </c>
      <c r="N135">
        <v>1843</v>
      </c>
      <c r="O135">
        <v>2.4750000000000001</v>
      </c>
      <c r="P135">
        <v>3.6259999999999999</v>
      </c>
      <c r="Q135">
        <v>1.151</v>
      </c>
      <c r="S135">
        <v>7.6999999999999999E-2</v>
      </c>
      <c r="T135">
        <v>1</v>
      </c>
      <c r="U135">
        <v>0</v>
      </c>
      <c r="V135">
        <v>0</v>
      </c>
      <c r="X135">
        <v>0</v>
      </c>
      <c r="AB135">
        <v>1</v>
      </c>
      <c r="AD135" s="3">
        <f t="shared" si="17"/>
        <v>1.7262438479163009</v>
      </c>
      <c r="AE135" s="3">
        <f t="shared" si="18"/>
        <v>4.9746372118423849</v>
      </c>
      <c r="AF135" s="3">
        <f t="shared" ref="AF135:AF136" si="20">AE135-AD135</f>
        <v>3.248393363926084</v>
      </c>
      <c r="AG135" s="3">
        <f t="shared" si="19"/>
        <v>0.40290677718419932</v>
      </c>
      <c r="AH135" s="3"/>
      <c r="BG135" s="3"/>
      <c r="BH135" s="3"/>
      <c r="BI135" s="3"/>
      <c r="BJ135" s="3"/>
      <c r="BK135" t="str">
        <f t="shared" si="13"/>
        <v>DUP</v>
      </c>
    </row>
    <row r="136" spans="1:64" x14ac:dyDescent="0.3">
      <c r="A136">
        <v>112</v>
      </c>
      <c r="B136">
        <v>32</v>
      </c>
      <c r="C136" t="s">
        <v>106</v>
      </c>
      <c r="D136" t="s">
        <v>86</v>
      </c>
      <c r="G136" s="1">
        <v>45720</v>
      </c>
      <c r="H136" s="6">
        <v>0.64689814814814817</v>
      </c>
      <c r="I136">
        <v>0.5</v>
      </c>
      <c r="J136">
        <v>0.5</v>
      </c>
      <c r="K136">
        <v>1713</v>
      </c>
      <c r="L136">
        <v>3847</v>
      </c>
      <c r="N136">
        <v>1629</v>
      </c>
      <c r="O136">
        <v>1.7290000000000001</v>
      </c>
      <c r="P136">
        <v>3.5379999999999998</v>
      </c>
      <c r="Q136">
        <v>1.8089999999999999</v>
      </c>
      <c r="S136">
        <v>5.3999999999999999E-2</v>
      </c>
      <c r="T136">
        <v>1</v>
      </c>
      <c r="U136">
        <v>0</v>
      </c>
      <c r="V136">
        <v>0</v>
      </c>
      <c r="X136">
        <v>0</v>
      </c>
      <c r="AB136">
        <v>1</v>
      </c>
      <c r="AD136" s="3">
        <f t="shared" si="17"/>
        <v>1.0623354168488293</v>
      </c>
      <c r="AE136" s="3">
        <f t="shared" si="18"/>
        <v>4.8515163661324046</v>
      </c>
      <c r="AF136" s="3">
        <f t="shared" si="20"/>
        <v>3.7891809492835753</v>
      </c>
      <c r="AG136" s="3">
        <f t="shared" si="19"/>
        <v>0.37175995015047081</v>
      </c>
      <c r="AH136" s="3"/>
      <c r="AK136">
        <f>ABS(100*(AD136-AD137)/(AVERAGE(AD136:AD137)))</f>
        <v>0.76858045850940204</v>
      </c>
      <c r="AL136">
        <f>ABS(100*((AVERAGE(AD136:AD137)-AVERAGE(AD115:AD116))/(AVERAGE(AD115:AD116,AD136:AD137))))</f>
        <v>22.559126056928811</v>
      </c>
      <c r="AQ136">
        <f>ABS(100*(AE136-AE137)/(AVERAGE(AE136:AE137)))</f>
        <v>0.8823380526210659</v>
      </c>
      <c r="AR136">
        <f>ABS(100*((AVERAGE(AE136:AE137)-AVERAGE(AE115:AE116))/(AVERAGE(AE115:AE116,AE136:AE137))))</f>
        <v>8.4618079783360969</v>
      </c>
      <c r="AW136">
        <f>ABS(100*(AF136-AF137)/(AVERAGE(AF136:AF137)))</f>
        <v>1.3501119659988956</v>
      </c>
      <c r="AX136">
        <f>ABS(100*((AVERAGE(AF136:AF137)-AVERAGE(AF115:AF116))/(AVERAGE(AF115:AF116,AF136:AF137))))</f>
        <v>4.0508120123872882</v>
      </c>
      <c r="BC136">
        <f>ABS(100*(AG136-AG137)/(AVERAGE(AG136:AG137)))</f>
        <v>3.5461769060801944</v>
      </c>
      <c r="BD136">
        <f>ABS(100*((AVERAGE(AG136:AG137)-AVERAGE(AG115:AG116))/(AVERAGE(AG115:AG116,AG136:AG137))))</f>
        <v>9.9331028820060361</v>
      </c>
      <c r="BG136" s="3">
        <f>AVERAGE(AD136:AD137)</f>
        <v>1.0664336170406039</v>
      </c>
      <c r="BH136" s="3">
        <f>AVERAGE(AE136:AE137)</f>
        <v>4.8302069889902928</v>
      </c>
      <c r="BI136" s="3">
        <f>AVERAGE(AF136:AF137)</f>
        <v>3.7637733719496889</v>
      </c>
      <c r="BJ136" s="3">
        <f>AVERAGE(AG136:AG137)</f>
        <v>0.36528315667850386</v>
      </c>
      <c r="BK136" t="str">
        <f t="shared" si="13"/>
        <v>DUP</v>
      </c>
    </row>
    <row r="137" spans="1:64" x14ac:dyDescent="0.3">
      <c r="A137">
        <v>113</v>
      </c>
      <c r="B137">
        <v>32</v>
      </c>
      <c r="C137" t="s">
        <v>106</v>
      </c>
      <c r="D137" t="s">
        <v>86</v>
      </c>
      <c r="G137" s="1">
        <v>45720</v>
      </c>
      <c r="H137" s="6">
        <v>0.65402777777777776</v>
      </c>
      <c r="I137">
        <v>0.5</v>
      </c>
      <c r="J137">
        <v>0.5</v>
      </c>
      <c r="K137">
        <v>1725</v>
      </c>
      <c r="L137">
        <v>3811</v>
      </c>
      <c r="N137">
        <v>1540</v>
      </c>
      <c r="O137">
        <v>1.738</v>
      </c>
      <c r="P137">
        <v>3.5070000000000001</v>
      </c>
      <c r="Q137">
        <v>1.7689999999999999</v>
      </c>
      <c r="S137">
        <v>4.4999999999999998E-2</v>
      </c>
      <c r="T137">
        <v>1</v>
      </c>
      <c r="U137">
        <v>0</v>
      </c>
      <c r="V137">
        <v>0</v>
      </c>
      <c r="X137">
        <v>0</v>
      </c>
      <c r="AB137">
        <v>1</v>
      </c>
      <c r="AD137" s="3">
        <f t="shared" si="17"/>
        <v>1.0705318172323783</v>
      </c>
      <c r="AE137" s="3">
        <f t="shared" si="18"/>
        <v>4.808897611848181</v>
      </c>
      <c r="AF137" s="3">
        <f t="shared" si="12"/>
        <v>3.7383657946158024</v>
      </c>
      <c r="AG137" s="3">
        <f t="shared" si="19"/>
        <v>0.35880636320653697</v>
      </c>
      <c r="AH137" s="3"/>
      <c r="BG137" s="3"/>
      <c r="BH137" s="3"/>
      <c r="BI137" s="3"/>
      <c r="BJ137" s="3"/>
      <c r="BK137" t="str">
        <f t="shared" si="13"/>
        <v>DUP</v>
      </c>
    </row>
    <row r="138" spans="1:64" x14ac:dyDescent="0.3">
      <c r="A138">
        <v>114</v>
      </c>
      <c r="B138">
        <v>3</v>
      </c>
      <c r="C138" t="s">
        <v>87</v>
      </c>
      <c r="D138" t="s">
        <v>86</v>
      </c>
      <c r="G138" s="1">
        <v>45720</v>
      </c>
      <c r="H138" s="6">
        <v>0.66582175925925924</v>
      </c>
      <c r="I138">
        <v>0.5</v>
      </c>
      <c r="J138">
        <v>0.5</v>
      </c>
      <c r="K138">
        <v>661</v>
      </c>
      <c r="L138">
        <v>1463</v>
      </c>
      <c r="N138">
        <v>909</v>
      </c>
      <c r="O138">
        <v>0.92200000000000004</v>
      </c>
      <c r="P138">
        <v>1.518</v>
      </c>
      <c r="Q138">
        <v>0.59699999999999998</v>
      </c>
      <c r="S138">
        <v>0</v>
      </c>
      <c r="T138">
        <v>1</v>
      </c>
      <c r="U138">
        <v>0</v>
      </c>
      <c r="V138">
        <v>0</v>
      </c>
      <c r="X138">
        <v>0</v>
      </c>
      <c r="AB138">
        <v>1</v>
      </c>
      <c r="AD138" s="3">
        <f t="shared" si="17"/>
        <v>0.34378431655769759</v>
      </c>
      <c r="AE138" s="3">
        <f t="shared" si="18"/>
        <v>2.0292077490882336</v>
      </c>
      <c r="AF138" s="3">
        <f t="shared" ref="AF138" si="21">AE138-AD138</f>
        <v>1.6854234325305359</v>
      </c>
      <c r="AG138" s="3">
        <f t="shared" si="19"/>
        <v>0.2669668872332534</v>
      </c>
      <c r="AH138" s="3"/>
      <c r="BK138" t="str">
        <f t="shared" si="13"/>
        <v>Rinse</v>
      </c>
    </row>
    <row r="139" spans="1:64" x14ac:dyDescent="0.3">
      <c r="A139">
        <v>115</v>
      </c>
      <c r="B139">
        <v>3</v>
      </c>
      <c r="D139" t="s">
        <v>88</v>
      </c>
      <c r="G139" s="1">
        <v>45720</v>
      </c>
      <c r="H139" s="6">
        <v>0.66969907407407403</v>
      </c>
      <c r="AB139">
        <v>1</v>
      </c>
      <c r="AD139" s="3"/>
      <c r="AE139" s="3"/>
      <c r="AF139" s="3"/>
      <c r="AG139" s="3"/>
      <c r="BK139">
        <f t="shared" si="13"/>
        <v>0</v>
      </c>
    </row>
    <row r="140" spans="1:64" x14ac:dyDescent="0.3">
      <c r="A140">
        <v>116</v>
      </c>
      <c r="B140">
        <v>9</v>
      </c>
      <c r="C140" t="s">
        <v>118</v>
      </c>
      <c r="D140" t="s">
        <v>86</v>
      </c>
      <c r="G140" s="1">
        <v>45720</v>
      </c>
      <c r="H140" s="6">
        <v>0.68138888888888893</v>
      </c>
      <c r="I140">
        <v>0.5</v>
      </c>
      <c r="J140">
        <v>0.5</v>
      </c>
      <c r="K140">
        <v>1185</v>
      </c>
      <c r="L140">
        <v>3221</v>
      </c>
      <c r="N140">
        <v>1088</v>
      </c>
      <c r="O140">
        <v>1.3240000000000001</v>
      </c>
      <c r="P140">
        <v>3.0070000000000001</v>
      </c>
      <c r="Q140">
        <v>1.6839999999999999</v>
      </c>
      <c r="S140">
        <v>0</v>
      </c>
      <c r="T140">
        <v>1</v>
      </c>
      <c r="U140">
        <v>0</v>
      </c>
      <c r="V140">
        <v>0</v>
      </c>
      <c r="X140">
        <v>0</v>
      </c>
      <c r="AB140">
        <v>1</v>
      </c>
      <c r="AD140" s="3">
        <f t="shared" ref="AD140:AD142" si="22">((K140*$F$21)+$F$22)*1000/I140</f>
        <v>0.70169379997267201</v>
      </c>
      <c r="AE140" s="3">
        <f t="shared" ref="AE140:AE142" si="23">((L140*$H$21)+$H$22)*1000/J140</f>
        <v>4.1104235833011753</v>
      </c>
      <c r="AF140" s="3">
        <f t="shared" ref="AF140:AF141" si="24">AE140-AD140</f>
        <v>3.4087297833285035</v>
      </c>
      <c r="AG140" s="3">
        <f t="shared" ref="AG140:AG142" si="25">((N140*$J$21)+$J$22)*1000/J140</f>
        <v>0.29301960704183938</v>
      </c>
      <c r="AH140" s="3"/>
      <c r="BK140" t="str">
        <f t="shared" si="13"/>
        <v>Sample 21</v>
      </c>
    </row>
    <row r="141" spans="1:64" x14ac:dyDescent="0.3">
      <c r="A141">
        <v>117</v>
      </c>
      <c r="B141">
        <v>9</v>
      </c>
      <c r="C141" t="s">
        <v>118</v>
      </c>
      <c r="D141" t="s">
        <v>86</v>
      </c>
      <c r="G141" s="1">
        <v>45720</v>
      </c>
      <c r="H141" s="6">
        <v>0.68804398148148149</v>
      </c>
      <c r="I141">
        <v>0.5</v>
      </c>
      <c r="J141">
        <v>0.5</v>
      </c>
      <c r="K141">
        <v>1496</v>
      </c>
      <c r="L141">
        <v>3192</v>
      </c>
      <c r="N141">
        <v>1076</v>
      </c>
      <c r="O141">
        <v>1.5629999999999999</v>
      </c>
      <c r="P141">
        <v>2.9830000000000001</v>
      </c>
      <c r="Q141">
        <v>1.42</v>
      </c>
      <c r="S141">
        <v>0</v>
      </c>
      <c r="T141">
        <v>1</v>
      </c>
      <c r="U141">
        <v>0</v>
      </c>
      <c r="V141">
        <v>0</v>
      </c>
      <c r="X141">
        <v>0</v>
      </c>
      <c r="AB141">
        <v>1</v>
      </c>
      <c r="AD141" s="3">
        <f t="shared" si="22"/>
        <v>0.91411717657965097</v>
      </c>
      <c r="AE141" s="3">
        <f t="shared" si="23"/>
        <v>4.0760918090166616</v>
      </c>
      <c r="AF141" s="3">
        <f t="shared" si="24"/>
        <v>3.1619746324370106</v>
      </c>
      <c r="AG141" s="3">
        <f t="shared" si="25"/>
        <v>0.29127305599321907</v>
      </c>
      <c r="AH141" s="3"/>
      <c r="AK141">
        <f>ABS(100*(AD141-AD142)/(AVERAGE(AD141:AD142)))</f>
        <v>0</v>
      </c>
      <c r="AQ141">
        <f>ABS(100*(AE141-AE142)/(AVERAGE(AE141:AE142)))</f>
        <v>0.23208123648735629</v>
      </c>
      <c r="AW141">
        <f>ABS(100*(AF141-AF142)/(AVERAGE(AF141:AF142)))</f>
        <v>0.29907488014699407</v>
      </c>
      <c r="BC141">
        <f>ABS(100*(AG141-AG142)/(AVERAGE(AG141:AG142)))</f>
        <v>0.49844359295432389</v>
      </c>
      <c r="BG141" s="3">
        <f>AVERAGE(AD141:AD142)</f>
        <v>0.91411717657965097</v>
      </c>
      <c r="BH141" s="3">
        <f>AVERAGE(AE141:AE142)</f>
        <v>4.0808272261593537</v>
      </c>
      <c r="BI141" s="3">
        <f>AVERAGE(AF141:AF142)</f>
        <v>3.1667100495797023</v>
      </c>
      <c r="BJ141" s="3">
        <f>AVERAGE(AG141:AG142)</f>
        <v>0.29200078559681086</v>
      </c>
      <c r="BK141" t="str">
        <f t="shared" si="13"/>
        <v>Sample 21</v>
      </c>
      <c r="BL141" t="s">
        <v>165</v>
      </c>
    </row>
    <row r="142" spans="1:64" x14ac:dyDescent="0.3">
      <c r="A142">
        <v>118</v>
      </c>
      <c r="B142">
        <v>9</v>
      </c>
      <c r="C142" t="s">
        <v>118</v>
      </c>
      <c r="D142" t="s">
        <v>86</v>
      </c>
      <c r="G142" s="1">
        <v>45720</v>
      </c>
      <c r="H142" s="6">
        <v>0.69524305555555554</v>
      </c>
      <c r="I142">
        <v>0.5</v>
      </c>
      <c r="J142">
        <v>0.5</v>
      </c>
      <c r="K142">
        <v>1496</v>
      </c>
      <c r="L142">
        <v>3200</v>
      </c>
      <c r="N142">
        <v>1086</v>
      </c>
      <c r="O142">
        <v>1.5620000000000001</v>
      </c>
      <c r="P142">
        <v>2.9889999999999999</v>
      </c>
      <c r="Q142">
        <v>1.427</v>
      </c>
      <c r="S142">
        <v>0</v>
      </c>
      <c r="T142">
        <v>1</v>
      </c>
      <c r="U142">
        <v>0</v>
      </c>
      <c r="V142">
        <v>0</v>
      </c>
      <c r="X142">
        <v>0</v>
      </c>
      <c r="AB142">
        <v>1</v>
      </c>
      <c r="AD142" s="3">
        <f t="shared" si="22"/>
        <v>0.91411717657965097</v>
      </c>
      <c r="AE142" s="3">
        <f t="shared" si="23"/>
        <v>4.0855626433020449</v>
      </c>
      <c r="AF142" s="3">
        <f>AE142-AD142</f>
        <v>3.1714454667223939</v>
      </c>
      <c r="AG142" s="3">
        <f t="shared" si="25"/>
        <v>0.29272851520040266</v>
      </c>
      <c r="AH142" s="3"/>
      <c r="BK142" t="str">
        <f t="shared" si="13"/>
        <v>Sample 21</v>
      </c>
    </row>
    <row r="143" spans="1:64" x14ac:dyDescent="0.3">
      <c r="A143">
        <v>119</v>
      </c>
      <c r="B143">
        <v>10</v>
      </c>
      <c r="C143" t="s">
        <v>119</v>
      </c>
      <c r="D143" t="s">
        <v>86</v>
      </c>
      <c r="G143" s="1">
        <v>45720</v>
      </c>
      <c r="H143" s="6">
        <v>0.70873842592592595</v>
      </c>
      <c r="I143">
        <v>0.5</v>
      </c>
      <c r="J143">
        <v>0.5</v>
      </c>
      <c r="K143">
        <v>11487</v>
      </c>
      <c r="L143">
        <v>16352</v>
      </c>
      <c r="N143">
        <v>2622</v>
      </c>
      <c r="O143">
        <v>9.2270000000000003</v>
      </c>
      <c r="P143">
        <v>14.132</v>
      </c>
      <c r="Q143">
        <v>4.9050000000000002</v>
      </c>
      <c r="S143">
        <v>0.158</v>
      </c>
      <c r="T143">
        <v>1</v>
      </c>
      <c r="U143">
        <v>0</v>
      </c>
      <c r="V143">
        <v>0</v>
      </c>
      <c r="X143">
        <v>0</v>
      </c>
      <c r="AB143">
        <v>1</v>
      </c>
      <c r="AD143" s="3">
        <f t="shared" ref="AD143:AD164" si="26">((K143*$F$21)+$F$22)*1000/I143</f>
        <v>7.7383035292495164</v>
      </c>
      <c r="AE143" s="3">
        <f t="shared" ref="AE143:AE164" si="27">((L143*$H$21)+$H$22)*1000/J143</f>
        <v>19.655614208471903</v>
      </c>
      <c r="AF143" s="3">
        <f t="shared" ref="AF143:AF164" si="28">AE143-AD143</f>
        <v>11.917310679222386</v>
      </c>
      <c r="AG143" s="3">
        <f t="shared" ref="AG143:AG164" si="29">((N143*$J$21)+$J$22)*1000/J143</f>
        <v>0.51628704942379988</v>
      </c>
      <c r="BK143" t="str">
        <f t="shared" ref="BK143:BK164" si="30">C143</f>
        <v>Sample 22</v>
      </c>
    </row>
    <row r="144" spans="1:64" x14ac:dyDescent="0.3">
      <c r="A144">
        <v>120</v>
      </c>
      <c r="B144">
        <v>10</v>
      </c>
      <c r="C144" t="s">
        <v>119</v>
      </c>
      <c r="D144" t="s">
        <v>86</v>
      </c>
      <c r="G144" s="1">
        <v>45720</v>
      </c>
      <c r="H144" s="6">
        <v>0.71665509259259264</v>
      </c>
      <c r="I144">
        <v>0.5</v>
      </c>
      <c r="J144">
        <v>0.5</v>
      </c>
      <c r="K144">
        <v>13943</v>
      </c>
      <c r="L144">
        <v>16213</v>
      </c>
      <c r="N144">
        <v>2470</v>
      </c>
      <c r="O144">
        <v>11.112</v>
      </c>
      <c r="P144">
        <v>14.013999999999999</v>
      </c>
      <c r="Q144">
        <v>2.9020000000000001</v>
      </c>
      <c r="S144">
        <v>0.14199999999999999</v>
      </c>
      <c r="T144">
        <v>1</v>
      </c>
      <c r="U144">
        <v>0</v>
      </c>
      <c r="V144">
        <v>0</v>
      </c>
      <c r="X144">
        <v>0</v>
      </c>
      <c r="AB144">
        <v>1</v>
      </c>
      <c r="AD144" s="3">
        <f t="shared" si="26"/>
        <v>9.4158334744158836</v>
      </c>
      <c r="AE144" s="3">
        <f t="shared" si="27"/>
        <v>19.49105846276337</v>
      </c>
      <c r="AF144" s="3">
        <f t="shared" si="28"/>
        <v>10.075224988347486</v>
      </c>
      <c r="AG144" s="3">
        <f t="shared" si="29"/>
        <v>0.4941640694746095</v>
      </c>
      <c r="AK144">
        <f t="shared" ref="AK144" si="31">ABS(100*(AD144-AD145)/(AVERAGE(AD144:AD145)))</f>
        <v>0.93860647628763227</v>
      </c>
      <c r="AQ144">
        <f t="shared" ref="AQ144" si="32">ABS(100*(AE144-AE145)/(AVERAGE(AE144:AE145)))</f>
        <v>0.43636181565476823</v>
      </c>
      <c r="AW144">
        <f t="shared" ref="AW144" si="33">ABS(100*(AF144-AF145)/(AVERAGE(AF144:AF145)))</f>
        <v>3.5308957007994239E-2</v>
      </c>
      <c r="BC144">
        <f t="shared" ref="BC144" si="34">ABS(100*(AG144-AG145)/(AVERAGE(AG144:AG145)))</f>
        <v>1.1553005104159542</v>
      </c>
      <c r="BG144" s="3">
        <f t="shared" ref="BG144" si="35">AVERAGE(AD144:AD145)</f>
        <v>9.4602306431601075</v>
      </c>
      <c r="BH144" s="3">
        <f t="shared" ref="BH144" si="36">AVERAGE(AE144:AE145)</f>
        <v>19.533677217047597</v>
      </c>
      <c r="BI144" s="3">
        <f t="shared" ref="BI144" si="37">AVERAGE(AF144:AF145)</f>
        <v>10.073446573887487</v>
      </c>
      <c r="BJ144" s="3">
        <f t="shared" ref="BJ144" si="38">AVERAGE(AG144:AG145)</f>
        <v>0.49132592402060155</v>
      </c>
      <c r="BK144" t="str">
        <f t="shared" si="30"/>
        <v>Sample 22</v>
      </c>
      <c r="BL144" t="s">
        <v>166</v>
      </c>
    </row>
    <row r="145" spans="1:64" x14ac:dyDescent="0.3">
      <c r="A145">
        <v>121</v>
      </c>
      <c r="B145">
        <v>10</v>
      </c>
      <c r="C145" t="s">
        <v>119</v>
      </c>
      <c r="D145" t="s">
        <v>86</v>
      </c>
      <c r="G145" s="1">
        <v>45720</v>
      </c>
      <c r="H145" s="6">
        <v>0.72496527777777775</v>
      </c>
      <c r="I145">
        <v>0.5</v>
      </c>
      <c r="J145">
        <v>0.5</v>
      </c>
      <c r="K145">
        <v>14073</v>
      </c>
      <c r="L145">
        <v>16285</v>
      </c>
      <c r="N145">
        <v>2431</v>
      </c>
      <c r="O145">
        <v>11.212</v>
      </c>
      <c r="P145">
        <v>14.074999999999999</v>
      </c>
      <c r="Q145">
        <v>2.863</v>
      </c>
      <c r="S145">
        <v>0.13800000000000001</v>
      </c>
      <c r="T145">
        <v>1</v>
      </c>
      <c r="U145">
        <v>0</v>
      </c>
      <c r="V145">
        <v>0</v>
      </c>
      <c r="X145">
        <v>0</v>
      </c>
      <c r="AB145">
        <v>1</v>
      </c>
      <c r="AD145" s="3">
        <f t="shared" si="26"/>
        <v>9.5046278119043315</v>
      </c>
      <c r="AE145" s="3">
        <f t="shared" si="27"/>
        <v>19.57629597133182</v>
      </c>
      <c r="AF145" s="3">
        <f t="shared" si="28"/>
        <v>10.071668159427489</v>
      </c>
      <c r="AG145" s="3">
        <f t="shared" si="29"/>
        <v>0.48848777856659359</v>
      </c>
      <c r="BK145" t="str">
        <f t="shared" si="30"/>
        <v>Sample 22</v>
      </c>
    </row>
    <row r="146" spans="1:64" x14ac:dyDescent="0.3">
      <c r="A146">
        <v>122</v>
      </c>
      <c r="B146">
        <v>11</v>
      </c>
      <c r="C146" t="s">
        <v>120</v>
      </c>
      <c r="D146" t="s">
        <v>86</v>
      </c>
      <c r="G146" s="1">
        <v>45720</v>
      </c>
      <c r="H146" s="6">
        <v>0.73807870370370365</v>
      </c>
      <c r="I146">
        <v>0.5</v>
      </c>
      <c r="J146">
        <v>0.5</v>
      </c>
      <c r="K146">
        <v>7165</v>
      </c>
      <c r="L146">
        <v>7441</v>
      </c>
      <c r="N146">
        <v>1619</v>
      </c>
      <c r="O146">
        <v>5.9109999999999996</v>
      </c>
      <c r="P146">
        <v>6.5819999999999999</v>
      </c>
      <c r="Q146">
        <v>0.67100000000000004</v>
      </c>
      <c r="S146">
        <v>5.2999999999999999E-2</v>
      </c>
      <c r="T146">
        <v>1</v>
      </c>
      <c r="U146">
        <v>0</v>
      </c>
      <c r="V146">
        <v>0</v>
      </c>
      <c r="X146">
        <v>0</v>
      </c>
      <c r="AB146">
        <v>1</v>
      </c>
      <c r="AD146" s="3">
        <f t="shared" si="26"/>
        <v>4.7862333244412723</v>
      </c>
      <c r="AE146" s="3">
        <f t="shared" si="27"/>
        <v>9.106288668840774</v>
      </c>
      <c r="AF146" s="3">
        <f t="shared" si="28"/>
        <v>4.3200553443995018</v>
      </c>
      <c r="AG146" s="3">
        <f t="shared" si="29"/>
        <v>0.37030449094328721</v>
      </c>
      <c r="BK146" t="str">
        <f t="shared" si="30"/>
        <v>Sample 23</v>
      </c>
    </row>
    <row r="147" spans="1:64" x14ac:dyDescent="0.3">
      <c r="A147">
        <v>123</v>
      </c>
      <c r="B147">
        <v>11</v>
      </c>
      <c r="C147" t="s">
        <v>120</v>
      </c>
      <c r="D147" t="s">
        <v>86</v>
      </c>
      <c r="G147" s="1">
        <v>45720</v>
      </c>
      <c r="H147" s="6">
        <v>0.74524305555555559</v>
      </c>
      <c r="I147">
        <v>0.5</v>
      </c>
      <c r="J147">
        <v>0.5</v>
      </c>
      <c r="K147">
        <v>5752</v>
      </c>
      <c r="L147">
        <v>7435</v>
      </c>
      <c r="N147">
        <v>1599</v>
      </c>
      <c r="O147">
        <v>4.827</v>
      </c>
      <c r="P147">
        <v>6.5780000000000003</v>
      </c>
      <c r="Q147">
        <v>1.75</v>
      </c>
      <c r="S147">
        <v>5.0999999999999997E-2</v>
      </c>
      <c r="T147">
        <v>1</v>
      </c>
      <c r="U147">
        <v>0</v>
      </c>
      <c r="V147">
        <v>0</v>
      </c>
      <c r="X147">
        <v>0</v>
      </c>
      <c r="AB147">
        <v>1</v>
      </c>
      <c r="AD147" s="3">
        <f t="shared" si="26"/>
        <v>3.821107179278374</v>
      </c>
      <c r="AE147" s="3">
        <f t="shared" si="27"/>
        <v>9.0991855431267368</v>
      </c>
      <c r="AF147" s="3">
        <f t="shared" si="28"/>
        <v>5.2780783638483628</v>
      </c>
      <c r="AG147" s="3">
        <f t="shared" si="29"/>
        <v>0.36739357252892008</v>
      </c>
      <c r="AK147">
        <f t="shared" ref="AK147" si="39">ABS(100*(AD147-AD148)/(AVERAGE(AD147:AD148)))</f>
        <v>5.3640203492128558E-2</v>
      </c>
      <c r="AQ147">
        <f t="shared" ref="AQ147" si="40">ABS(100*(AE147-AE148)/(AVERAGE(AE147:AE148)))</f>
        <v>0.4802345301900936</v>
      </c>
      <c r="AW147">
        <f t="shared" ref="AW147" si="41">ABS(100*(AF147-AF148)/(AVERAGE(AF147:AF148)))</f>
        <v>0.86496268968290035</v>
      </c>
      <c r="BC147">
        <f t="shared" ref="BC147" si="42">ABS(100*(AG147-AG148)/(AVERAGE(AG147:AG148)))</f>
        <v>2.0778242665880042</v>
      </c>
      <c r="BG147" s="3">
        <f t="shared" ref="BG147" si="43">AVERAGE(AD147:AD148)</f>
        <v>3.8200826292304306</v>
      </c>
      <c r="BH147" s="3">
        <f t="shared" ref="BH147" si="44">AVERAGE(AE147:AE148)</f>
        <v>9.1210868474116857</v>
      </c>
      <c r="BI147" s="3">
        <f t="shared" ref="BI147" si="45">AVERAGE(AF147:AF148)</f>
        <v>5.3010042181812551</v>
      </c>
      <c r="BJ147" s="3">
        <f t="shared" ref="BJ147" si="46">AVERAGE(AG147:AG148)</f>
        <v>0.37125053942795655</v>
      </c>
      <c r="BK147" t="str">
        <f t="shared" si="30"/>
        <v>Sample 23</v>
      </c>
      <c r="BL147" t="s">
        <v>167</v>
      </c>
    </row>
    <row r="148" spans="1:64" x14ac:dyDescent="0.3">
      <c r="A148">
        <v>124</v>
      </c>
      <c r="B148">
        <v>11</v>
      </c>
      <c r="C148" t="s">
        <v>120</v>
      </c>
      <c r="D148" t="s">
        <v>86</v>
      </c>
      <c r="G148" s="1">
        <v>45720</v>
      </c>
      <c r="H148" s="6">
        <v>0.75280092592592596</v>
      </c>
      <c r="I148">
        <v>0.5</v>
      </c>
      <c r="J148">
        <v>0.5</v>
      </c>
      <c r="K148">
        <v>5749</v>
      </c>
      <c r="L148">
        <v>7472</v>
      </c>
      <c r="N148">
        <v>1652</v>
      </c>
      <c r="O148">
        <v>4.8259999999999996</v>
      </c>
      <c r="P148">
        <v>6.609</v>
      </c>
      <c r="Q148">
        <v>1.7829999999999999</v>
      </c>
      <c r="S148">
        <v>5.7000000000000002E-2</v>
      </c>
      <c r="T148">
        <v>1</v>
      </c>
      <c r="U148">
        <v>0</v>
      </c>
      <c r="V148">
        <v>0</v>
      </c>
      <c r="X148">
        <v>0</v>
      </c>
      <c r="AB148">
        <v>1</v>
      </c>
      <c r="AD148" s="3">
        <f t="shared" si="26"/>
        <v>3.8190580791824873</v>
      </c>
      <c r="AE148" s="3">
        <f t="shared" si="27"/>
        <v>9.1429881516966347</v>
      </c>
      <c r="AF148" s="3">
        <f t="shared" si="28"/>
        <v>5.3239300725141474</v>
      </c>
      <c r="AG148" s="3">
        <f t="shared" si="29"/>
        <v>0.37510750632699302</v>
      </c>
      <c r="BK148" t="str">
        <f t="shared" si="30"/>
        <v>Sample 23</v>
      </c>
    </row>
    <row r="149" spans="1:64" x14ac:dyDescent="0.3">
      <c r="A149">
        <v>125</v>
      </c>
      <c r="B149">
        <v>12</v>
      </c>
      <c r="C149" t="s">
        <v>121</v>
      </c>
      <c r="D149" t="s">
        <v>86</v>
      </c>
      <c r="G149" s="1">
        <v>45720</v>
      </c>
      <c r="H149" s="6">
        <v>0.76509259259259255</v>
      </c>
      <c r="I149">
        <v>0.5</v>
      </c>
      <c r="J149">
        <v>0.5</v>
      </c>
      <c r="K149">
        <v>2170</v>
      </c>
      <c r="L149">
        <v>3327</v>
      </c>
      <c r="N149">
        <v>1311</v>
      </c>
      <c r="O149">
        <v>2.0790000000000002</v>
      </c>
      <c r="P149">
        <v>3.097</v>
      </c>
      <c r="Q149">
        <v>1.018</v>
      </c>
      <c r="S149">
        <v>2.1000000000000001E-2</v>
      </c>
      <c r="T149">
        <v>1</v>
      </c>
      <c r="U149">
        <v>0</v>
      </c>
      <c r="V149">
        <v>0</v>
      </c>
      <c r="X149">
        <v>0</v>
      </c>
      <c r="AB149">
        <v>1</v>
      </c>
      <c r="AD149" s="3">
        <f t="shared" si="26"/>
        <v>1.3744816647889884</v>
      </c>
      <c r="AE149" s="3">
        <f t="shared" si="27"/>
        <v>4.2359121375825017</v>
      </c>
      <c r="AF149" s="3">
        <f t="shared" si="28"/>
        <v>2.8614304727935131</v>
      </c>
      <c r="AG149" s="3">
        <f t="shared" si="29"/>
        <v>0.32547634736203312</v>
      </c>
      <c r="BK149" t="str">
        <f t="shared" si="30"/>
        <v>Sample 24</v>
      </c>
    </row>
    <row r="150" spans="1:64" x14ac:dyDescent="0.3">
      <c r="A150">
        <v>126</v>
      </c>
      <c r="B150">
        <v>12</v>
      </c>
      <c r="C150" t="s">
        <v>121</v>
      </c>
      <c r="D150" t="s">
        <v>86</v>
      </c>
      <c r="G150" s="1">
        <v>45720</v>
      </c>
      <c r="H150" s="6">
        <v>0.77177083333333329</v>
      </c>
      <c r="I150">
        <v>0.5</v>
      </c>
      <c r="J150">
        <v>0.5</v>
      </c>
      <c r="K150">
        <v>1451</v>
      </c>
      <c r="L150">
        <v>3412</v>
      </c>
      <c r="N150">
        <v>1358</v>
      </c>
      <c r="O150">
        <v>1.528</v>
      </c>
      <c r="P150">
        <v>3.169</v>
      </c>
      <c r="Q150">
        <v>1.641</v>
      </c>
      <c r="S150">
        <v>2.5999999999999999E-2</v>
      </c>
      <c r="T150">
        <v>1</v>
      </c>
      <c r="U150">
        <v>0</v>
      </c>
      <c r="V150">
        <v>0</v>
      </c>
      <c r="X150">
        <v>0</v>
      </c>
      <c r="AB150">
        <v>1</v>
      </c>
      <c r="AD150" s="3">
        <f t="shared" si="26"/>
        <v>0.88338067514134211</v>
      </c>
      <c r="AE150" s="3">
        <f t="shared" si="27"/>
        <v>4.3365397518646978</v>
      </c>
      <c r="AF150" s="3">
        <f t="shared" si="28"/>
        <v>3.4531590767233555</v>
      </c>
      <c r="AG150" s="3">
        <f t="shared" si="29"/>
        <v>0.33231700563579591</v>
      </c>
      <c r="AK150">
        <f t="shared" ref="AK150" si="47">ABS(100*(AD150-AD151)/(AVERAGE(AD150:AD151)))</f>
        <v>0.61665590084221156</v>
      </c>
      <c r="AQ150">
        <f t="shared" ref="AQ150" si="48">ABS(100*(AE150-AE151)/(AVERAGE(AE150:AE151)))</f>
        <v>0.71231533152093818</v>
      </c>
      <c r="AW150">
        <f t="shared" ref="AW150" si="49">ABS(100*(AF150-AF151)/(AVERAGE(AF150:AF151)))</f>
        <v>1.0551408926295376</v>
      </c>
      <c r="BC150">
        <f t="shared" ref="BC150" si="50">ABS(100*(AG150-AG151)/(AVERAGE(AG150:AG151)))</f>
        <v>2.3933570323469384</v>
      </c>
      <c r="BG150" s="3">
        <f t="shared" ref="BG150" si="51">AVERAGE(AD150:AD151)</f>
        <v>0.88611280860252517</v>
      </c>
      <c r="BH150" s="3">
        <f t="shared" ref="BH150" si="52">AVERAGE(AE150:AE151)</f>
        <v>4.3211496461509498</v>
      </c>
      <c r="BI150" s="3">
        <f t="shared" ref="BI150" si="53">AVERAGE(AF150:AF151)</f>
        <v>3.4350368375484246</v>
      </c>
      <c r="BJ150" s="3">
        <f t="shared" ref="BJ150" si="54">AVERAGE(AG150:AG151)</f>
        <v>0.32838726577640026</v>
      </c>
      <c r="BK150" t="str">
        <f t="shared" si="30"/>
        <v>Sample 24</v>
      </c>
      <c r="BL150" t="s">
        <v>168</v>
      </c>
    </row>
    <row r="151" spans="1:64" x14ac:dyDescent="0.3">
      <c r="A151">
        <v>127</v>
      </c>
      <c r="B151">
        <v>12</v>
      </c>
      <c r="C151" t="s">
        <v>121</v>
      </c>
      <c r="D151" t="s">
        <v>86</v>
      </c>
      <c r="G151" s="1">
        <v>45720</v>
      </c>
      <c r="H151" s="6">
        <v>0.77895833333333331</v>
      </c>
      <c r="I151">
        <v>0.5</v>
      </c>
      <c r="J151">
        <v>0.5</v>
      </c>
      <c r="K151">
        <v>1459</v>
      </c>
      <c r="L151">
        <v>3386</v>
      </c>
      <c r="N151">
        <v>1304</v>
      </c>
      <c r="O151">
        <v>1.534</v>
      </c>
      <c r="P151">
        <v>3.1469999999999998</v>
      </c>
      <c r="Q151">
        <v>1.613</v>
      </c>
      <c r="S151">
        <v>0.02</v>
      </c>
      <c r="T151">
        <v>1</v>
      </c>
      <c r="U151">
        <v>0</v>
      </c>
      <c r="V151">
        <v>0</v>
      </c>
      <c r="X151">
        <v>0</v>
      </c>
      <c r="AB151">
        <v>1</v>
      </c>
      <c r="AD151" s="3">
        <f t="shared" si="26"/>
        <v>0.88884494206370823</v>
      </c>
      <c r="AE151" s="3">
        <f t="shared" si="27"/>
        <v>4.3057595404372018</v>
      </c>
      <c r="AF151" s="3">
        <f t="shared" si="28"/>
        <v>3.4169145983734937</v>
      </c>
      <c r="AG151" s="3">
        <f t="shared" si="29"/>
        <v>0.32445752591700461</v>
      </c>
      <c r="BK151" t="str">
        <f t="shared" si="30"/>
        <v>Sample 24</v>
      </c>
    </row>
    <row r="152" spans="1:64" x14ac:dyDescent="0.3">
      <c r="A152">
        <v>128</v>
      </c>
      <c r="B152">
        <v>13</v>
      </c>
      <c r="C152" t="s">
        <v>122</v>
      </c>
      <c r="D152" t="s">
        <v>86</v>
      </c>
      <c r="G152" s="1">
        <v>45720</v>
      </c>
      <c r="H152" s="6">
        <v>0.79273148148148154</v>
      </c>
      <c r="I152">
        <v>0.5</v>
      </c>
      <c r="J152">
        <v>0.5</v>
      </c>
      <c r="K152">
        <v>12098</v>
      </c>
      <c r="L152">
        <v>16951</v>
      </c>
      <c r="N152">
        <v>3063</v>
      </c>
      <c r="O152">
        <v>9.6959999999999997</v>
      </c>
      <c r="P152">
        <v>14.638999999999999</v>
      </c>
      <c r="Q152">
        <v>4.9429999999999996</v>
      </c>
      <c r="S152">
        <v>0.20399999999999999</v>
      </c>
      <c r="T152">
        <v>1</v>
      </c>
      <c r="U152">
        <v>0</v>
      </c>
      <c r="V152">
        <v>0</v>
      </c>
      <c r="X152">
        <v>0</v>
      </c>
      <c r="AB152">
        <v>1</v>
      </c>
      <c r="AD152" s="3">
        <f t="shared" si="26"/>
        <v>8.1556369154452213</v>
      </c>
      <c r="AE152" s="3">
        <f t="shared" si="27"/>
        <v>20.364742925589965</v>
      </c>
      <c r="AF152" s="3">
        <f t="shared" si="28"/>
        <v>12.209106010144744</v>
      </c>
      <c r="AG152" s="3">
        <f t="shared" si="29"/>
        <v>0.58047280046059557</v>
      </c>
      <c r="BK152" t="str">
        <f t="shared" si="30"/>
        <v>Sample 25</v>
      </c>
    </row>
    <row r="153" spans="1:64" x14ac:dyDescent="0.3">
      <c r="A153">
        <v>129</v>
      </c>
      <c r="B153">
        <v>13</v>
      </c>
      <c r="C153" t="s">
        <v>122</v>
      </c>
      <c r="D153" t="s">
        <v>86</v>
      </c>
      <c r="G153" s="1">
        <v>45720</v>
      </c>
      <c r="H153" s="6">
        <v>0.80081018518518521</v>
      </c>
      <c r="I153">
        <v>0.5</v>
      </c>
      <c r="J153">
        <v>0.5</v>
      </c>
      <c r="K153">
        <v>14643</v>
      </c>
      <c r="L153">
        <v>16857</v>
      </c>
      <c r="N153">
        <v>3084</v>
      </c>
      <c r="O153">
        <v>11.648999999999999</v>
      </c>
      <c r="P153">
        <v>14.56</v>
      </c>
      <c r="Q153">
        <v>2.91</v>
      </c>
      <c r="S153">
        <v>0.20699999999999999</v>
      </c>
      <c r="T153">
        <v>1</v>
      </c>
      <c r="U153">
        <v>0</v>
      </c>
      <c r="V153">
        <v>0</v>
      </c>
      <c r="X153">
        <v>0</v>
      </c>
      <c r="AB153">
        <v>1</v>
      </c>
      <c r="AD153" s="3">
        <f t="shared" si="26"/>
        <v>9.8939568301229102</v>
      </c>
      <c r="AE153" s="3">
        <f>((L153*$H$21)+$H$22)*1000/J153</f>
        <v>20.253460622736711</v>
      </c>
      <c r="AF153" s="3">
        <f t="shared" si="28"/>
        <v>10.3595037926138</v>
      </c>
      <c r="AG153" s="3">
        <f t="shared" si="29"/>
        <v>0.58352926479568101</v>
      </c>
      <c r="AK153">
        <f t="shared" ref="AK153" si="55">ABS(100*(AD153-AD154)/(AVERAGE(AD153:AD154)))</f>
        <v>0.54687100002037181</v>
      </c>
      <c r="AQ153">
        <f t="shared" ref="AQ153" si="56">ABS(100*(AE153-AE154)/(AVERAGE(AE153:AE154)))</f>
        <v>1.1853526085648962</v>
      </c>
      <c r="AW153">
        <f t="shared" ref="AW153" si="57">ABS(100*(AF153-AF154)/(AVERAGE(AF153:AF154)))</f>
        <v>2.8120229631337463</v>
      </c>
      <c r="BC153">
        <f t="shared" ref="BC153" si="58">ABS(100*(AG153-AG154)/(AVERAGE(AG153:AG154)))</f>
        <v>9.9819200777708922E-2</v>
      </c>
      <c r="BG153" s="3">
        <f t="shared" ref="BG153" si="59">AVERAGE(AD153:AD154)</f>
        <v>9.866977012193729</v>
      </c>
      <c r="BH153" s="3">
        <f t="shared" ref="BH153" si="60">AVERAGE(AE153:AE154)</f>
        <v>20.374213759875346</v>
      </c>
      <c r="BI153" s="3">
        <f t="shared" ref="BI153" si="61">AVERAGE(AF153:AF154)</f>
        <v>10.507236747681617</v>
      </c>
      <c r="BJ153" s="3">
        <f t="shared" ref="BJ153" si="62">AVERAGE(AG153:AG154)</f>
        <v>0.58323817295424429</v>
      </c>
      <c r="BK153" t="str">
        <f t="shared" si="30"/>
        <v>Sample 25</v>
      </c>
      <c r="BL153" t="s">
        <v>169</v>
      </c>
    </row>
    <row r="154" spans="1:64" x14ac:dyDescent="0.3">
      <c r="A154">
        <v>130</v>
      </c>
      <c r="B154">
        <v>13</v>
      </c>
      <c r="C154" t="s">
        <v>122</v>
      </c>
      <c r="D154" t="s">
        <v>86</v>
      </c>
      <c r="G154" s="1">
        <v>45720</v>
      </c>
      <c r="H154" s="6">
        <v>0.80907407407407406</v>
      </c>
      <c r="I154">
        <v>0.5</v>
      </c>
      <c r="J154">
        <v>0.5</v>
      </c>
      <c r="K154">
        <v>14564</v>
      </c>
      <c r="L154">
        <v>17061</v>
      </c>
      <c r="N154">
        <v>3080</v>
      </c>
      <c r="O154">
        <v>11.587999999999999</v>
      </c>
      <c r="P154">
        <v>14.733000000000001</v>
      </c>
      <c r="Q154">
        <v>3.1440000000000001</v>
      </c>
      <c r="S154">
        <v>0.20599999999999999</v>
      </c>
      <c r="T154">
        <v>1</v>
      </c>
      <c r="U154">
        <v>0</v>
      </c>
      <c r="V154">
        <v>0</v>
      </c>
      <c r="X154">
        <v>0</v>
      </c>
      <c r="AB154">
        <v>1</v>
      </c>
      <c r="AD154" s="3">
        <f t="shared" si="26"/>
        <v>9.8399971942645461</v>
      </c>
      <c r="AE154" s="3">
        <f t="shared" si="27"/>
        <v>20.494966897013981</v>
      </c>
      <c r="AF154" s="3">
        <f t="shared" si="28"/>
        <v>10.654969702749435</v>
      </c>
      <c r="AG154" s="3">
        <f t="shared" si="29"/>
        <v>0.58294708111280757</v>
      </c>
      <c r="BK154" t="str">
        <f t="shared" si="30"/>
        <v>Sample 25</v>
      </c>
    </row>
    <row r="155" spans="1:64" x14ac:dyDescent="0.3">
      <c r="A155">
        <v>131</v>
      </c>
      <c r="B155">
        <v>14</v>
      </c>
      <c r="C155" t="s">
        <v>123</v>
      </c>
      <c r="D155" t="s">
        <v>86</v>
      </c>
      <c r="G155" s="1">
        <v>45720</v>
      </c>
      <c r="H155" s="6">
        <v>0.82337962962962963</v>
      </c>
      <c r="I155">
        <v>0.5</v>
      </c>
      <c r="J155">
        <v>0.5</v>
      </c>
      <c r="K155">
        <v>13628</v>
      </c>
      <c r="L155">
        <v>16141</v>
      </c>
      <c r="N155">
        <v>3357</v>
      </c>
      <c r="O155">
        <v>10.87</v>
      </c>
      <c r="P155">
        <v>13.952999999999999</v>
      </c>
      <c r="Q155">
        <v>3.0830000000000002</v>
      </c>
      <c r="S155">
        <v>0.23499999999999999</v>
      </c>
      <c r="T155">
        <v>1</v>
      </c>
      <c r="U155">
        <v>0</v>
      </c>
      <c r="V155">
        <v>0</v>
      </c>
      <c r="X155">
        <v>0</v>
      </c>
      <c r="AB155">
        <v>1</v>
      </c>
      <c r="AD155" s="3">
        <f t="shared" si="26"/>
        <v>9.2006779643477223</v>
      </c>
      <c r="AE155" s="3">
        <f t="shared" si="27"/>
        <v>19.405820954194922</v>
      </c>
      <c r="AF155" s="3">
        <f t="shared" si="28"/>
        <v>10.2051429898472</v>
      </c>
      <c r="AG155" s="3">
        <f t="shared" si="29"/>
        <v>0.62326330115179274</v>
      </c>
      <c r="BK155" t="str">
        <f t="shared" si="30"/>
        <v>Sample 26</v>
      </c>
    </row>
    <row r="156" spans="1:64" x14ac:dyDescent="0.3">
      <c r="A156">
        <v>132</v>
      </c>
      <c r="B156">
        <v>14</v>
      </c>
      <c r="C156" t="s">
        <v>123</v>
      </c>
      <c r="D156" t="s">
        <v>86</v>
      </c>
      <c r="G156" s="1">
        <v>45720</v>
      </c>
      <c r="H156" s="6">
        <v>0.83112268518518517</v>
      </c>
      <c r="I156">
        <v>0.5</v>
      </c>
      <c r="J156">
        <v>0.5</v>
      </c>
      <c r="K156">
        <v>13640</v>
      </c>
      <c r="L156">
        <v>16164</v>
      </c>
      <c r="N156">
        <v>3422</v>
      </c>
      <c r="O156">
        <v>10.88</v>
      </c>
      <c r="P156">
        <v>13.972</v>
      </c>
      <c r="Q156">
        <v>3.093</v>
      </c>
      <c r="S156">
        <v>0.24199999999999999</v>
      </c>
      <c r="T156">
        <v>1</v>
      </c>
      <c r="U156">
        <v>0</v>
      </c>
      <c r="V156">
        <v>0</v>
      </c>
      <c r="X156">
        <v>0</v>
      </c>
      <c r="AB156">
        <v>1</v>
      </c>
      <c r="AD156" s="3">
        <f t="shared" si="26"/>
        <v>9.2088743647312725</v>
      </c>
      <c r="AE156" s="3">
        <f t="shared" si="27"/>
        <v>19.433049602765401</v>
      </c>
      <c r="AF156" s="3">
        <f t="shared" si="28"/>
        <v>10.224175238034128</v>
      </c>
      <c r="AG156" s="3">
        <f t="shared" si="29"/>
        <v>0.63272378599848589</v>
      </c>
      <c r="AK156">
        <f t="shared" ref="AK156" si="63">ABS(100*(AD156-AD157)/(AVERAGE(AD156:AD157)))</f>
        <v>0.50563936813589161</v>
      </c>
      <c r="AQ156">
        <f t="shared" ref="AQ156" si="64">ABS(100*(AE156-AE157)/(AVERAGE(AE156:AE157)))</f>
        <v>0.38912708762802939</v>
      </c>
      <c r="AW156">
        <f t="shared" ref="AW156" si="65">ABS(100*(AF156-AF157)/(AVERAGE(AF156:AF157)))</f>
        <v>1.188231363747281</v>
      </c>
      <c r="BC156">
        <f t="shared" ref="BC156" si="66">ABS(100*(AG156-AG157)/(AVERAGE(AG156:AG157)))</f>
        <v>1.3253371120642552</v>
      </c>
      <c r="BG156" s="3">
        <f t="shared" ref="BG156" si="67">AVERAGE(AD156:AD157)</f>
        <v>9.1856512303112154</v>
      </c>
      <c r="BH156" s="3">
        <f t="shared" ref="BH156" si="68">AVERAGE(AE156:AE157)</f>
        <v>19.470932939906934</v>
      </c>
      <c r="BI156" s="3">
        <f t="shared" ref="BI156" si="69">AVERAGE(AF156:AF157)</f>
        <v>10.285281709595719</v>
      </c>
      <c r="BJ156" s="3">
        <f t="shared" ref="BJ156" si="70">AVERAGE(AG156:AG157)</f>
        <v>0.63694461769931832</v>
      </c>
      <c r="BK156" t="str">
        <f t="shared" si="30"/>
        <v>Sample 26</v>
      </c>
      <c r="BL156" t="s">
        <v>170</v>
      </c>
    </row>
    <row r="157" spans="1:64" x14ac:dyDescent="0.3">
      <c r="A157">
        <v>133</v>
      </c>
      <c r="B157">
        <v>14</v>
      </c>
      <c r="C157" t="s">
        <v>123</v>
      </c>
      <c r="D157" t="s">
        <v>86</v>
      </c>
      <c r="G157" s="1">
        <v>45720</v>
      </c>
      <c r="H157" s="6">
        <v>0.83932870370370372</v>
      </c>
      <c r="I157">
        <v>0.5</v>
      </c>
      <c r="J157">
        <v>0.5</v>
      </c>
      <c r="K157">
        <v>13572</v>
      </c>
      <c r="L157">
        <v>16228</v>
      </c>
      <c r="N157">
        <v>3480</v>
      </c>
      <c r="O157">
        <v>10.827</v>
      </c>
      <c r="P157">
        <v>14.026</v>
      </c>
      <c r="Q157">
        <v>3.1989999999999998</v>
      </c>
      <c r="S157">
        <v>0.248</v>
      </c>
      <c r="T157">
        <v>1</v>
      </c>
      <c r="U157">
        <v>0</v>
      </c>
      <c r="V157">
        <v>0</v>
      </c>
      <c r="X157">
        <v>0</v>
      </c>
      <c r="AB157">
        <v>1</v>
      </c>
      <c r="AD157" s="3">
        <f t="shared" si="26"/>
        <v>9.1624280958911601</v>
      </c>
      <c r="AE157" s="3">
        <f t="shared" si="27"/>
        <v>19.508816277048467</v>
      </c>
      <c r="AF157" s="3">
        <f t="shared" si="28"/>
        <v>10.346388181157307</v>
      </c>
      <c r="AG157" s="3">
        <f t="shared" si="29"/>
        <v>0.64116544940015074</v>
      </c>
      <c r="BK157" t="str">
        <f t="shared" si="30"/>
        <v>Sample 26</v>
      </c>
    </row>
    <row r="158" spans="1:64" x14ac:dyDescent="0.3">
      <c r="A158">
        <v>134</v>
      </c>
      <c r="B158">
        <v>15</v>
      </c>
      <c r="C158" t="s">
        <v>124</v>
      </c>
      <c r="D158" t="s">
        <v>86</v>
      </c>
      <c r="G158" s="1">
        <v>45720</v>
      </c>
      <c r="H158" s="6">
        <v>0.85349537037037038</v>
      </c>
      <c r="I158">
        <v>0.5</v>
      </c>
      <c r="J158">
        <v>0.5</v>
      </c>
      <c r="K158">
        <v>13615</v>
      </c>
      <c r="L158">
        <v>16052</v>
      </c>
      <c r="N158">
        <v>2457</v>
      </c>
      <c r="O158">
        <v>10.86</v>
      </c>
      <c r="P158">
        <v>13.878</v>
      </c>
      <c r="Q158">
        <v>3.0179999999999998</v>
      </c>
      <c r="S158">
        <v>0.14099999999999999</v>
      </c>
      <c r="T158">
        <v>1</v>
      </c>
      <c r="U158">
        <v>0</v>
      </c>
      <c r="V158">
        <v>0</v>
      </c>
      <c r="X158">
        <v>0</v>
      </c>
      <c r="AB158">
        <v>1</v>
      </c>
      <c r="AD158" s="3">
        <f t="shared" si="26"/>
        <v>9.1917985305988772</v>
      </c>
      <c r="AE158" s="3">
        <f t="shared" si="27"/>
        <v>19.300457922770033</v>
      </c>
      <c r="AF158" s="3">
        <f t="shared" si="28"/>
        <v>10.108659392171155</v>
      </c>
      <c r="AG158" s="3">
        <f t="shared" si="29"/>
        <v>0.49227197250527083</v>
      </c>
      <c r="BK158" t="str">
        <f t="shared" si="30"/>
        <v>Sample 27</v>
      </c>
    </row>
    <row r="159" spans="1:64" x14ac:dyDescent="0.3">
      <c r="A159">
        <v>135</v>
      </c>
      <c r="B159">
        <v>15</v>
      </c>
      <c r="C159" t="s">
        <v>124</v>
      </c>
      <c r="D159" t="s">
        <v>86</v>
      </c>
      <c r="G159" s="1">
        <v>45720</v>
      </c>
      <c r="H159" s="6">
        <v>0.86128472222222219</v>
      </c>
      <c r="I159">
        <v>0.5</v>
      </c>
      <c r="J159">
        <v>0.5</v>
      </c>
      <c r="K159">
        <v>13825</v>
      </c>
      <c r="L159">
        <v>16032</v>
      </c>
      <c r="N159">
        <v>2548</v>
      </c>
      <c r="O159">
        <v>11.021000000000001</v>
      </c>
      <c r="P159">
        <v>13.861000000000001</v>
      </c>
      <c r="Q159">
        <v>2.84</v>
      </c>
      <c r="S159">
        <v>0.15</v>
      </c>
      <c r="T159">
        <v>1</v>
      </c>
      <c r="U159">
        <v>0</v>
      </c>
      <c r="V159">
        <v>0</v>
      </c>
      <c r="X159">
        <v>0</v>
      </c>
      <c r="AB159">
        <v>1</v>
      </c>
      <c r="AD159" s="3">
        <f t="shared" si="26"/>
        <v>9.3352355373109841</v>
      </c>
      <c r="AE159" s="3">
        <f t="shared" si="27"/>
        <v>19.276780837056577</v>
      </c>
      <c r="AF159" s="3">
        <f t="shared" si="28"/>
        <v>9.9415452997455933</v>
      </c>
      <c r="AG159" s="3">
        <f t="shared" si="29"/>
        <v>0.50551665129064138</v>
      </c>
      <c r="AK159">
        <f t="shared" ref="AK159" si="71">ABS(100*(AD159-AD160)/(AVERAGE(AD159:AD160)))</f>
        <v>0.60177656421377346</v>
      </c>
      <c r="AQ159">
        <f>ABS(100*(AE159-AE160)/(AVERAGE(AE159:AE160)))</f>
        <v>0</v>
      </c>
      <c r="AW159">
        <f t="shared" ref="AW159" si="72">ABS(100*(AF159-AF160)/(AVERAGE(AF159:AF160)))</f>
        <v>0.56179805328202381</v>
      </c>
      <c r="BC159">
        <f t="shared" ref="BC159" si="73">ABS(100*(AG159-AG160)/(AVERAGE(AG159:AG160)))</f>
        <v>2.0653073045639321</v>
      </c>
      <c r="BG159" s="3">
        <f t="shared" ref="BG159" si="74">AVERAGE(AD159:AD160)</f>
        <v>9.3072311693338587</v>
      </c>
      <c r="BH159" s="3">
        <f t="shared" ref="BH159" si="75">AVERAGE(AE159:AE160)</f>
        <v>19.276780837056577</v>
      </c>
      <c r="BI159" s="3">
        <f t="shared" ref="BI159" si="76">AVERAGE(AF159:AF160)</f>
        <v>9.9695496677227187</v>
      </c>
      <c r="BJ159" s="3">
        <f t="shared" ref="BJ159" si="77">AVERAGE(AG159:AG160)</f>
        <v>0.50034977110513967</v>
      </c>
      <c r="BK159" t="str">
        <f t="shared" si="30"/>
        <v>Sample 27</v>
      </c>
      <c r="BL159" t="s">
        <v>171</v>
      </c>
    </row>
    <row r="160" spans="1:64" x14ac:dyDescent="0.3">
      <c r="A160">
        <v>136</v>
      </c>
      <c r="B160">
        <v>15</v>
      </c>
      <c r="C160" t="s">
        <v>124</v>
      </c>
      <c r="D160" t="s">
        <v>86</v>
      </c>
      <c r="G160" s="1">
        <v>45720</v>
      </c>
      <c r="H160" s="6">
        <v>0.86950231481481477</v>
      </c>
      <c r="I160">
        <v>0.5</v>
      </c>
      <c r="J160">
        <v>0.5</v>
      </c>
      <c r="K160">
        <v>13743</v>
      </c>
      <c r="L160">
        <v>16032</v>
      </c>
      <c r="N160">
        <v>2477</v>
      </c>
      <c r="O160">
        <v>10.958</v>
      </c>
      <c r="P160">
        <v>13.861000000000001</v>
      </c>
      <c r="Q160">
        <v>2.9020000000000001</v>
      </c>
      <c r="S160">
        <v>0.14299999999999999</v>
      </c>
      <c r="T160">
        <v>1</v>
      </c>
      <c r="U160">
        <v>0</v>
      </c>
      <c r="V160">
        <v>0</v>
      </c>
      <c r="X160">
        <v>0</v>
      </c>
      <c r="AB160">
        <v>1</v>
      </c>
      <c r="AD160" s="3">
        <f t="shared" si="26"/>
        <v>9.2792268013567334</v>
      </c>
      <c r="AE160" s="3">
        <f t="shared" si="27"/>
        <v>19.276780837056577</v>
      </c>
      <c r="AF160" s="3">
        <f t="shared" si="28"/>
        <v>9.997554035699844</v>
      </c>
      <c r="AG160" s="3">
        <f t="shared" si="29"/>
        <v>0.49518289091963802</v>
      </c>
      <c r="BK160" t="str">
        <f t="shared" si="30"/>
        <v>Sample 27</v>
      </c>
    </row>
    <row r="161" spans="1:63" x14ac:dyDescent="0.3">
      <c r="A161">
        <v>137</v>
      </c>
      <c r="B161">
        <v>3</v>
      </c>
      <c r="D161" t="s">
        <v>88</v>
      </c>
      <c r="G161" s="1">
        <v>45720</v>
      </c>
      <c r="H161" s="6">
        <v>0.87368055555555557</v>
      </c>
      <c r="AB161">
        <v>1</v>
      </c>
      <c r="AD161" s="3"/>
      <c r="AE161" s="3"/>
      <c r="AF161" s="3"/>
      <c r="AG161" s="3"/>
      <c r="BK161">
        <f t="shared" si="30"/>
        <v>0</v>
      </c>
    </row>
    <row r="162" spans="1:63" x14ac:dyDescent="0.3">
      <c r="A162">
        <v>138</v>
      </c>
      <c r="B162">
        <v>1</v>
      </c>
      <c r="C162" t="s">
        <v>92</v>
      </c>
      <c r="D162" t="s">
        <v>86</v>
      </c>
      <c r="G162" s="1">
        <v>45720</v>
      </c>
      <c r="H162" s="6">
        <v>0.88645833333333335</v>
      </c>
      <c r="I162">
        <v>0.3</v>
      </c>
      <c r="J162">
        <v>0.3</v>
      </c>
      <c r="K162">
        <v>5090</v>
      </c>
      <c r="L162">
        <v>9831</v>
      </c>
      <c r="N162">
        <v>7602</v>
      </c>
      <c r="O162">
        <v>7.2</v>
      </c>
      <c r="P162">
        <v>14.345000000000001</v>
      </c>
      <c r="Q162">
        <v>7.1449999999999996</v>
      </c>
      <c r="S162">
        <v>1.1319999999999999</v>
      </c>
      <c r="T162">
        <v>1</v>
      </c>
      <c r="U162">
        <v>0</v>
      </c>
      <c r="V162">
        <v>0</v>
      </c>
      <c r="X162">
        <v>0</v>
      </c>
      <c r="AB162">
        <v>1</v>
      </c>
      <c r="AD162" s="3">
        <f t="shared" si="26"/>
        <v>5.6148984857543107</v>
      </c>
      <c r="AE162" s="3">
        <f t="shared" si="27"/>
        <v>19.892834019331641</v>
      </c>
      <c r="AF162" s="3">
        <f t="shared" si="28"/>
        <v>14.277935533577331</v>
      </c>
      <c r="AG162" s="3">
        <f t="shared" si="29"/>
        <v>2.0685095576687007</v>
      </c>
      <c r="BG162" s="3"/>
      <c r="BH162" s="3"/>
      <c r="BI162" s="3"/>
      <c r="BJ162" s="3"/>
      <c r="BK162" t="str">
        <f t="shared" si="30"/>
        <v>Spiked tap as reference 100+1KHP</v>
      </c>
    </row>
    <row r="163" spans="1:63" x14ac:dyDescent="0.3">
      <c r="A163">
        <v>139</v>
      </c>
      <c r="B163">
        <v>1</v>
      </c>
      <c r="C163" t="s">
        <v>92</v>
      </c>
      <c r="D163" t="s">
        <v>86</v>
      </c>
      <c r="G163" s="1">
        <v>45720</v>
      </c>
      <c r="H163" s="6">
        <v>0.89356481481481487</v>
      </c>
      <c r="I163">
        <v>0.3</v>
      </c>
      <c r="J163">
        <v>0.3</v>
      </c>
      <c r="K163">
        <v>7850</v>
      </c>
      <c r="L163">
        <v>9670</v>
      </c>
      <c r="N163">
        <v>7256</v>
      </c>
      <c r="O163">
        <v>10.728999999999999</v>
      </c>
      <c r="P163">
        <v>14.119</v>
      </c>
      <c r="Q163">
        <v>3.39</v>
      </c>
      <c r="S163">
        <v>1.071</v>
      </c>
      <c r="T163">
        <v>1</v>
      </c>
      <c r="U163">
        <v>0</v>
      </c>
      <c r="V163">
        <v>0</v>
      </c>
      <c r="X163">
        <v>0</v>
      </c>
      <c r="AB163">
        <v>1</v>
      </c>
      <c r="AD163" s="3">
        <f t="shared" si="26"/>
        <v>8.7568519661147732</v>
      </c>
      <c r="AE163" s="3">
        <f t="shared" si="27"/>
        <v>19.575166452676079</v>
      </c>
      <c r="AF163" s="3">
        <f t="shared" si="28"/>
        <v>10.818314486561306</v>
      </c>
      <c r="AG163" s="3">
        <f t="shared" si="29"/>
        <v>1.9845780767211145</v>
      </c>
      <c r="AI163">
        <f>100*(AVERAGE(K163:K164))/(AVERAGE(K$49:K$50))</f>
        <v>90.841259896337647</v>
      </c>
      <c r="AK163">
        <f t="shared" ref="AK163" si="78">ABS(100*(AD163-AD164)/(AVERAGE(AD163:AD164)))</f>
        <v>3.1854386018759961</v>
      </c>
      <c r="AO163">
        <f>100*(AVERAGE(L163:L164))/(AVERAGE(L$49:L$50))</f>
        <v>104.8788893265065</v>
      </c>
      <c r="AQ163">
        <f>ABS(100*(AE163-AE164)/(AVERAGE(AE163:AE164)))</f>
        <v>18.004931019065996</v>
      </c>
      <c r="AU163">
        <f>100*(((AVERAGE(L163:L164))-(AVERAGE(K163:K164)))/((AVERAGE(L$49:L$50))-(AVERAGE($K$49:K72))))</f>
        <v>-609.55350955350991</v>
      </c>
      <c r="AW163">
        <f>ABS(100*(AF163-AF164)/(AVERAGE(AF163:AF164)))</f>
        <v>28.460068326864725</v>
      </c>
      <c r="BA163">
        <f>100*(AVERAGE(N163:N164))/(AVERAGE(N$49:N$50))</f>
        <v>111.42924938701258</v>
      </c>
      <c r="BC163">
        <f>ABS(100*(AG163-AG164)/(AVERAGE(AG163:AG164)))</f>
        <v>5.3204537743091898</v>
      </c>
      <c r="BG163" s="3">
        <f t="shared" ref="BG163" si="79">AVERAGE(AD163:AD164)</f>
        <v>8.898581389413641</v>
      </c>
      <c r="BH163" s="3">
        <f t="shared" ref="BH163" si="80">AVERAGE(AE163:AE164)</f>
        <v>21.511754754989319</v>
      </c>
      <c r="BI163" s="3">
        <f t="shared" ref="BI163" si="81">AVERAGE(AF163:AF164)</f>
        <v>12.613173365575676</v>
      </c>
      <c r="BJ163" s="3">
        <f t="shared" ref="BJ163" si="82">AVERAGE(AG163:AG164)</f>
        <v>1.9331518514006283</v>
      </c>
      <c r="BK163" t="str">
        <f t="shared" si="30"/>
        <v>Spiked tap as reference 100+1KHP</v>
      </c>
    </row>
    <row r="164" spans="1:63" x14ac:dyDescent="0.3">
      <c r="A164">
        <v>140</v>
      </c>
      <c r="B164">
        <v>1</v>
      </c>
      <c r="C164" t="s">
        <v>92</v>
      </c>
      <c r="D164" t="s">
        <v>86</v>
      </c>
      <c r="G164" s="1">
        <v>45720</v>
      </c>
      <c r="H164" s="6">
        <v>0.90114583333333331</v>
      </c>
      <c r="I164">
        <v>0.3</v>
      </c>
      <c r="J164">
        <v>0.3</v>
      </c>
      <c r="K164">
        <v>8099</v>
      </c>
      <c r="L164">
        <v>11633</v>
      </c>
      <c r="N164">
        <v>6832</v>
      </c>
      <c r="O164">
        <v>11.047000000000001</v>
      </c>
      <c r="P164">
        <v>16.89</v>
      </c>
      <c r="Q164">
        <v>5.843</v>
      </c>
      <c r="S164">
        <v>0.997</v>
      </c>
      <c r="T164">
        <v>1</v>
      </c>
      <c r="U164">
        <v>0</v>
      </c>
      <c r="V164">
        <v>0</v>
      </c>
      <c r="X164">
        <v>0</v>
      </c>
      <c r="AB164">
        <v>3</v>
      </c>
      <c r="AC164" t="s">
        <v>130</v>
      </c>
      <c r="AD164" s="3">
        <f t="shared" si="26"/>
        <v>9.0403108127125087</v>
      </c>
      <c r="AE164" s="3">
        <f t="shared" si="27"/>
        <v>23.448343057302555</v>
      </c>
      <c r="AF164" s="3">
        <f t="shared" si="28"/>
        <v>14.408032244590046</v>
      </c>
      <c r="AG164" s="3">
        <f t="shared" si="29"/>
        <v>1.8817256260801418</v>
      </c>
      <c r="BK164" t="str">
        <f t="shared" si="30"/>
        <v>Spiked tap as reference 100+1KHP</v>
      </c>
    </row>
  </sheetData>
  <conditionalFormatting sqref="AI26">
    <cfRule type="cellIs" dxfId="478" priority="412" operator="between">
      <formula>80</formula>
      <formula>120</formula>
    </cfRule>
  </conditionalFormatting>
  <conditionalFormatting sqref="AI49">
    <cfRule type="cellIs" dxfId="477" priority="405" operator="between">
      <formula>80</formula>
      <formula>120</formula>
    </cfRule>
  </conditionalFormatting>
  <conditionalFormatting sqref="AI98">
    <cfRule type="cellIs" dxfId="476" priority="398" operator="between">
      <formula>80</formula>
      <formula>120</formula>
    </cfRule>
  </conditionalFormatting>
  <conditionalFormatting sqref="AI112">
    <cfRule type="cellIs" dxfId="475" priority="389" operator="between">
      <formula>80</formula>
      <formula>120</formula>
    </cfRule>
  </conditionalFormatting>
  <conditionalFormatting sqref="AI141">
    <cfRule type="cellIs" dxfId="474" priority="13" operator="between">
      <formula>80</formula>
      <formula>120</formula>
    </cfRule>
  </conditionalFormatting>
  <conditionalFormatting sqref="AI163">
    <cfRule type="cellIs" dxfId="473" priority="8" operator="between">
      <formula>80</formula>
      <formula>120</formula>
    </cfRule>
  </conditionalFormatting>
  <conditionalFormatting sqref="AJ34 AJ37 AJ40 AJ43 AJ46">
    <cfRule type="cellIs" dxfId="472" priority="416" operator="lessThan">
      <formula>20.1</formula>
    </cfRule>
  </conditionalFormatting>
  <conditionalFormatting sqref="AK26 AK31 AK33:AL42 AK43:AK46">
    <cfRule type="cellIs" dxfId="471" priority="420" operator="greaterThan">
      <formula>20</formula>
    </cfRule>
  </conditionalFormatting>
  <conditionalFormatting sqref="AK48:AK50">
    <cfRule type="cellIs" dxfId="470" priority="488" operator="greaterThan">
      <formula>20</formula>
    </cfRule>
  </conditionalFormatting>
  <conditionalFormatting sqref="AK52 AK56:AK57 AK59:AK60 AK62:AK63 AK65:AK66 AK68:AK69 AK71:AK72 AK74:AK75 AK77:AK78 AK80:AK81 AK83:AK84">
    <cfRule type="cellIs" dxfId="469" priority="484" operator="greaterThan">
      <formula>20</formula>
    </cfRule>
  </conditionalFormatting>
  <conditionalFormatting sqref="AK87">
    <cfRule type="cellIs" dxfId="468" priority="264" operator="greaterThan">
      <formula>20</formula>
    </cfRule>
  </conditionalFormatting>
  <conditionalFormatting sqref="AK89:AK91 AK93:AK98">
    <cfRule type="cellIs" dxfId="467" priority="251" operator="greaterThan">
      <formula>20</formula>
    </cfRule>
  </conditionalFormatting>
  <conditionalFormatting sqref="AK102:AK103 AK105:AK106 AK108:AK109 AK111:AK112">
    <cfRule type="cellIs" dxfId="466" priority="424" operator="greaterThan">
      <formula>20</formula>
    </cfRule>
  </conditionalFormatting>
  <conditionalFormatting sqref="AK115 AK118 AK121 AK124 AK127 AK130">
    <cfRule type="cellIs" dxfId="465" priority="278" operator="greaterThan">
      <formula>20</formula>
    </cfRule>
  </conditionalFormatting>
  <conditionalFormatting sqref="AK133">
    <cfRule type="cellIs" dxfId="464" priority="47" operator="greaterThan">
      <formula>20</formula>
    </cfRule>
  </conditionalFormatting>
  <conditionalFormatting sqref="AK135:AK138">
    <cfRule type="cellIs" dxfId="463" priority="115" operator="greaterThan">
      <formula>20</formula>
    </cfRule>
  </conditionalFormatting>
  <conditionalFormatting sqref="AK140:AK141 AK143:AK144 AK146:AK147 AK149:AK150 AK152:AK153 AK155:AK156 AK158:AK159">
    <cfRule type="cellIs" dxfId="462" priority="12" operator="greaterThan">
      <formula>20</formula>
    </cfRule>
  </conditionalFormatting>
  <conditionalFormatting sqref="AK161:AK165">
    <cfRule type="cellIs" dxfId="461" priority="1" operator="greaterThan">
      <formula>20</formula>
    </cfRule>
  </conditionalFormatting>
  <conditionalFormatting sqref="AK45:AL45 AW45:AX45 BC45:BD45">
    <cfRule type="cellIs" dxfId="460" priority="506" operator="greaterThan">
      <formula>20</formula>
    </cfRule>
  </conditionalFormatting>
  <conditionalFormatting sqref="AK47:AL47 AW47:AX47 BC47:BD47">
    <cfRule type="cellIs" dxfId="459" priority="500" operator="greaterThan">
      <formula>20</formula>
    </cfRule>
  </conditionalFormatting>
  <conditionalFormatting sqref="AK51:AL51">
    <cfRule type="cellIs" dxfId="458" priority="557" operator="greaterThan">
      <formula>20</formula>
    </cfRule>
  </conditionalFormatting>
  <conditionalFormatting sqref="AK86:AL86">
    <cfRule type="cellIs" dxfId="457" priority="523" operator="greaterThan">
      <formula>20</formula>
    </cfRule>
  </conditionalFormatting>
  <conditionalFormatting sqref="AK102:AL102 AW102:AX102 BC102:BD102">
    <cfRule type="cellIs" dxfId="456" priority="436" operator="greaterThan">
      <formula>20</formula>
    </cfRule>
  </conditionalFormatting>
  <conditionalFormatting sqref="AK132:AL132">
    <cfRule type="cellIs" dxfId="455" priority="383" operator="greaterThan">
      <formula>20</formula>
    </cfRule>
  </conditionalFormatting>
  <conditionalFormatting sqref="AL46 AX46 BD46">
    <cfRule type="cellIs" dxfId="454" priority="559" operator="greaterThan">
      <formula>20</formula>
    </cfRule>
  </conditionalFormatting>
  <conditionalFormatting sqref="AL84">
    <cfRule type="cellIs" dxfId="453" priority="475" operator="greaterThan">
      <formula>20</formula>
    </cfRule>
  </conditionalFormatting>
  <conditionalFormatting sqref="AL89:AL90">
    <cfRule type="cellIs" dxfId="452" priority="238" operator="greaterThan">
      <formula>20</formula>
    </cfRule>
  </conditionalFormatting>
  <conditionalFormatting sqref="AL90">
    <cfRule type="cellIs" dxfId="451" priority="237" operator="lessThan">
      <formula>20</formula>
    </cfRule>
  </conditionalFormatting>
  <conditionalFormatting sqref="AL135:AL136">
    <cfRule type="cellIs" dxfId="450" priority="102" operator="greaterThan">
      <formula>20</formula>
    </cfRule>
  </conditionalFormatting>
  <conditionalFormatting sqref="AL136">
    <cfRule type="cellIs" dxfId="449" priority="101" operator="lessThan">
      <formula>20</formula>
    </cfRule>
  </conditionalFormatting>
  <conditionalFormatting sqref="AM130">
    <cfRule type="cellIs" dxfId="448" priority="53" operator="between">
      <formula>80</formula>
      <formula>120</formula>
    </cfRule>
  </conditionalFormatting>
  <conditionalFormatting sqref="AM33:AN42 AY33:AZ42">
    <cfRule type="cellIs" dxfId="447" priority="552" operator="between">
      <formula>80</formula>
      <formula>120</formula>
    </cfRule>
  </conditionalFormatting>
  <conditionalFormatting sqref="AM45:AN47 AY45:AZ47 BE45:BE47">
    <cfRule type="cellIs" dxfId="446" priority="499" operator="between">
      <formula>80</formula>
      <formula>120</formula>
    </cfRule>
  </conditionalFormatting>
  <conditionalFormatting sqref="AM84:AN90">
    <cfRule type="cellIs" dxfId="445" priority="23" operator="between">
      <formula>80</formula>
      <formula>120</formula>
    </cfRule>
  </conditionalFormatting>
  <conditionalFormatting sqref="AM92:AN92 AS92:AT92 AY92:AZ92 BE92">
    <cfRule type="cellIs" dxfId="444" priority="18" operator="between">
      <formula>80</formula>
      <formula>120</formula>
    </cfRule>
  </conditionalFormatting>
  <conditionalFormatting sqref="AM99:AN102 AS99:AT102 AY99:AZ102 BE99:BE102">
    <cfRule type="cellIs" dxfId="443" priority="437" operator="between">
      <formula>80</formula>
      <formula>120</formula>
    </cfRule>
  </conditionalFormatting>
  <conditionalFormatting sqref="AM132:AN136">
    <cfRule type="cellIs" dxfId="442" priority="19" operator="between">
      <formula>80</formula>
      <formula>120</formula>
    </cfRule>
  </conditionalFormatting>
  <conditionalFormatting sqref="AM142:AN142 AS142:AT142 AY142:AZ142 BE142">
    <cfRule type="cellIs" dxfId="441" priority="17" operator="between">
      <formula>80</formula>
      <formula>120</formula>
    </cfRule>
  </conditionalFormatting>
  <conditionalFormatting sqref="AO26">
    <cfRule type="cellIs" dxfId="440" priority="411" operator="between">
      <formula>80</formula>
      <formula>120</formula>
    </cfRule>
  </conditionalFormatting>
  <conditionalFormatting sqref="AO49">
    <cfRule type="cellIs" dxfId="439" priority="408" operator="between">
      <formula>80</formula>
      <formula>120</formula>
    </cfRule>
  </conditionalFormatting>
  <conditionalFormatting sqref="AO98">
    <cfRule type="cellIs" dxfId="438" priority="401" operator="between">
      <formula>80</formula>
      <formula>120</formula>
    </cfRule>
  </conditionalFormatting>
  <conditionalFormatting sqref="AO141">
    <cfRule type="cellIs" dxfId="437" priority="16" operator="between">
      <formula>80</formula>
      <formula>120</formula>
    </cfRule>
  </conditionalFormatting>
  <conditionalFormatting sqref="AO163">
    <cfRule type="cellIs" dxfId="436" priority="7" operator="between">
      <formula>80</formula>
      <formula>120</formula>
    </cfRule>
  </conditionalFormatting>
  <conditionalFormatting sqref="AP34 AP37 AP40 AP43 AP46">
    <cfRule type="cellIs" dxfId="435" priority="415" operator="lessThan">
      <formula>20.1</formula>
    </cfRule>
  </conditionalFormatting>
  <conditionalFormatting sqref="AQ26 AQ31 AQ33:AR42 AQ43:AQ46">
    <cfRule type="cellIs" dxfId="434" priority="419" operator="greaterThan">
      <formula>20</formula>
    </cfRule>
  </conditionalFormatting>
  <conditionalFormatting sqref="AQ48:AQ50">
    <cfRule type="cellIs" dxfId="433" priority="487" operator="greaterThan">
      <formula>20</formula>
    </cfRule>
  </conditionalFormatting>
  <conditionalFormatting sqref="AQ52 AQ56:AQ57 AQ59:AQ60 AQ62:AQ63 AQ65:AQ66 AQ68:AQ69 AQ71:AQ72 AQ74:AQ75 AQ77:AQ78 AQ80:AQ81 AQ83:AQ84">
    <cfRule type="cellIs" dxfId="432" priority="483" operator="greaterThan">
      <formula>20</formula>
    </cfRule>
  </conditionalFormatting>
  <conditionalFormatting sqref="AQ87">
    <cfRule type="cellIs" dxfId="431" priority="263" operator="greaterThan">
      <formula>20</formula>
    </cfRule>
  </conditionalFormatting>
  <conditionalFormatting sqref="AQ89:AQ91 AQ93:AQ98">
    <cfRule type="cellIs" dxfId="430" priority="250" operator="greaterThan">
      <formula>20</formula>
    </cfRule>
  </conditionalFormatting>
  <conditionalFormatting sqref="AQ102:AQ103 AQ105:AQ106 AQ108:AQ109 AQ111:AQ112">
    <cfRule type="cellIs" dxfId="429" priority="423" operator="greaterThan">
      <formula>20</formula>
    </cfRule>
  </conditionalFormatting>
  <conditionalFormatting sqref="AQ115 AQ118 AQ121 AQ124 AQ127 AQ130">
    <cfRule type="cellIs" dxfId="428" priority="277" operator="greaterThan">
      <formula>20</formula>
    </cfRule>
  </conditionalFormatting>
  <conditionalFormatting sqref="AQ133">
    <cfRule type="cellIs" dxfId="427" priority="46" operator="greaterThan">
      <formula>20</formula>
    </cfRule>
  </conditionalFormatting>
  <conditionalFormatting sqref="AQ135:AQ138">
    <cfRule type="cellIs" dxfId="426" priority="114" operator="greaterThan">
      <formula>20</formula>
    </cfRule>
  </conditionalFormatting>
  <conditionalFormatting sqref="AQ140:AQ141 AQ143:AQ144 AQ146:AQ147 AQ149:AQ150 AQ152:AQ153 AQ155:AQ156 AQ158:AQ159">
    <cfRule type="cellIs" dxfId="425" priority="11" operator="greaterThan">
      <formula>20</formula>
    </cfRule>
  </conditionalFormatting>
  <conditionalFormatting sqref="AQ163">
    <cfRule type="cellIs" dxfId="424" priority="4" operator="greaterThan">
      <formula>20</formula>
    </cfRule>
  </conditionalFormatting>
  <conditionalFormatting sqref="AQ45:AR45">
    <cfRule type="cellIs" dxfId="423" priority="505" operator="greaterThan">
      <formula>20</formula>
    </cfRule>
  </conditionalFormatting>
  <conditionalFormatting sqref="AQ47:AR47">
    <cfRule type="cellIs" dxfId="422" priority="498" operator="greaterThan">
      <formula>20</formula>
    </cfRule>
  </conditionalFormatting>
  <conditionalFormatting sqref="AQ51:AR51">
    <cfRule type="cellIs" dxfId="421" priority="556" operator="greaterThan">
      <formula>20</formula>
    </cfRule>
  </conditionalFormatting>
  <conditionalFormatting sqref="AQ86:AR86">
    <cfRule type="cellIs" dxfId="420" priority="520" operator="greaterThan">
      <formula>20</formula>
    </cfRule>
  </conditionalFormatting>
  <conditionalFormatting sqref="AQ102:AR102">
    <cfRule type="cellIs" dxfId="419" priority="435" operator="greaterThan">
      <formula>20</formula>
    </cfRule>
  </conditionalFormatting>
  <conditionalFormatting sqref="AQ132:AR132">
    <cfRule type="cellIs" dxfId="418" priority="377" operator="greaterThan">
      <formula>20</formula>
    </cfRule>
  </conditionalFormatting>
  <conditionalFormatting sqref="AR46">
    <cfRule type="cellIs" dxfId="417" priority="558" operator="greaterThan">
      <formula>20</formula>
    </cfRule>
  </conditionalFormatting>
  <conditionalFormatting sqref="AR84">
    <cfRule type="cellIs" dxfId="416" priority="469" operator="greaterThan">
      <formula>20</formula>
    </cfRule>
  </conditionalFormatting>
  <conditionalFormatting sqref="AR89:AR90">
    <cfRule type="cellIs" dxfId="415" priority="222" operator="greaterThan">
      <formula>20</formula>
    </cfRule>
  </conditionalFormatting>
  <conditionalFormatting sqref="AR90">
    <cfRule type="cellIs" dxfId="414" priority="221" operator="lessThan">
      <formula>20</formula>
    </cfRule>
  </conditionalFormatting>
  <conditionalFormatting sqref="AR135:AR136">
    <cfRule type="cellIs" dxfId="413" priority="86" operator="greaterThan">
      <formula>20</formula>
    </cfRule>
  </conditionalFormatting>
  <conditionalFormatting sqref="AR136">
    <cfRule type="cellIs" dxfId="412" priority="85" operator="lessThan">
      <formula>20</formula>
    </cfRule>
  </conditionalFormatting>
  <conditionalFormatting sqref="AS33:AT42">
    <cfRule type="cellIs" dxfId="411" priority="550" operator="between">
      <formula>80</formula>
      <formula>120</formula>
    </cfRule>
  </conditionalFormatting>
  <conditionalFormatting sqref="AS45:AT47">
    <cfRule type="cellIs" dxfId="410" priority="497" operator="between">
      <formula>80</formula>
      <formula>120</formula>
    </cfRule>
  </conditionalFormatting>
  <conditionalFormatting sqref="AS84:AT90">
    <cfRule type="cellIs" dxfId="409" priority="223" operator="between">
      <formula>80</formula>
      <formula>120</formula>
    </cfRule>
  </conditionalFormatting>
  <conditionalFormatting sqref="AS132:AT136">
    <cfRule type="cellIs" dxfId="408" priority="34" operator="between">
      <formula>80</formula>
      <formula>120</formula>
    </cfRule>
  </conditionalFormatting>
  <conditionalFormatting sqref="AU26">
    <cfRule type="cellIs" dxfId="407" priority="410" operator="between">
      <formula>80</formula>
      <formula>120</formula>
    </cfRule>
  </conditionalFormatting>
  <conditionalFormatting sqref="AU49">
    <cfRule type="cellIs" dxfId="406" priority="407" operator="between">
      <formula>80</formula>
      <formula>120</formula>
    </cfRule>
  </conditionalFormatting>
  <conditionalFormatting sqref="AU98">
    <cfRule type="cellIs" dxfId="405" priority="400" operator="between">
      <formula>80</formula>
      <formula>120</formula>
    </cfRule>
  </conditionalFormatting>
  <conditionalFormatting sqref="AU141">
    <cfRule type="cellIs" dxfId="404" priority="15" operator="between">
      <formula>80</formula>
      <formula>120</formula>
    </cfRule>
  </conditionalFormatting>
  <conditionalFormatting sqref="AU163">
    <cfRule type="cellIs" dxfId="403" priority="6" operator="between">
      <formula>80</formula>
      <formula>120</formula>
    </cfRule>
  </conditionalFormatting>
  <conditionalFormatting sqref="AV34 AV37 AV40 AV43 AV46">
    <cfRule type="cellIs" dxfId="402" priority="414" operator="lessThan">
      <formula>20.1</formula>
    </cfRule>
  </conditionalFormatting>
  <conditionalFormatting sqref="AW26 AW31 AW33:AX42 AW43:AW46">
    <cfRule type="cellIs" dxfId="401" priority="418" operator="greaterThan">
      <formula>20</formula>
    </cfRule>
  </conditionalFormatting>
  <conditionalFormatting sqref="AW48:AW52 AW56:AW57 AW59:AW60 AW62:AW63 AW65:AW66 AW68:AW69 AW71:AW72 AW74:AW75 AW77:AW78 AW80:AW81 AW83:AW84">
    <cfRule type="cellIs" dxfId="400" priority="482" operator="greaterThan">
      <formula>20</formula>
    </cfRule>
  </conditionalFormatting>
  <conditionalFormatting sqref="AW87">
    <cfRule type="cellIs" dxfId="399" priority="262" operator="greaterThan">
      <formula>20</formula>
    </cfRule>
  </conditionalFormatting>
  <conditionalFormatting sqref="AW89:AW91 AW93:AW98">
    <cfRule type="cellIs" dxfId="398" priority="249" operator="greaterThan">
      <formula>20</formula>
    </cfRule>
  </conditionalFormatting>
  <conditionalFormatting sqref="AW102:AW103 AW105:AW106 AW108:AW109 AW111:AW112">
    <cfRule type="cellIs" dxfId="397" priority="422" operator="greaterThan">
      <formula>20</formula>
    </cfRule>
  </conditionalFormatting>
  <conditionalFormatting sqref="AW115 AW118 AW121 AW124 AW127 AW130">
    <cfRule type="cellIs" dxfId="396" priority="276" operator="greaterThan">
      <formula>20</formula>
    </cfRule>
  </conditionalFormatting>
  <conditionalFormatting sqref="AW133">
    <cfRule type="cellIs" dxfId="395" priority="45" operator="greaterThan">
      <formula>20</formula>
    </cfRule>
  </conditionalFormatting>
  <conditionalFormatting sqref="AW135:AW138">
    <cfRule type="cellIs" dxfId="394" priority="113" operator="greaterThan">
      <formula>20</formula>
    </cfRule>
  </conditionalFormatting>
  <conditionalFormatting sqref="AW140:AW141 AW143:AW144 AW146:AW147 AW149:AW150 AW152:AW153 AW155:AW156 AW158:AW159">
    <cfRule type="cellIs" dxfId="393" priority="10" operator="greaterThan">
      <formula>20</formula>
    </cfRule>
  </conditionalFormatting>
  <conditionalFormatting sqref="AW163">
    <cfRule type="cellIs" dxfId="392" priority="3" operator="greaterThan">
      <formula>20</formula>
    </cfRule>
  </conditionalFormatting>
  <conditionalFormatting sqref="AW51:AX51">
    <cfRule type="cellIs" dxfId="391" priority="555" operator="greaterThan">
      <formula>20</formula>
    </cfRule>
  </conditionalFormatting>
  <conditionalFormatting sqref="AW86:AX86">
    <cfRule type="cellIs" dxfId="390" priority="516" operator="greaterThan">
      <formula>20</formula>
    </cfRule>
  </conditionalFormatting>
  <conditionalFormatting sqref="AW132:AX132">
    <cfRule type="cellIs" dxfId="389" priority="370" operator="greaterThan">
      <formula>20</formula>
    </cfRule>
  </conditionalFormatting>
  <conditionalFormatting sqref="AX84">
    <cfRule type="cellIs" dxfId="388" priority="462" operator="greaterThan">
      <formula>20</formula>
    </cfRule>
  </conditionalFormatting>
  <conditionalFormatting sqref="AX89:AX90">
    <cfRule type="cellIs" dxfId="387" priority="209" operator="greaterThan">
      <formula>20</formula>
    </cfRule>
  </conditionalFormatting>
  <conditionalFormatting sqref="AX90">
    <cfRule type="cellIs" dxfId="386" priority="208" operator="lessThan">
      <formula>20</formula>
    </cfRule>
  </conditionalFormatting>
  <conditionalFormatting sqref="AX135:AX136">
    <cfRule type="cellIs" dxfId="385" priority="73" operator="greaterThan">
      <formula>20</formula>
    </cfRule>
  </conditionalFormatting>
  <conditionalFormatting sqref="AX136">
    <cfRule type="cellIs" dxfId="384" priority="72" operator="lessThan">
      <formula>20</formula>
    </cfRule>
  </conditionalFormatting>
  <conditionalFormatting sqref="AY84:AZ90">
    <cfRule type="cellIs" dxfId="383" priority="210" operator="between">
      <formula>80</formula>
      <formula>120</formula>
    </cfRule>
  </conditionalFormatting>
  <conditionalFormatting sqref="AY132:AZ136">
    <cfRule type="cellIs" dxfId="382" priority="31" operator="between">
      <formula>80</formula>
      <formula>120</formula>
    </cfRule>
  </conditionalFormatting>
  <conditionalFormatting sqref="BA26">
    <cfRule type="cellIs" dxfId="381" priority="409" operator="between">
      <formula>80</formula>
      <formula>120</formula>
    </cfRule>
  </conditionalFormatting>
  <conditionalFormatting sqref="BA49">
    <cfRule type="cellIs" dxfId="380" priority="406" operator="between">
      <formula>80</formula>
      <formula>120</formula>
    </cfRule>
  </conditionalFormatting>
  <conditionalFormatting sqref="BA98">
    <cfRule type="cellIs" dxfId="379" priority="399" operator="between">
      <formula>80</formula>
      <formula>120</formula>
    </cfRule>
  </conditionalFormatting>
  <conditionalFormatting sqref="BA141">
    <cfRule type="cellIs" dxfId="378" priority="14" operator="between">
      <formula>80</formula>
      <formula>120</formula>
    </cfRule>
  </conditionalFormatting>
  <conditionalFormatting sqref="BA163">
    <cfRule type="cellIs" dxfId="377" priority="5" operator="between">
      <formula>80</formula>
      <formula>120</formula>
    </cfRule>
  </conditionalFormatting>
  <conditionalFormatting sqref="BB34 BB37 BB40 BB43 BB46">
    <cfRule type="cellIs" dxfId="376" priority="413" operator="lessThan">
      <formula>20.1</formula>
    </cfRule>
  </conditionalFormatting>
  <conditionalFormatting sqref="BC26 BC31 BC34:BD39 BC40:BC46">
    <cfRule type="cellIs" dxfId="375" priority="417" operator="greaterThan">
      <formula>20</formula>
    </cfRule>
  </conditionalFormatting>
  <conditionalFormatting sqref="BC48:BC52 BC56:BC57 BC59:BC60 BC62:BC63 BC65:BC66 BC68:BC69 BC71:BC72 BC74:BC75 BC77:BC78 BC80:BC81 BC83:BC84">
    <cfRule type="cellIs" dxfId="374" priority="481" operator="greaterThan">
      <formula>20</formula>
    </cfRule>
  </conditionalFormatting>
  <conditionalFormatting sqref="BC87">
    <cfRule type="cellIs" dxfId="373" priority="261" operator="greaterThan">
      <formula>20</formula>
    </cfRule>
  </conditionalFormatting>
  <conditionalFormatting sqref="BC89:BC91 BC93:BC98">
    <cfRule type="cellIs" dxfId="372" priority="248" operator="greaterThan">
      <formula>20</formula>
    </cfRule>
  </conditionalFormatting>
  <conditionalFormatting sqref="BC102:BC103 BC105:BC106 BC108:BC109 BC111:BC112">
    <cfRule type="cellIs" dxfId="371" priority="421" operator="greaterThan">
      <formula>20</formula>
    </cfRule>
  </conditionalFormatting>
  <conditionalFormatting sqref="BC115 BC118 BC121 BC124 BC127 BC130">
    <cfRule type="cellIs" dxfId="370" priority="275" operator="greaterThan">
      <formula>20</formula>
    </cfRule>
  </conditionalFormatting>
  <conditionalFormatting sqref="BC133">
    <cfRule type="cellIs" dxfId="369" priority="44" operator="greaterThan">
      <formula>20</formula>
    </cfRule>
  </conditionalFormatting>
  <conditionalFormatting sqref="BC135:BC138">
    <cfRule type="cellIs" dxfId="368" priority="112" operator="greaterThan">
      <formula>20</formula>
    </cfRule>
  </conditionalFormatting>
  <conditionalFormatting sqref="BC140:BC141 BC143:BC144 BC146:BC147 BC149:BC150 BC152:BC153 BC155:BC156 BC158:BC159">
    <cfRule type="cellIs" dxfId="367" priority="9" operator="greaterThan">
      <formula>20</formula>
    </cfRule>
  </conditionalFormatting>
  <conditionalFormatting sqref="BC161:BC163">
    <cfRule type="cellIs" dxfId="366" priority="2" operator="greaterThan">
      <formula>20</formula>
    </cfRule>
  </conditionalFormatting>
  <conditionalFormatting sqref="BC51:BD51">
    <cfRule type="cellIs" dxfId="365" priority="554" operator="greaterThan">
      <formula>20</formula>
    </cfRule>
  </conditionalFormatting>
  <conditionalFormatting sqref="BC86:BD86">
    <cfRule type="cellIs" dxfId="364" priority="512" operator="greaterThan">
      <formula>20</formula>
    </cfRule>
  </conditionalFormatting>
  <conditionalFormatting sqref="BC132:BD132">
    <cfRule type="cellIs" dxfId="363" priority="364" operator="greaterThan">
      <formula>20</formula>
    </cfRule>
  </conditionalFormatting>
  <conditionalFormatting sqref="BD40">
    <cfRule type="cellIs" dxfId="362" priority="562" operator="greaterThan">
      <formula>20</formula>
    </cfRule>
  </conditionalFormatting>
  <conditionalFormatting sqref="BD84">
    <cfRule type="cellIs" dxfId="361" priority="456" operator="greaterThan">
      <formula>20</formula>
    </cfRule>
  </conditionalFormatting>
  <conditionalFormatting sqref="BD89:BD90">
    <cfRule type="cellIs" dxfId="360" priority="194" operator="greaterThan">
      <formula>20</formula>
    </cfRule>
  </conditionalFormatting>
  <conditionalFormatting sqref="BD90">
    <cfRule type="cellIs" dxfId="359" priority="193" operator="lessThan">
      <formula>20</formula>
    </cfRule>
  </conditionalFormatting>
  <conditionalFormatting sqref="BD135:BD136">
    <cfRule type="cellIs" dxfId="358" priority="58" operator="greaterThan">
      <formula>20</formula>
    </cfRule>
  </conditionalFormatting>
  <conditionalFormatting sqref="BD136">
    <cfRule type="cellIs" dxfId="357" priority="57" operator="lessThan">
      <formula>20</formula>
    </cfRule>
  </conditionalFormatting>
  <conditionalFormatting sqref="BE34:BE40 AM51:AN51 AS51:AT51 AY51:AZ51 BE51">
    <cfRule type="cellIs" dxfId="356" priority="561" operator="between">
      <formula>80</formula>
      <formula>120</formula>
    </cfRule>
  </conditionalFormatting>
  <conditionalFormatting sqref="BE84:BE90">
    <cfRule type="cellIs" dxfId="355" priority="195" operator="between">
      <formula>80</formula>
      <formula>120</formula>
    </cfRule>
  </conditionalFormatting>
  <conditionalFormatting sqref="BE132:BE136">
    <cfRule type="cellIs" dxfId="354" priority="27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0ECA-D428-4D8E-BF39-06B460737950}">
  <dimension ref="A1:BL143"/>
  <sheetViews>
    <sheetView topLeftCell="AV117" zoomScaleNormal="100" workbookViewId="0">
      <selection activeCell="BG24" sqref="BG24:BL141"/>
    </sheetView>
  </sheetViews>
  <sheetFormatPr defaultRowHeight="14.4" x14ac:dyDescent="0.3"/>
  <cols>
    <col min="3" max="3" width="26.44140625" customWidth="1"/>
    <col min="5" max="5" width="11.77734375" bestFit="1" customWidth="1"/>
    <col min="6" max="6" width="9.77734375" customWidth="1"/>
    <col min="7" max="7" width="10.5546875" bestFit="1" customWidth="1"/>
    <col min="8" max="8" width="9.77734375" customWidth="1"/>
    <col min="9" max="9" width="12" customWidth="1"/>
    <col min="10" max="10" width="9.77734375" customWidth="1"/>
    <col min="11" max="11" width="11.5546875" customWidth="1"/>
    <col min="12" max="12" width="9.77734375" customWidth="1"/>
    <col min="27" max="27" width="10.77734375" customWidth="1"/>
    <col min="35" max="35" width="10.44140625" customWidth="1"/>
    <col min="36" max="36" width="9.77734375" customWidth="1"/>
    <col min="37" max="37" width="10.44140625" customWidth="1"/>
    <col min="38" max="38" width="13" customWidth="1"/>
    <col min="41" max="42" width="9.77734375" customWidth="1"/>
    <col min="43" max="43" width="10.5546875" customWidth="1"/>
    <col min="44" max="44" width="12.44140625" customWidth="1"/>
    <col min="47" max="47" width="10.44140625" customWidth="1"/>
    <col min="48" max="48" width="10.5546875" customWidth="1"/>
    <col min="49" max="49" width="10.44140625" customWidth="1"/>
    <col min="50" max="50" width="12.21875" customWidth="1"/>
    <col min="53" max="53" width="9.44140625" customWidth="1"/>
    <col min="54" max="54" width="9.5546875" customWidth="1"/>
    <col min="55" max="55" width="10.21875" customWidth="1"/>
    <col min="56" max="56" width="12.5546875" customWidth="1"/>
    <col min="63" max="63" width="26.44140625" customWidth="1"/>
    <col min="64" max="64" width="25.21875" customWidth="1"/>
  </cols>
  <sheetData>
    <row r="1" spans="1:16" x14ac:dyDescent="0.3">
      <c r="A1" t="s">
        <v>57</v>
      </c>
    </row>
    <row r="2" spans="1:16" x14ac:dyDescent="0.3">
      <c r="A2" t="s">
        <v>80</v>
      </c>
    </row>
    <row r="3" spans="1:16" x14ac:dyDescent="0.3">
      <c r="A3" t="s">
        <v>79</v>
      </c>
    </row>
    <row r="4" spans="1:16" x14ac:dyDescent="0.3">
      <c r="A4" t="s">
        <v>143</v>
      </c>
    </row>
    <row r="12" spans="1:16" ht="57.6" x14ac:dyDescent="0.3">
      <c r="A12" t="s">
        <v>26</v>
      </c>
      <c r="D12" t="s">
        <v>56</v>
      </c>
      <c r="E12" t="s">
        <v>27</v>
      </c>
      <c r="F12" s="2" t="s">
        <v>8</v>
      </c>
      <c r="G12" t="s">
        <v>28</v>
      </c>
      <c r="H12" s="2" t="s">
        <v>9</v>
      </c>
      <c r="I12" t="s">
        <v>29</v>
      </c>
      <c r="J12" s="2" t="s">
        <v>11</v>
      </c>
      <c r="L12" s="2" t="s">
        <v>63</v>
      </c>
      <c r="M12" s="2" t="s">
        <v>64</v>
      </c>
      <c r="N12" s="2" t="s">
        <v>65</v>
      </c>
      <c r="O12" s="2" t="s">
        <v>66</v>
      </c>
      <c r="P12" s="2" t="s">
        <v>67</v>
      </c>
    </row>
    <row r="13" spans="1:16" x14ac:dyDescent="0.3">
      <c r="A13" s="7" t="s">
        <v>62</v>
      </c>
      <c r="H13" s="2"/>
      <c r="J13" s="2"/>
    </row>
    <row r="14" spans="1:16" x14ac:dyDescent="0.3">
      <c r="A14" t="s">
        <v>61</v>
      </c>
      <c r="E14">
        <v>0</v>
      </c>
      <c r="F14" s="2">
        <f>AVERAGE(K31:K32) -(A16*I31/0.5)</f>
        <v>0</v>
      </c>
      <c r="G14">
        <v>0</v>
      </c>
      <c r="H14" s="2">
        <f>AVERAGE(L31:L32) - (B16*J31/0.5)</f>
        <v>0</v>
      </c>
      <c r="I14">
        <v>0</v>
      </c>
      <c r="J14" s="2">
        <f>AVERAGE(N31:N32) - (C16*J31/0.5)</f>
        <v>0</v>
      </c>
      <c r="L14">
        <v>0.5</v>
      </c>
      <c r="M14" s="3">
        <f t="shared" ref="M14:M19" si="0">((F14*$F$21)+$F$22)*1000/L14</f>
        <v>-7.8409384887663178E-2</v>
      </c>
      <c r="N14" s="3">
        <f t="shared" ref="N14:N19" si="1">((H14*$H$21)+$H$22)*1000/L14</f>
        <v>0.20188499892485717</v>
      </c>
      <c r="O14" s="3">
        <f>N14-M14</f>
        <v>0.28029438381252036</v>
      </c>
      <c r="P14" s="3">
        <f t="shared" ref="P14:P19" si="2">((J14*$J$21)+$J$22)*1000/L14</f>
        <v>7.1513924312788843E-2</v>
      </c>
    </row>
    <row r="15" spans="1:16" x14ac:dyDescent="0.3">
      <c r="A15" t="s">
        <v>59</v>
      </c>
      <c r="B15" t="s">
        <v>60</v>
      </c>
      <c r="C15" t="s">
        <v>58</v>
      </c>
      <c r="E15">
        <f>3*I34/1000</f>
        <v>6.0000000000000006E-4</v>
      </c>
      <c r="F15" s="2">
        <f>AVERAGE(K35) - (A16*I34/0.5)</f>
        <v>1790.6</v>
      </c>
      <c r="G15">
        <f>6*J34/1000</f>
        <v>1.2000000000000001E-3</v>
      </c>
      <c r="H15" s="2">
        <f>AVERAGE(L34:L35) - (B16*J34/0.5)</f>
        <v>1882.9</v>
      </c>
      <c r="I15">
        <f>0.3*J34/1000</f>
        <v>5.9999999999999995E-5</v>
      </c>
      <c r="J15" s="2">
        <f>AVERAGE(N34:N35) - (C16*J34/0.5)</f>
        <v>921.4</v>
      </c>
      <c r="L15">
        <v>0.2</v>
      </c>
      <c r="M15" s="3">
        <f t="shared" si="0"/>
        <v>2.8970678755715595</v>
      </c>
      <c r="N15" s="3">
        <f t="shared" si="1"/>
        <v>6.0142063500501513</v>
      </c>
      <c r="O15" s="3">
        <f t="shared" ref="O15:O19" si="3">N15-M15</f>
        <v>3.1171384744785917</v>
      </c>
      <c r="P15" s="3">
        <f t="shared" si="2"/>
        <v>0.52032405433816964</v>
      </c>
    </row>
    <row r="16" spans="1:16" x14ac:dyDescent="0.3">
      <c r="A16">
        <f>AVERAGE(K31:K32)</f>
        <v>353.5</v>
      </c>
      <c r="B16">
        <f>AVERAGE(L31:L32)</f>
        <v>714</v>
      </c>
      <c r="C16">
        <f>AVERAGE(N31:N32)</f>
        <v>1054</v>
      </c>
      <c r="E16">
        <f>3*I37/1000</f>
        <v>1.7999999999999997E-3</v>
      </c>
      <c r="F16" s="2">
        <f>AVERAGE(K37:K38) - (A16*I37/0.5)</f>
        <v>5551.3</v>
      </c>
      <c r="G16">
        <f>6*J37/1000</f>
        <v>3.5999999999999995E-3</v>
      </c>
      <c r="H16" s="2">
        <f>AVERAGE(L37:L38) - (B16*J37/0.5)</f>
        <v>6381.2</v>
      </c>
      <c r="I16">
        <f>0.3*J37/1000</f>
        <v>1.7999999999999998E-4</v>
      </c>
      <c r="J16" s="2">
        <f>AVERAGE(N37:N38) - (C16*J37/0.5)</f>
        <v>1813.7</v>
      </c>
      <c r="L16">
        <v>0.6</v>
      </c>
      <c r="M16" s="3">
        <f t="shared" si="0"/>
        <v>3.1311065810395005</v>
      </c>
      <c r="N16" s="3">
        <f t="shared" si="1"/>
        <v>6.3921796757273031</v>
      </c>
      <c r="O16" s="3">
        <f t="shared" si="3"/>
        <v>3.2610730946878026</v>
      </c>
      <c r="P16" s="3">
        <f t="shared" si="2"/>
        <v>0.28369222584920945</v>
      </c>
    </row>
    <row r="17" spans="1:64" x14ac:dyDescent="0.3">
      <c r="E17">
        <f>9*I40/1000</f>
        <v>2.9970000000000005E-3</v>
      </c>
      <c r="F17" s="2">
        <f>AVERAGE(K40:K41) - (A16*I40/0.5)</f>
        <v>8704.5689999999995</v>
      </c>
      <c r="G17">
        <f>18*J40/1000</f>
        <v>5.9940000000000011E-3</v>
      </c>
      <c r="H17" s="2">
        <f>AVERAGE(L40:L41) - (B16*J40/0.5)</f>
        <v>9244.4760000000006</v>
      </c>
      <c r="I17">
        <f>0.9*J40/1000</f>
        <v>2.9970000000000002E-4</v>
      </c>
      <c r="J17" s="2">
        <f>AVERAGE(N40:N41) - (C16*J40/0.5)</f>
        <v>2341.0360000000001</v>
      </c>
      <c r="L17">
        <v>0.33300000000000002</v>
      </c>
      <c r="M17" s="3">
        <f t="shared" si="0"/>
        <v>8.9130884581617202</v>
      </c>
      <c r="N17" s="3">
        <f t="shared" si="1"/>
        <v>16.549357320028541</v>
      </c>
      <c r="O17" s="3">
        <f t="shared" si="3"/>
        <v>7.6362688618668209</v>
      </c>
      <c r="P17" s="3">
        <f t="shared" si="2"/>
        <v>0.62855648522344942</v>
      </c>
    </row>
    <row r="18" spans="1:64" x14ac:dyDescent="0.3">
      <c r="E18">
        <f>9*I43/1000</f>
        <v>4.2030000000000001E-3</v>
      </c>
      <c r="F18" s="2">
        <f>AVERAGE(K43:K44) - (A16*I43/0.5)</f>
        <v>12583.831</v>
      </c>
      <c r="G18">
        <f>18*J43/1000</f>
        <v>8.4060000000000003E-3</v>
      </c>
      <c r="H18" s="2">
        <f>AVERAGE(L43:L44) - (B16*J43/0.5)</f>
        <v>14087.624</v>
      </c>
      <c r="I18">
        <f>0.9*J43/1000</f>
        <v>4.2030000000000002E-4</v>
      </c>
      <c r="J18" s="2">
        <f>AVERAGE(N43:N44) - (B16*J43/0.5)</f>
        <v>4957.1239999999998</v>
      </c>
      <c r="L18">
        <v>0.46700000000000003</v>
      </c>
      <c r="M18" s="3">
        <f t="shared" si="0"/>
        <v>9.2254170185612878</v>
      </c>
      <c r="N18" s="3">
        <f t="shared" si="1"/>
        <v>17.869833571198253</v>
      </c>
      <c r="O18" s="3">
        <f t="shared" si="3"/>
        <v>8.6444165526369652</v>
      </c>
      <c r="P18" s="3">
        <f t="shared" si="2"/>
        <v>0.86349592107940254</v>
      </c>
    </row>
    <row r="19" spans="1:64" x14ac:dyDescent="0.3">
      <c r="E19">
        <f>9*I46/1000</f>
        <v>5.3999999999999994E-3</v>
      </c>
      <c r="F19" s="2">
        <f>AVERAGE(K46:K47) - (A16*I46/0.5)</f>
        <v>15468.3</v>
      </c>
      <c r="G19">
        <f>18*J46/1000</f>
        <v>1.0799999999999999E-2</v>
      </c>
      <c r="H19" s="2">
        <f>AVERAGE(L46:L47) - (B16*J46/0.5)</f>
        <v>18632.2</v>
      </c>
      <c r="I19">
        <f>0.9*J46/1000</f>
        <v>5.4000000000000001E-4</v>
      </c>
      <c r="J19" s="2">
        <f>AVERAGE(N46:N47) - (C16*J46/0.5)</f>
        <v>7306.2</v>
      </c>
      <c r="L19">
        <v>0.6</v>
      </c>
      <c r="M19" s="3">
        <f t="shared" si="0"/>
        <v>8.8413316074497441</v>
      </c>
      <c r="N19" s="3">
        <f t="shared" si="1"/>
        <v>18.341266932953456</v>
      </c>
      <c r="O19" s="3">
        <f t="shared" si="3"/>
        <v>9.4999353255037118</v>
      </c>
      <c r="P19" s="3">
        <f t="shared" si="2"/>
        <v>0.96233497790492728</v>
      </c>
    </row>
    <row r="20" spans="1:64" x14ac:dyDescent="0.3">
      <c r="F20" s="2"/>
      <c r="H20" s="2"/>
      <c r="J20" s="2"/>
    </row>
    <row r="21" spans="1:64" x14ac:dyDescent="0.3">
      <c r="D21" t="s">
        <v>30</v>
      </c>
      <c r="F21" s="5">
        <f>SLOPE(E13:E19,F13:F19)</f>
        <v>3.4548099383343214E-7</v>
      </c>
      <c r="G21" s="5"/>
      <c r="H21" s="5">
        <f>SLOPE(G13:G19,H13:H19)</f>
        <v>5.8521364413808582E-7</v>
      </c>
      <c r="I21" s="5"/>
      <c r="J21" s="5">
        <f>SLOPE(I13:I19,J13:J19)</f>
        <v>7.4134847743910917E-8</v>
      </c>
    </row>
    <row r="22" spans="1:64" x14ac:dyDescent="0.3">
      <c r="D22" t="s">
        <v>31</v>
      </c>
      <c r="F22" s="5">
        <f>INTERCEPT(E13:E19,F13:F19)</f>
        <v>-3.9204692443831589E-5</v>
      </c>
      <c r="G22" s="5"/>
      <c r="H22" s="5">
        <f>INTERCEPT(G13:G19,H13:H19)</f>
        <v>1.0094249946242858E-4</v>
      </c>
      <c r="I22" s="5"/>
      <c r="J22" s="5">
        <f>INTERCEPT(I13:I19,J13:J19)</f>
        <v>3.5756962156394421E-5</v>
      </c>
    </row>
    <row r="23" spans="1:64" x14ac:dyDescent="0.3">
      <c r="D23" t="s">
        <v>32</v>
      </c>
      <c r="F23" s="4">
        <f>RSQ(E13:E19,F13:F19)</f>
        <v>0.99867023756788209</v>
      </c>
      <c r="G23" s="4"/>
      <c r="H23" s="4">
        <f>RSQ(G13:G19,H13:H19)</f>
        <v>0.99606819160442961</v>
      </c>
      <c r="I23" s="4"/>
      <c r="J23" s="4">
        <f>RSQ(I13:I19,J13:J19)</f>
        <v>0.93985574847967979</v>
      </c>
    </row>
    <row r="24" spans="1:64" s="2" customFormat="1" ht="129.6" x14ac:dyDescent="0.3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24</v>
      </c>
      <c r="H24" t="s">
        <v>25</v>
      </c>
      <c r="I24" t="s">
        <v>6</v>
      </c>
      <c r="J24" t="s">
        <v>7</v>
      </c>
      <c r="K24" t="s">
        <v>8</v>
      </c>
      <c r="L24" t="s">
        <v>9</v>
      </c>
      <c r="M24" t="s">
        <v>10</v>
      </c>
      <c r="N24" t="s">
        <v>11</v>
      </c>
      <c r="O24" t="s">
        <v>12</v>
      </c>
      <c r="P24" t="s">
        <v>13</v>
      </c>
      <c r="Q24" t="s">
        <v>14</v>
      </c>
      <c r="R24" t="s">
        <v>15</v>
      </c>
      <c r="S24" t="s">
        <v>16</v>
      </c>
      <c r="T24" t="s">
        <v>17</v>
      </c>
      <c r="U24" t="s">
        <v>18</v>
      </c>
      <c r="V24" t="s">
        <v>19</v>
      </c>
      <c r="W24" t="s">
        <v>20</v>
      </c>
      <c r="X24" t="s">
        <v>21</v>
      </c>
      <c r="Y24" t="s">
        <v>22</v>
      </c>
      <c r="Z24" t="s">
        <v>23</v>
      </c>
      <c r="AA24" s="2" t="s">
        <v>33</v>
      </c>
      <c r="AB24" s="2" t="s">
        <v>74</v>
      </c>
      <c r="AC24" s="2" t="s">
        <v>75</v>
      </c>
      <c r="AD24" s="2" t="s">
        <v>34</v>
      </c>
      <c r="AE24" s="2" t="s">
        <v>35</v>
      </c>
      <c r="AF24" s="2" t="s">
        <v>36</v>
      </c>
      <c r="AG24" s="2" t="s">
        <v>37</v>
      </c>
      <c r="AI24" s="2" t="s">
        <v>68</v>
      </c>
      <c r="AJ24" s="2" t="s">
        <v>69</v>
      </c>
      <c r="AK24" s="2" t="s">
        <v>38</v>
      </c>
      <c r="AL24" s="2" t="s">
        <v>39</v>
      </c>
      <c r="AM24" s="2" t="s">
        <v>40</v>
      </c>
      <c r="AO24" s="2" t="s">
        <v>70</v>
      </c>
      <c r="AP24" s="2" t="s">
        <v>71</v>
      </c>
      <c r="AQ24" s="2" t="s">
        <v>41</v>
      </c>
      <c r="AR24" s="2" t="s">
        <v>42</v>
      </c>
      <c r="AS24" s="2" t="s">
        <v>43</v>
      </c>
      <c r="AU24" s="2" t="s">
        <v>76</v>
      </c>
      <c r="AV24" s="2" t="s">
        <v>44</v>
      </c>
      <c r="AW24" s="2" t="s">
        <v>45</v>
      </c>
      <c r="AX24" s="2" t="s">
        <v>46</v>
      </c>
      <c r="AY24" s="2" t="s">
        <v>47</v>
      </c>
      <c r="BA24" s="2" t="s">
        <v>72</v>
      </c>
      <c r="BB24" s="2" t="s">
        <v>48</v>
      </c>
      <c r="BC24" s="2" t="s">
        <v>49</v>
      </c>
      <c r="BD24" s="2" t="s">
        <v>50</v>
      </c>
      <c r="BE24" s="2" t="s">
        <v>51</v>
      </c>
      <c r="BG24" s="2" t="s">
        <v>52</v>
      </c>
      <c r="BH24" s="2" t="s">
        <v>53</v>
      </c>
      <c r="BI24" s="2" t="s">
        <v>54</v>
      </c>
      <c r="BJ24" s="2" t="s">
        <v>55</v>
      </c>
      <c r="BK24" t="s">
        <v>2</v>
      </c>
      <c r="BL24" s="2" t="s">
        <v>73</v>
      </c>
    </row>
    <row r="25" spans="1:64" x14ac:dyDescent="0.3">
      <c r="A25">
        <v>1</v>
      </c>
      <c r="B25">
        <v>1</v>
      </c>
      <c r="C25" t="s">
        <v>85</v>
      </c>
      <c r="D25" t="s">
        <v>86</v>
      </c>
      <c r="G25" s="1">
        <v>45721</v>
      </c>
      <c r="H25" s="6">
        <v>0.44215277777777778</v>
      </c>
      <c r="I25">
        <v>0.3</v>
      </c>
      <c r="J25">
        <v>0.3</v>
      </c>
      <c r="K25">
        <v>8787</v>
      </c>
      <c r="L25">
        <v>11925</v>
      </c>
      <c r="N25">
        <v>6841</v>
      </c>
      <c r="O25">
        <v>11.927</v>
      </c>
      <c r="P25">
        <v>17.302</v>
      </c>
      <c r="Q25">
        <v>5.3739999999999997</v>
      </c>
      <c r="S25">
        <v>0.999</v>
      </c>
      <c r="T25">
        <v>1</v>
      </c>
      <c r="U25">
        <v>0</v>
      </c>
      <c r="V25">
        <v>0</v>
      </c>
      <c r="X25">
        <v>0</v>
      </c>
      <c r="AB25">
        <v>1</v>
      </c>
      <c r="AD25" s="3">
        <f>((K25*$F$21)+$F$22)*1000/I25</f>
        <v>9.9884560012351216</v>
      </c>
      <c r="AE25" s="3">
        <f>((L25*$H$21)+$H$22)*1000/J25</f>
        <v>23.598717352697008</v>
      </c>
      <c r="AF25" s="3">
        <f t="shared" ref="AF25:AF88" si="4">AE25-AD25</f>
        <v>13.610261351461887</v>
      </c>
      <c r="AG25" s="3">
        <f>((N25*$J$21)+$J$22)*1000/J25</f>
        <v>1.8097115185749635</v>
      </c>
      <c r="AH25" s="3"/>
      <c r="BK25" t="str">
        <f>C25</f>
        <v>RunIn</v>
      </c>
    </row>
    <row r="26" spans="1:64" x14ac:dyDescent="0.3">
      <c r="A26">
        <v>2</v>
      </c>
      <c r="B26">
        <v>1</v>
      </c>
      <c r="C26" t="s">
        <v>85</v>
      </c>
      <c r="D26" t="s">
        <v>86</v>
      </c>
      <c r="G26" s="1">
        <v>45721</v>
      </c>
      <c r="H26" s="6">
        <v>0.44917824074074075</v>
      </c>
      <c r="I26">
        <v>0.3</v>
      </c>
      <c r="J26">
        <v>0.3</v>
      </c>
      <c r="K26">
        <v>9680</v>
      </c>
      <c r="L26">
        <v>12069</v>
      </c>
      <c r="N26">
        <v>6983</v>
      </c>
      <c r="O26">
        <v>13.069000000000001</v>
      </c>
      <c r="P26">
        <v>17.504999999999999</v>
      </c>
      <c r="Q26">
        <v>4.4359999999999999</v>
      </c>
      <c r="S26">
        <v>1.024</v>
      </c>
      <c r="T26">
        <v>1</v>
      </c>
      <c r="U26">
        <v>0</v>
      </c>
      <c r="V26">
        <v>0</v>
      </c>
      <c r="X26">
        <v>0</v>
      </c>
      <c r="AB26">
        <v>1</v>
      </c>
      <c r="AD26" s="3">
        <f>((K26*$F$21)+$F$22)*1000/I26</f>
        <v>11.016837759545972</v>
      </c>
      <c r="AE26" s="3">
        <f>((L26*$H$21)+$H$22)*1000/J26</f>
        <v>23.879619901883288</v>
      </c>
      <c r="AF26" s="3">
        <f t="shared" si="4"/>
        <v>12.862782142337316</v>
      </c>
      <c r="AG26" s="3">
        <f>((N26*$J$21)+$J$22)*1000/J26</f>
        <v>1.8448020131737479</v>
      </c>
      <c r="AH26" s="3"/>
      <c r="AK26">
        <f>ABS(100*(AD26-AD27)/(AVERAGE(AD26:AD27)))</f>
        <v>0.66072216539462969</v>
      </c>
      <c r="AQ26">
        <f>ABS(100*(AE26-AE27)/(AVERAGE(AE26:AE27)))</f>
        <v>0.70500539059546818</v>
      </c>
      <c r="AW26">
        <f>ABS(100*(AF26-AF27)/(AVERAGE(AF26:AF27)))</f>
        <v>0.74294904991863819</v>
      </c>
      <c r="BC26">
        <f>ABS(100*(AG26-AG27)/(AVERAGE(AG26:AG27)))</f>
        <v>1.3485588741590544</v>
      </c>
      <c r="BG26" s="3">
        <f>AVERAGE(AD26:AD27)</f>
        <v>10.980562255193462</v>
      </c>
      <c r="BH26" s="3">
        <f>AVERAGE(AE26:AE27)</f>
        <v>23.795739279556827</v>
      </c>
      <c r="BI26" s="3">
        <f>AVERAGE(AF26:AF27)</f>
        <v>12.815177024363367</v>
      </c>
      <c r="BJ26" s="3">
        <f>AVERAGE(AG26:AG27)</f>
        <v>1.8324462052164294</v>
      </c>
      <c r="BK26" t="str">
        <f t="shared" ref="BK26:BK89" si="5">C26</f>
        <v>RunIn</v>
      </c>
    </row>
    <row r="27" spans="1:64" x14ac:dyDescent="0.3">
      <c r="A27">
        <v>3</v>
      </c>
      <c r="B27">
        <v>1</v>
      </c>
      <c r="C27" t="s">
        <v>85</v>
      </c>
      <c r="D27" t="s">
        <v>86</v>
      </c>
      <c r="G27" s="1">
        <v>45721</v>
      </c>
      <c r="H27" s="6">
        <v>0.45659722222222221</v>
      </c>
      <c r="I27">
        <v>0.3</v>
      </c>
      <c r="J27">
        <v>0.3</v>
      </c>
      <c r="K27">
        <v>9617</v>
      </c>
      <c r="L27">
        <v>11983</v>
      </c>
      <c r="N27">
        <v>6883</v>
      </c>
      <c r="O27">
        <v>12.988</v>
      </c>
      <c r="P27">
        <v>17.384</v>
      </c>
      <c r="Q27">
        <v>4.3949999999999996</v>
      </c>
      <c r="S27">
        <v>1.006</v>
      </c>
      <c r="T27">
        <v>1</v>
      </c>
      <c r="U27">
        <v>0</v>
      </c>
      <c r="V27">
        <v>0</v>
      </c>
      <c r="X27">
        <v>0</v>
      </c>
      <c r="AB27">
        <v>1</v>
      </c>
      <c r="AD27" s="3">
        <f>((K27*$F$21)+$F$22)*1000/I27</f>
        <v>10.944286750840952</v>
      </c>
      <c r="AE27" s="3">
        <f>((L27*$H$21)+$H$22)*1000/J27</f>
        <v>23.711858657230369</v>
      </c>
      <c r="AF27" s="3">
        <f t="shared" si="4"/>
        <v>12.767571906389417</v>
      </c>
      <c r="AG27" s="3">
        <f>((N27*$J$21)+$J$22)*1000/J27</f>
        <v>1.8200903972591109</v>
      </c>
      <c r="AH27" s="3"/>
      <c r="BK27" t="str">
        <f t="shared" si="5"/>
        <v>RunIn</v>
      </c>
    </row>
    <row r="28" spans="1:64" x14ac:dyDescent="0.3">
      <c r="A28">
        <v>4</v>
      </c>
      <c r="B28">
        <v>3</v>
      </c>
      <c r="C28" t="s">
        <v>87</v>
      </c>
      <c r="D28" t="s">
        <v>86</v>
      </c>
      <c r="G28" s="1">
        <v>45721</v>
      </c>
      <c r="H28" s="6">
        <v>0.4692824074074074</v>
      </c>
      <c r="I28">
        <v>0.5</v>
      </c>
      <c r="J28">
        <v>0.5</v>
      </c>
      <c r="K28">
        <v>5142</v>
      </c>
      <c r="L28">
        <v>3594</v>
      </c>
      <c r="N28">
        <v>2543</v>
      </c>
      <c r="O28">
        <v>4.3600000000000003</v>
      </c>
      <c r="P28">
        <v>3.323</v>
      </c>
      <c r="Q28">
        <v>0</v>
      </c>
      <c r="S28">
        <v>0.15</v>
      </c>
      <c r="T28">
        <v>1</v>
      </c>
      <c r="U28">
        <v>0</v>
      </c>
      <c r="V28">
        <v>0</v>
      </c>
      <c r="X28">
        <v>0</v>
      </c>
      <c r="AB28">
        <v>1</v>
      </c>
      <c r="AD28" s="3">
        <f>((K28*$F$21)+$F$22)*1000/I28</f>
        <v>3.4745171556953527</v>
      </c>
      <c r="AE28" s="3">
        <f>((L28*$H$21)+$H$22)*1000/J28</f>
        <v>4.4084006729894183</v>
      </c>
      <c r="AF28" s="3">
        <f t="shared" si="4"/>
        <v>0.9338835172940656</v>
      </c>
      <c r="AG28" s="3">
        <f>((N28*$J$21)+$J$22)*1000/J28</f>
        <v>0.44856375993831976</v>
      </c>
      <c r="AH28" s="3"/>
      <c r="BK28" t="str">
        <f t="shared" si="5"/>
        <v>Rinse</v>
      </c>
    </row>
    <row r="29" spans="1:64" x14ac:dyDescent="0.3">
      <c r="A29">
        <v>5</v>
      </c>
      <c r="B29">
        <v>3</v>
      </c>
      <c r="D29" t="s">
        <v>88</v>
      </c>
      <c r="G29" s="1">
        <v>45721</v>
      </c>
      <c r="H29" s="6">
        <v>0.47293981481481484</v>
      </c>
      <c r="AB29">
        <v>1</v>
      </c>
      <c r="AD29" s="3"/>
      <c r="AE29" s="3"/>
      <c r="AF29" s="3"/>
      <c r="AG29" s="3"/>
      <c r="AH29" s="3"/>
      <c r="BK29">
        <f t="shared" si="5"/>
        <v>0</v>
      </c>
    </row>
    <row r="30" spans="1:64" x14ac:dyDescent="0.3">
      <c r="A30">
        <v>6</v>
      </c>
      <c r="B30">
        <v>3</v>
      </c>
      <c r="C30" t="s">
        <v>89</v>
      </c>
      <c r="D30" t="s">
        <v>86</v>
      </c>
      <c r="G30" s="1">
        <v>45721</v>
      </c>
      <c r="H30" s="6">
        <v>0.48428240740740741</v>
      </c>
      <c r="I30">
        <v>0.5</v>
      </c>
      <c r="J30">
        <v>0.5</v>
      </c>
      <c r="K30">
        <v>459</v>
      </c>
      <c r="L30">
        <v>770</v>
      </c>
      <c r="N30">
        <v>1121</v>
      </c>
      <c r="O30">
        <v>0.76700000000000002</v>
      </c>
      <c r="P30">
        <v>0.93100000000000005</v>
      </c>
      <c r="Q30">
        <v>0.16400000000000001</v>
      </c>
      <c r="S30">
        <v>1E-3</v>
      </c>
      <c r="T30">
        <v>1</v>
      </c>
      <c r="U30">
        <v>0</v>
      </c>
      <c r="V30">
        <v>0</v>
      </c>
      <c r="X30">
        <v>0</v>
      </c>
      <c r="AB30">
        <v>1</v>
      </c>
      <c r="AD30" s="3">
        <f t="shared" ref="AD30:AD53" si="6">((K30*$F$21)+$F$22)*1000/I30</f>
        <v>0.23874216745142751</v>
      </c>
      <c r="AE30" s="3">
        <f t="shared" ref="AE30:AE53" si="7">((L30*$H$21)+$H$22)*1000/J30</f>
        <v>1.1031140108975093</v>
      </c>
      <c r="AF30" s="3">
        <f t="shared" si="4"/>
        <v>0.86437184344608176</v>
      </c>
      <c r="AG30" s="3">
        <f t="shared" ref="AG30:AG53" si="8">((N30*$J$21)+$J$22)*1000/J30</f>
        <v>0.23772425295463712</v>
      </c>
      <c r="AH30" s="3"/>
      <c r="BK30" t="str">
        <f t="shared" si="5"/>
        <v>Type I Reagent Grade Water</v>
      </c>
    </row>
    <row r="31" spans="1:64" x14ac:dyDescent="0.3">
      <c r="A31">
        <v>7</v>
      </c>
      <c r="B31">
        <v>3</v>
      </c>
      <c r="C31" t="s">
        <v>89</v>
      </c>
      <c r="D31" t="s">
        <v>86</v>
      </c>
      <c r="G31" s="1">
        <v>45721</v>
      </c>
      <c r="H31" s="6">
        <v>0.49052083333333335</v>
      </c>
      <c r="I31">
        <v>0.5</v>
      </c>
      <c r="J31">
        <v>0.5</v>
      </c>
      <c r="K31">
        <v>348</v>
      </c>
      <c r="L31">
        <v>718</v>
      </c>
      <c r="N31">
        <v>1042</v>
      </c>
      <c r="O31">
        <v>0.68200000000000005</v>
      </c>
      <c r="P31">
        <v>0.88700000000000001</v>
      </c>
      <c r="Q31">
        <v>0.20499999999999999</v>
      </c>
      <c r="S31">
        <v>0</v>
      </c>
      <c r="T31">
        <v>1</v>
      </c>
      <c r="U31">
        <v>0</v>
      </c>
      <c r="V31">
        <v>0</v>
      </c>
      <c r="X31">
        <v>0</v>
      </c>
      <c r="AB31">
        <v>1</v>
      </c>
      <c r="AD31" s="3">
        <f t="shared" si="6"/>
        <v>0.16204538682040559</v>
      </c>
      <c r="AE31" s="3">
        <f t="shared" si="7"/>
        <v>1.0422517919071486</v>
      </c>
      <c r="AF31" s="3">
        <f t="shared" si="4"/>
        <v>0.88020640508674297</v>
      </c>
      <c r="AG31" s="3">
        <f t="shared" si="8"/>
        <v>0.22601094701109919</v>
      </c>
      <c r="AH31" s="3"/>
      <c r="AK31">
        <f>ABS(100*(AD31-AD32)/(AVERAGE(AD31:AD32)))</f>
        <v>4.5829242988622774</v>
      </c>
      <c r="AQ31">
        <f>ABS(100*(AE31-AE32)/(AVERAGE(AE31:AE32)))</f>
        <v>0.90243719068652639</v>
      </c>
      <c r="AW31">
        <f>ABS(100*(AF31-AF32)/(AVERAGE(AF31:AF32)))</f>
        <v>1.9460279043714952</v>
      </c>
      <c r="BC31">
        <f>ABS(100*(AG31-AG32)/(AVERAGE(AG31:AG32)))</f>
        <v>1.5621712223355595</v>
      </c>
      <c r="BG31" s="3">
        <f>AVERAGE(AD31:AD32)</f>
        <v>0.16584567775257336</v>
      </c>
      <c r="BH31" s="3">
        <f>AVERAGE(AE31:AE32)</f>
        <v>1.0375700827540437</v>
      </c>
      <c r="BI31" s="3">
        <f>AVERAGE(AF31:AF32)</f>
        <v>0.87172440500147053</v>
      </c>
      <c r="BJ31" s="3">
        <f>AVERAGE(AG31:AG32)</f>
        <v>0.22779018335695306</v>
      </c>
      <c r="BK31" t="str">
        <f t="shared" si="5"/>
        <v>Type I Reagent Grade Water</v>
      </c>
    </row>
    <row r="32" spans="1:64" x14ac:dyDescent="0.3">
      <c r="A32">
        <v>8</v>
      </c>
      <c r="B32">
        <v>3</v>
      </c>
      <c r="C32" t="s">
        <v>89</v>
      </c>
      <c r="D32" t="s">
        <v>86</v>
      </c>
      <c r="G32" s="1">
        <v>45721</v>
      </c>
      <c r="H32" s="6">
        <v>0.49809027777777776</v>
      </c>
      <c r="I32">
        <v>0.5</v>
      </c>
      <c r="J32">
        <v>0.5</v>
      </c>
      <c r="K32">
        <v>359</v>
      </c>
      <c r="L32">
        <v>710</v>
      </c>
      <c r="N32">
        <v>1066</v>
      </c>
      <c r="O32">
        <v>0.69</v>
      </c>
      <c r="P32">
        <v>0.88</v>
      </c>
      <c r="Q32">
        <v>0.19</v>
      </c>
      <c r="S32">
        <v>0</v>
      </c>
      <c r="T32">
        <v>1</v>
      </c>
      <c r="U32">
        <v>0</v>
      </c>
      <c r="V32">
        <v>0</v>
      </c>
      <c r="X32">
        <v>0</v>
      </c>
      <c r="AB32">
        <v>2</v>
      </c>
      <c r="AC32" t="s">
        <v>131</v>
      </c>
      <c r="AD32" s="3">
        <f t="shared" si="6"/>
        <v>0.16964596868474111</v>
      </c>
      <c r="AE32" s="3">
        <f t="shared" si="7"/>
        <v>1.0328883736009391</v>
      </c>
      <c r="AF32" s="3">
        <f t="shared" si="4"/>
        <v>0.86324240491619797</v>
      </c>
      <c r="AG32" s="3">
        <f t="shared" si="8"/>
        <v>0.22956941970280692</v>
      </c>
      <c r="AH32" s="3"/>
      <c r="BK32" t="str">
        <f t="shared" si="5"/>
        <v>Type I Reagent Grade Water</v>
      </c>
    </row>
    <row r="33" spans="1:63" x14ac:dyDescent="0.3">
      <c r="A33">
        <v>9</v>
      </c>
      <c r="B33">
        <v>4</v>
      </c>
      <c r="C33" t="s">
        <v>90</v>
      </c>
      <c r="D33" t="s">
        <v>86</v>
      </c>
      <c r="G33" s="1">
        <v>45721</v>
      </c>
      <c r="H33" s="6">
        <v>0.50910879629629635</v>
      </c>
      <c r="I33">
        <v>0.2</v>
      </c>
      <c r="J33">
        <v>0.2</v>
      </c>
      <c r="K33">
        <v>1026</v>
      </c>
      <c r="L33">
        <v>2061</v>
      </c>
      <c r="N33">
        <v>1174</v>
      </c>
      <c r="O33">
        <v>3.004</v>
      </c>
      <c r="P33">
        <v>5.0609999999999999</v>
      </c>
      <c r="Q33">
        <v>2.0569999999999999</v>
      </c>
      <c r="S33">
        <v>1.7000000000000001E-2</v>
      </c>
      <c r="T33">
        <v>1</v>
      </c>
      <c r="U33">
        <v>0</v>
      </c>
      <c r="V33">
        <v>0</v>
      </c>
      <c r="X33">
        <v>0</v>
      </c>
      <c r="AB33">
        <v>1</v>
      </c>
      <c r="AD33" s="3">
        <f t="shared" si="6"/>
        <v>1.5762940361463487</v>
      </c>
      <c r="AE33" s="3">
        <f t="shared" si="7"/>
        <v>6.5353391001551175</v>
      </c>
      <c r="AF33" s="3">
        <f t="shared" si="4"/>
        <v>4.9590450640087687</v>
      </c>
      <c r="AG33" s="3">
        <f t="shared" si="8"/>
        <v>0.61395636703872913</v>
      </c>
      <c r="AH33" s="3"/>
      <c r="BK33" t="str">
        <f t="shared" si="5"/>
        <v>Mixed Check 3/6/0.3</v>
      </c>
    </row>
    <row r="34" spans="1:63" x14ac:dyDescent="0.3">
      <c r="A34">
        <v>10</v>
      </c>
      <c r="B34">
        <v>4</v>
      </c>
      <c r="C34" t="s">
        <v>90</v>
      </c>
      <c r="D34" t="s">
        <v>86</v>
      </c>
      <c r="G34" s="1">
        <v>45721</v>
      </c>
      <c r="H34" s="6">
        <v>0.51550925925925928</v>
      </c>
      <c r="I34">
        <v>0.2</v>
      </c>
      <c r="J34">
        <v>0.2</v>
      </c>
      <c r="K34">
        <v>1966</v>
      </c>
      <c r="L34">
        <v>2195</v>
      </c>
      <c r="N34">
        <v>1400</v>
      </c>
      <c r="O34">
        <v>4.8090000000000002</v>
      </c>
      <c r="P34">
        <v>5.3449999999999998</v>
      </c>
      <c r="Q34">
        <v>0.53700000000000003</v>
      </c>
      <c r="S34">
        <v>7.5999999999999998E-2</v>
      </c>
      <c r="T34">
        <v>1</v>
      </c>
      <c r="U34">
        <v>0</v>
      </c>
      <c r="V34">
        <v>0</v>
      </c>
      <c r="X34">
        <v>0</v>
      </c>
      <c r="AB34">
        <v>1</v>
      </c>
      <c r="AD34" s="3">
        <f t="shared" si="6"/>
        <v>3.20005470716348</v>
      </c>
      <c r="AE34" s="3">
        <f t="shared" si="7"/>
        <v>6.9274322417276339</v>
      </c>
      <c r="AF34" s="3">
        <f t="shared" si="4"/>
        <v>3.727377534564154</v>
      </c>
      <c r="AG34" s="3">
        <f t="shared" si="8"/>
        <v>0.69772874498934845</v>
      </c>
      <c r="AH34" s="3"/>
      <c r="AJ34">
        <f>ABS(100*((AVERAGE(AD35))-3)/3)</f>
        <v>4.7107646070598657</v>
      </c>
      <c r="AK34">
        <f>ABS(100*(AD34-AD35)/(AVERAGE(AD34:AD35)))</f>
        <v>1.8523346892773891</v>
      </c>
      <c r="AP34">
        <f>ABS(100*((AVERAGE(AE34:AE35))-6)/6)</f>
        <v>14.164857231322287</v>
      </c>
      <c r="AQ34">
        <f>ABS(100*(AE34-AE35)/(AVERAGE(AE34:AE35)))</f>
        <v>2.2640010749595803</v>
      </c>
      <c r="AV34">
        <f>ABS(100*((AVERAGE(AF35))-3)/3)</f>
        <v>21.034256260641516</v>
      </c>
      <c r="AW34">
        <f>ABS(100*(AF34-AF35)/(AVERAGE(AF34:AF35)))</f>
        <v>2.6187697967984578</v>
      </c>
      <c r="BB34">
        <f>ABS(100*((AVERAGE(AG34:AG35))-0.3)/0.3)</f>
        <v>125.53343779411132</v>
      </c>
      <c r="BC34">
        <f>ABS(100*(AG34-AG35)/(AVERAGE(AG34:AG35)))</f>
        <v>6.2454690573207818</v>
      </c>
      <c r="BG34" s="3">
        <f>AVERAGE(AD34:AD35)</f>
        <v>3.1706888226876382</v>
      </c>
      <c r="BH34" s="3">
        <f>AVERAGE(AE34:AE35)</f>
        <v>6.8498914338793373</v>
      </c>
      <c r="BI34" s="3">
        <f>AVERAGE(AF34:AF35)</f>
        <v>3.6792026111917</v>
      </c>
      <c r="BJ34" s="3">
        <f>AVERAGE(AG34:AG35)</f>
        <v>0.67660031338233395</v>
      </c>
      <c r="BK34" t="str">
        <f t="shared" si="5"/>
        <v>Mixed Check 3/6/0.3</v>
      </c>
    </row>
    <row r="35" spans="1:63" x14ac:dyDescent="0.3">
      <c r="A35">
        <v>11</v>
      </c>
      <c r="B35">
        <v>4</v>
      </c>
      <c r="C35" t="s">
        <v>90</v>
      </c>
      <c r="D35" t="s">
        <v>86</v>
      </c>
      <c r="G35" s="1">
        <v>45721</v>
      </c>
      <c r="H35" s="6">
        <v>0.52224537037037033</v>
      </c>
      <c r="I35">
        <v>0.2</v>
      </c>
      <c r="J35">
        <v>0.2</v>
      </c>
      <c r="K35">
        <v>1932</v>
      </c>
      <c r="L35">
        <v>2142</v>
      </c>
      <c r="N35">
        <v>1286</v>
      </c>
      <c r="O35">
        <v>4.742</v>
      </c>
      <c r="P35">
        <v>5.2320000000000002</v>
      </c>
      <c r="Q35">
        <v>0.49</v>
      </c>
      <c r="S35">
        <v>4.5999999999999999E-2</v>
      </c>
      <c r="T35">
        <v>1</v>
      </c>
      <c r="U35">
        <v>0</v>
      </c>
      <c r="V35">
        <v>0</v>
      </c>
      <c r="X35">
        <v>0</v>
      </c>
      <c r="AB35">
        <v>1</v>
      </c>
      <c r="AD35" s="3">
        <f t="shared" si="6"/>
        <v>3.141322938211796</v>
      </c>
      <c r="AE35" s="3">
        <f t="shared" si="7"/>
        <v>6.7723506260310415</v>
      </c>
      <c r="AF35" s="3">
        <f t="shared" si="4"/>
        <v>3.6310276878192456</v>
      </c>
      <c r="AG35" s="3">
        <f t="shared" si="8"/>
        <v>0.65547188177531934</v>
      </c>
      <c r="AH35" s="3"/>
      <c r="BK35" t="str">
        <f t="shared" si="5"/>
        <v>Mixed Check 3/6/0.3</v>
      </c>
    </row>
    <row r="36" spans="1:63" x14ac:dyDescent="0.3">
      <c r="A36">
        <v>12</v>
      </c>
      <c r="B36">
        <v>5</v>
      </c>
      <c r="C36" t="s">
        <v>90</v>
      </c>
      <c r="D36" t="s">
        <v>86</v>
      </c>
      <c r="G36" s="1">
        <v>45721</v>
      </c>
      <c r="H36" s="6">
        <v>0.53509259259259256</v>
      </c>
      <c r="I36">
        <v>0.6</v>
      </c>
      <c r="J36">
        <v>0.6</v>
      </c>
      <c r="K36">
        <v>5546</v>
      </c>
      <c r="L36">
        <v>7255</v>
      </c>
      <c r="N36">
        <v>3047</v>
      </c>
      <c r="O36">
        <v>3.891</v>
      </c>
      <c r="P36">
        <v>5.3540000000000001</v>
      </c>
      <c r="Q36">
        <v>1.4630000000000001</v>
      </c>
      <c r="S36">
        <v>0.16900000000000001</v>
      </c>
      <c r="T36">
        <v>1</v>
      </c>
      <c r="U36">
        <v>0</v>
      </c>
      <c r="V36">
        <v>0</v>
      </c>
      <c r="X36">
        <v>0</v>
      </c>
      <c r="AB36">
        <v>1</v>
      </c>
      <c r="AD36" s="3">
        <f t="shared" si="6"/>
        <v>3.1280548322606387</v>
      </c>
      <c r="AE36" s="3">
        <f t="shared" si="7"/>
        <v>7.2444458128070695</v>
      </c>
      <c r="AF36" s="3">
        <f t="shared" si="4"/>
        <v>4.1163909805464307</v>
      </c>
      <c r="AG36" s="3">
        <f t="shared" si="8"/>
        <v>0.43607640538681836</v>
      </c>
      <c r="AH36" s="3"/>
      <c r="BK36" t="str">
        <f t="shared" si="5"/>
        <v>Mixed Check 3/6/0.3</v>
      </c>
    </row>
    <row r="37" spans="1:63" x14ac:dyDescent="0.3">
      <c r="A37">
        <v>13</v>
      </c>
      <c r="B37">
        <v>5</v>
      </c>
      <c r="C37" t="s">
        <v>90</v>
      </c>
      <c r="D37" t="s">
        <v>86</v>
      </c>
      <c r="G37" s="1">
        <v>45721</v>
      </c>
      <c r="H37" s="6">
        <v>0.54513888888888884</v>
      </c>
      <c r="I37">
        <v>0.6</v>
      </c>
      <c r="J37">
        <v>0.6</v>
      </c>
      <c r="K37">
        <v>5897</v>
      </c>
      <c r="L37">
        <v>7279</v>
      </c>
      <c r="N37">
        <v>3172</v>
      </c>
      <c r="O37">
        <v>4.1159999999999997</v>
      </c>
      <c r="P37">
        <v>5.3710000000000004</v>
      </c>
      <c r="Q37">
        <v>1.2549999999999999</v>
      </c>
      <c r="S37">
        <v>0.18</v>
      </c>
      <c r="T37">
        <v>1</v>
      </c>
      <c r="U37">
        <v>0</v>
      </c>
      <c r="V37">
        <v>0</v>
      </c>
      <c r="X37">
        <v>0</v>
      </c>
      <c r="AB37">
        <v>2</v>
      </c>
      <c r="AC37" t="s">
        <v>132</v>
      </c>
      <c r="AD37" s="3">
        <f t="shared" si="6"/>
        <v>3.3301612136531964</v>
      </c>
      <c r="AE37" s="3">
        <f t="shared" si="7"/>
        <v>7.2678543585725919</v>
      </c>
      <c r="AF37" s="3">
        <f t="shared" si="4"/>
        <v>3.9376931449193955</v>
      </c>
      <c r="AG37" s="3">
        <f t="shared" si="8"/>
        <v>0.45152116533346648</v>
      </c>
      <c r="AH37" s="3"/>
      <c r="AJ37">
        <f>ABS(100*((AVERAGE(AD37:AD38))-3)/3)</f>
        <v>12.512054789324564</v>
      </c>
      <c r="AK37">
        <f>ABS(100*(AD37-AD38)/(AVERAGE(AD37:AD38)))</f>
        <v>2.6782570164697566</v>
      </c>
      <c r="AP37">
        <f>ABS(100*((AVERAGE(AE37:AE38))-6)/6)</f>
        <v>20.464412659274831</v>
      </c>
      <c r="AQ37">
        <f>ABS(100*(AE37-AE38)/(AVERAGE(AE37:AE38)))</f>
        <v>1.1065397692514571</v>
      </c>
      <c r="AV37">
        <f>ABS(100*((AVERAGE(AF37:AF38))-3)/3)</f>
        <v>28.416770529225104</v>
      </c>
      <c r="AW37">
        <f>ABS(100*(AF37-AF38)/(AVERAGE(AF37:AF38)))</f>
        <v>4.4225806692569058</v>
      </c>
      <c r="BB37">
        <f>ABS(100*((AVERAGE(AG37:AG38))-0.3)/0.3)</f>
        <v>46.656161631124554</v>
      </c>
      <c r="BC37">
        <f>ABS(100*(AG37-AG38)/(AVERAGE(AG37:AG38)))</f>
        <v>5.2515945285911219</v>
      </c>
      <c r="BG37" s="3">
        <f>AVERAGE(AD37:AD38)</f>
        <v>3.3753616436797369</v>
      </c>
      <c r="BH37" s="3">
        <f>AVERAGE(AE37:AE38)</f>
        <v>7.22786475955649</v>
      </c>
      <c r="BI37" s="3">
        <f>AVERAGE(AF37:AF38)</f>
        <v>3.8525031158767531</v>
      </c>
      <c r="BJ37" s="3">
        <f>AVERAGE(AG37:AG38)</f>
        <v>0.43996848489337365</v>
      </c>
      <c r="BK37" t="str">
        <f t="shared" si="5"/>
        <v>Mixed Check 3/6/0.3</v>
      </c>
    </row>
    <row r="38" spans="1:63" x14ac:dyDescent="0.3">
      <c r="A38">
        <v>14</v>
      </c>
      <c r="B38">
        <v>5</v>
      </c>
      <c r="C38" t="s">
        <v>90</v>
      </c>
      <c r="D38" t="s">
        <v>86</v>
      </c>
      <c r="G38" s="1">
        <v>45721</v>
      </c>
      <c r="H38" s="6">
        <v>0.55282407407407408</v>
      </c>
      <c r="I38">
        <v>0.6</v>
      </c>
      <c r="J38">
        <v>0.6</v>
      </c>
      <c r="K38">
        <v>6054</v>
      </c>
      <c r="L38">
        <v>7197</v>
      </c>
      <c r="N38">
        <v>2985</v>
      </c>
      <c r="O38">
        <v>4.2160000000000002</v>
      </c>
      <c r="P38">
        <v>5.3129999999999997</v>
      </c>
      <c r="Q38">
        <v>1.097</v>
      </c>
      <c r="S38">
        <v>0.16300000000000001</v>
      </c>
      <c r="T38">
        <v>1</v>
      </c>
      <c r="U38">
        <v>0</v>
      </c>
      <c r="V38">
        <v>0</v>
      </c>
      <c r="X38">
        <v>0</v>
      </c>
      <c r="AB38">
        <v>1</v>
      </c>
      <c r="AD38" s="3">
        <f t="shared" si="6"/>
        <v>3.4205620737062779</v>
      </c>
      <c r="AE38" s="3">
        <f t="shared" si="7"/>
        <v>7.1878751605403881</v>
      </c>
      <c r="AF38" s="3">
        <f t="shared" si="4"/>
        <v>3.7673130868341103</v>
      </c>
      <c r="AG38" s="3">
        <f t="shared" si="8"/>
        <v>0.42841580445328081</v>
      </c>
      <c r="AH38" s="3"/>
      <c r="BK38" t="str">
        <f t="shared" si="5"/>
        <v>Mixed Check 3/6/0.3</v>
      </c>
    </row>
    <row r="39" spans="1:63" x14ac:dyDescent="0.3">
      <c r="A39">
        <v>15</v>
      </c>
      <c r="B39">
        <v>6</v>
      </c>
      <c r="C39" t="s">
        <v>91</v>
      </c>
      <c r="D39" t="s">
        <v>86</v>
      </c>
      <c r="G39" s="1">
        <v>45721</v>
      </c>
      <c r="H39" s="6">
        <v>0.56568287037037035</v>
      </c>
      <c r="I39">
        <v>0.33300000000000002</v>
      </c>
      <c r="J39">
        <v>0.33300000000000002</v>
      </c>
      <c r="K39">
        <v>6683</v>
      </c>
      <c r="L39">
        <v>9885</v>
      </c>
      <c r="N39">
        <v>3165</v>
      </c>
      <c r="O39">
        <v>8.3209999999999997</v>
      </c>
      <c r="P39">
        <v>12.992000000000001</v>
      </c>
      <c r="Q39">
        <v>4.6710000000000003</v>
      </c>
      <c r="S39">
        <v>0.32300000000000001</v>
      </c>
      <c r="T39">
        <v>1</v>
      </c>
      <c r="U39">
        <v>0</v>
      </c>
      <c r="V39">
        <v>0</v>
      </c>
      <c r="X39">
        <v>0</v>
      </c>
      <c r="AB39">
        <v>1</v>
      </c>
      <c r="AD39" s="3">
        <f t="shared" si="6"/>
        <v>6.8157501181531392</v>
      </c>
      <c r="AE39" s="3">
        <f t="shared" si="7"/>
        <v>17.675013128430649</v>
      </c>
      <c r="AF39" s="3">
        <f t="shared" si="4"/>
        <v>10.859263010277509</v>
      </c>
      <c r="AG39" s="3">
        <f t="shared" si="8"/>
        <v>0.81199325905667419</v>
      </c>
      <c r="AH39" s="3"/>
      <c r="BK39" t="str">
        <f t="shared" si="5"/>
        <v>Mixed Check 9/18/0.9</v>
      </c>
    </row>
    <row r="40" spans="1:63" x14ac:dyDescent="0.3">
      <c r="A40">
        <v>16</v>
      </c>
      <c r="B40">
        <v>6</v>
      </c>
      <c r="C40" t="s">
        <v>91</v>
      </c>
      <c r="D40" t="s">
        <v>86</v>
      </c>
      <c r="G40" s="1">
        <v>45721</v>
      </c>
      <c r="H40" s="6">
        <v>0.57302083333333331</v>
      </c>
      <c r="I40">
        <v>0.33300000000000002</v>
      </c>
      <c r="J40">
        <v>0.33300000000000002</v>
      </c>
      <c r="K40">
        <v>8822</v>
      </c>
      <c r="L40">
        <v>9743</v>
      </c>
      <c r="N40">
        <v>3098</v>
      </c>
      <c r="O40">
        <v>10.786</v>
      </c>
      <c r="P40">
        <v>12.811</v>
      </c>
      <c r="Q40">
        <v>2.0259999999999998</v>
      </c>
      <c r="S40">
        <v>0.312</v>
      </c>
      <c r="T40">
        <v>1</v>
      </c>
      <c r="U40">
        <v>0</v>
      </c>
      <c r="V40">
        <v>0</v>
      </c>
      <c r="X40">
        <v>0</v>
      </c>
      <c r="AB40">
        <v>1</v>
      </c>
      <c r="AD40" s="3">
        <f t="shared" si="6"/>
        <v>9.0349208262904099</v>
      </c>
      <c r="AE40" s="3">
        <f t="shared" si="7"/>
        <v>17.425462565464862</v>
      </c>
      <c r="AF40" s="3">
        <f t="shared" si="4"/>
        <v>8.3905417391744521</v>
      </c>
      <c r="AG40" s="3">
        <f t="shared" si="8"/>
        <v>0.79707723863973112</v>
      </c>
      <c r="AH40" s="3"/>
      <c r="AJ40">
        <f>ABS(100*((AVERAGE(AD40:AD41))-9)/9)</f>
        <v>1.7482613422439484</v>
      </c>
      <c r="AK40">
        <f>ABS(100*(AD40-AD41)/(AVERAGE(AD40:AD41)))</f>
        <v>2.6737600098423551</v>
      </c>
      <c r="AP40">
        <f>ABS(100*((AVERAGE(AE40:AE41))-18)/18)</f>
        <v>3.4164310896793086</v>
      </c>
      <c r="AQ40">
        <f>ABS(100*(AE40-AE41)/(AVERAGE(AE40:AE41)))</f>
        <v>0.46499928695217446</v>
      </c>
      <c r="AV40">
        <f>ABS(100*((AVERAGE(AF40:AF41))-9)/9)</f>
        <v>8.5811235216025654</v>
      </c>
      <c r="AW40">
        <f>ABS(100*(AF40-AF41)/(AVERAGE(AF40:AF41)))</f>
        <v>3.9584058297039237</v>
      </c>
      <c r="BB40">
        <f>ABS(100*((AVERAGE(AG40:AG41))-0.9)/0.9)</f>
        <v>12.796361748042933</v>
      </c>
      <c r="BC40">
        <f>ABS(100*(AG40-AG41)/(AVERAGE(AG40:AG41)))</f>
        <v>3.1202812220949716</v>
      </c>
      <c r="BG40" s="3">
        <f>AVERAGE(AD40:AD41)</f>
        <v>9.1573435208019553</v>
      </c>
      <c r="BH40" s="3">
        <f>AVERAGE(AE40:AE41)</f>
        <v>17.385042403857724</v>
      </c>
      <c r="BI40" s="3">
        <f>AVERAGE(AF40:AF41)</f>
        <v>8.2276988830557691</v>
      </c>
      <c r="BJ40" s="3">
        <f>AVERAGE(AG40:AG41)</f>
        <v>0.78483274426761362</v>
      </c>
      <c r="BK40" t="str">
        <f t="shared" si="5"/>
        <v>Mixed Check 9/18/0.9</v>
      </c>
    </row>
    <row r="41" spans="1:63" x14ac:dyDescent="0.3">
      <c r="A41">
        <v>17</v>
      </c>
      <c r="B41">
        <v>6</v>
      </c>
      <c r="C41" t="s">
        <v>91</v>
      </c>
      <c r="D41" t="s">
        <v>86</v>
      </c>
      <c r="G41" s="1">
        <v>45721</v>
      </c>
      <c r="H41" s="6">
        <v>0.58071759259259259</v>
      </c>
      <c r="I41">
        <v>0.33300000000000002</v>
      </c>
      <c r="J41">
        <v>0.33300000000000002</v>
      </c>
      <c r="K41">
        <v>9058</v>
      </c>
      <c r="L41">
        <v>9697</v>
      </c>
      <c r="N41">
        <v>2988</v>
      </c>
      <c r="O41">
        <v>11.057</v>
      </c>
      <c r="P41">
        <v>12.753</v>
      </c>
      <c r="Q41">
        <v>1.696</v>
      </c>
      <c r="S41">
        <v>0.29499999999999998</v>
      </c>
      <c r="T41">
        <v>1</v>
      </c>
      <c r="U41">
        <v>0</v>
      </c>
      <c r="V41">
        <v>0</v>
      </c>
      <c r="X41">
        <v>0</v>
      </c>
      <c r="AB41">
        <v>1</v>
      </c>
      <c r="AD41" s="3">
        <f t="shared" si="6"/>
        <v>9.2797662153135025</v>
      </c>
      <c r="AE41" s="3">
        <f t="shared" si="7"/>
        <v>17.34462224225059</v>
      </c>
      <c r="AF41" s="3">
        <f t="shared" si="4"/>
        <v>8.0648560269370879</v>
      </c>
      <c r="AG41" s="3">
        <f t="shared" si="8"/>
        <v>0.77258824989549613</v>
      </c>
      <c r="AH41" s="3"/>
      <c r="BG41" s="3"/>
      <c r="BH41" s="3"/>
      <c r="BI41" s="3"/>
      <c r="BJ41" s="3"/>
      <c r="BK41" t="str">
        <f t="shared" si="5"/>
        <v>Mixed Check 9/18/0.9</v>
      </c>
    </row>
    <row r="42" spans="1:63" x14ac:dyDescent="0.3">
      <c r="A42">
        <v>18</v>
      </c>
      <c r="B42">
        <v>7</v>
      </c>
      <c r="C42" t="s">
        <v>91</v>
      </c>
      <c r="D42" t="s">
        <v>86</v>
      </c>
      <c r="G42" s="1">
        <v>45721</v>
      </c>
      <c r="H42" s="6">
        <v>0.59420138888888885</v>
      </c>
      <c r="I42">
        <v>0.46700000000000003</v>
      </c>
      <c r="J42">
        <v>0.46700000000000003</v>
      </c>
      <c r="K42">
        <v>12359</v>
      </c>
      <c r="L42">
        <v>14888</v>
      </c>
      <c r="N42">
        <v>5623</v>
      </c>
      <c r="O42">
        <v>10.596</v>
      </c>
      <c r="P42">
        <v>13.802</v>
      </c>
      <c r="Q42">
        <v>3.2069999999999999</v>
      </c>
      <c r="S42">
        <v>0.505</v>
      </c>
      <c r="T42">
        <v>1</v>
      </c>
      <c r="U42">
        <v>0</v>
      </c>
      <c r="V42">
        <v>0</v>
      </c>
      <c r="X42">
        <v>0</v>
      </c>
      <c r="AB42">
        <v>1</v>
      </c>
      <c r="AD42" s="3">
        <f t="shared" si="6"/>
        <v>9.0590897437763509</v>
      </c>
      <c r="AE42" s="3">
        <f t="shared" si="7"/>
        <v>18.872812062934155</v>
      </c>
      <c r="AF42" s="3">
        <f t="shared" si="4"/>
        <v>9.8137223191578045</v>
      </c>
      <c r="AG42" s="3">
        <f t="shared" si="8"/>
        <v>0.96920173666039711</v>
      </c>
      <c r="AH42" s="3"/>
      <c r="BG42" s="3"/>
      <c r="BH42" s="3"/>
      <c r="BI42" s="3"/>
      <c r="BJ42" s="3"/>
      <c r="BK42" t="str">
        <f t="shared" si="5"/>
        <v>Mixed Check 9/18/0.9</v>
      </c>
    </row>
    <row r="43" spans="1:63" x14ac:dyDescent="0.3">
      <c r="A43">
        <v>19</v>
      </c>
      <c r="B43">
        <v>7</v>
      </c>
      <c r="C43" t="s">
        <v>91</v>
      </c>
      <c r="D43" t="s">
        <v>86</v>
      </c>
      <c r="G43" s="1">
        <v>45721</v>
      </c>
      <c r="H43" s="6">
        <v>0.60207175925925926</v>
      </c>
      <c r="I43">
        <v>0.46700000000000003</v>
      </c>
      <c r="J43">
        <v>0.46700000000000003</v>
      </c>
      <c r="K43">
        <v>12930</v>
      </c>
      <c r="L43">
        <v>14769</v>
      </c>
      <c r="N43">
        <v>5633</v>
      </c>
      <c r="O43">
        <v>11.064</v>
      </c>
      <c r="P43">
        <v>13.695</v>
      </c>
      <c r="Q43">
        <v>2.63</v>
      </c>
      <c r="S43">
        <v>0.50700000000000001</v>
      </c>
      <c r="T43">
        <v>1</v>
      </c>
      <c r="U43">
        <v>0</v>
      </c>
      <c r="V43">
        <v>0</v>
      </c>
      <c r="X43">
        <v>0</v>
      </c>
      <c r="AB43">
        <v>1</v>
      </c>
      <c r="AD43" s="3">
        <f t="shared" si="6"/>
        <v>9.4815086891272937</v>
      </c>
      <c r="AE43" s="3">
        <f t="shared" si="7"/>
        <v>18.723689100080982</v>
      </c>
      <c r="AF43" s="3">
        <f t="shared" si="4"/>
        <v>9.2421804109536883</v>
      </c>
      <c r="AG43" s="3">
        <f t="shared" si="8"/>
        <v>0.9707892066335001</v>
      </c>
      <c r="AH43" s="3"/>
      <c r="AJ43">
        <f>ABS(100*((AVERAGE(AD43:AD44))-9)/9)</f>
        <v>5.2185786800169218</v>
      </c>
      <c r="AK43">
        <f>ABS(100*(AD43-AD44)/(AVERAGE(AD43:AD44)))</f>
        <v>0.24998981642181295</v>
      </c>
      <c r="AP43">
        <f>ABS(100*((AVERAGE(AE43:AE44))-18)/18)</f>
        <v>3.9195480834857972</v>
      </c>
      <c r="AQ43">
        <f>ABS(100*(AE43-AE44)/(AVERAGE(AE43:AE44)))</f>
        <v>0.19427897604597938</v>
      </c>
      <c r="AV43">
        <f>ABS(100*((AVERAGE(AF43:AF44))-9)/9)</f>
        <v>2.620517486954673</v>
      </c>
      <c r="AW43">
        <f>ABS(100*(AF43-AF44)/(AVERAGE(AF43:AF44)))</f>
        <v>0.13715769479576864</v>
      </c>
      <c r="BB43">
        <f>ABS(100*((AVERAGE(AG43:AG44))-0.9)/0.9)</f>
        <v>7.7067204064119341</v>
      </c>
      <c r="BC43">
        <f>ABS(100*(AG43-AG44)/(AVERAGE(AG43:AG44)))</f>
        <v>0.29477640153054996</v>
      </c>
      <c r="BG43" s="3">
        <f>AVERAGE(AD43:AD44)</f>
        <v>9.4696720812015229</v>
      </c>
      <c r="BH43" s="3">
        <f>AVERAGE(AE43:AE44)</f>
        <v>18.705518655027443</v>
      </c>
      <c r="BI43" s="3">
        <f>AVERAGE(AF43:AF44)</f>
        <v>9.2358465738259206</v>
      </c>
      <c r="BJ43" s="3">
        <f>AVERAGE(AG43:AG44)</f>
        <v>0.96936048365770744</v>
      </c>
      <c r="BK43" t="str">
        <f t="shared" si="5"/>
        <v>Mixed Check 9/18/0.9</v>
      </c>
    </row>
    <row r="44" spans="1:63" x14ac:dyDescent="0.3">
      <c r="A44">
        <v>20</v>
      </c>
      <c r="B44">
        <v>7</v>
      </c>
      <c r="C44" t="s">
        <v>91</v>
      </c>
      <c r="D44" t="s">
        <v>86</v>
      </c>
      <c r="G44" s="1">
        <v>45721</v>
      </c>
      <c r="H44" s="6">
        <v>0.61019675925925931</v>
      </c>
      <c r="I44">
        <v>0.46700000000000003</v>
      </c>
      <c r="J44">
        <v>0.46700000000000003</v>
      </c>
      <c r="K44">
        <v>12898</v>
      </c>
      <c r="L44">
        <v>14740</v>
      </c>
      <c r="N44">
        <v>5615</v>
      </c>
      <c r="O44">
        <v>11.039</v>
      </c>
      <c r="P44">
        <v>13.667999999999999</v>
      </c>
      <c r="Q44">
        <v>2.63</v>
      </c>
      <c r="S44">
        <v>0.505</v>
      </c>
      <c r="T44">
        <v>1</v>
      </c>
      <c r="U44">
        <v>0</v>
      </c>
      <c r="V44">
        <v>0</v>
      </c>
      <c r="X44">
        <v>0</v>
      </c>
      <c r="AB44">
        <v>1</v>
      </c>
      <c r="AD44" s="3">
        <f t="shared" si="6"/>
        <v>9.4578354732757504</v>
      </c>
      <c r="AE44" s="3">
        <f t="shared" si="7"/>
        <v>18.687348209973905</v>
      </c>
      <c r="AF44" s="3">
        <f t="shared" si="4"/>
        <v>9.2295127366981546</v>
      </c>
      <c r="AG44" s="3">
        <f t="shared" si="8"/>
        <v>0.96793176068191478</v>
      </c>
      <c r="AH44" s="3"/>
      <c r="BG44" s="3"/>
      <c r="BH44" s="3"/>
      <c r="BI44" s="3"/>
      <c r="BJ44" s="3"/>
      <c r="BK44" t="str">
        <f t="shared" si="5"/>
        <v>Mixed Check 9/18/0.9</v>
      </c>
    </row>
    <row r="45" spans="1:63" x14ac:dyDescent="0.3">
      <c r="A45">
        <v>21</v>
      </c>
      <c r="B45">
        <v>8</v>
      </c>
      <c r="C45" t="s">
        <v>91</v>
      </c>
      <c r="D45" t="s">
        <v>86</v>
      </c>
      <c r="G45" s="1">
        <v>45721</v>
      </c>
      <c r="H45" s="6">
        <v>0.62384259259259256</v>
      </c>
      <c r="I45">
        <v>0.6</v>
      </c>
      <c r="J45">
        <v>0.6</v>
      </c>
      <c r="K45">
        <v>15893</v>
      </c>
      <c r="L45">
        <v>19464</v>
      </c>
      <c r="N45">
        <v>8345</v>
      </c>
      <c r="O45">
        <v>10.507</v>
      </c>
      <c r="P45">
        <v>13.974</v>
      </c>
      <c r="Q45">
        <v>3.4670000000000001</v>
      </c>
      <c r="S45">
        <v>0.63100000000000001</v>
      </c>
      <c r="T45">
        <v>1</v>
      </c>
      <c r="U45">
        <v>0</v>
      </c>
      <c r="V45">
        <v>0</v>
      </c>
      <c r="X45">
        <v>0</v>
      </c>
      <c r="AB45">
        <v>1</v>
      </c>
      <c r="AD45" s="3">
        <f t="shared" si="6"/>
        <v>9.0858745709181754</v>
      </c>
      <c r="AE45" s="3">
        <f t="shared" si="7"/>
        <v>19.152568114943552</v>
      </c>
      <c r="AF45" s="3">
        <f t="shared" si="4"/>
        <v>10.066693544025377</v>
      </c>
      <c r="AG45" s="3">
        <f t="shared" si="8"/>
        <v>1.0906871109655518</v>
      </c>
      <c r="AH45" s="3"/>
      <c r="BG45" s="3"/>
      <c r="BH45" s="3"/>
      <c r="BI45" s="3"/>
      <c r="BJ45" s="3"/>
      <c r="BK45" t="str">
        <f t="shared" si="5"/>
        <v>Mixed Check 9/18/0.9</v>
      </c>
    </row>
    <row r="46" spans="1:63" x14ac:dyDescent="0.3">
      <c r="A46">
        <v>22</v>
      </c>
      <c r="B46">
        <v>8</v>
      </c>
      <c r="C46" t="s">
        <v>91</v>
      </c>
      <c r="D46" t="s">
        <v>86</v>
      </c>
      <c r="G46" s="1">
        <v>45721</v>
      </c>
      <c r="H46" s="6">
        <v>0.63173611111111116</v>
      </c>
      <c r="I46">
        <v>0.6</v>
      </c>
      <c r="J46">
        <v>0.6</v>
      </c>
      <c r="K46">
        <v>15742</v>
      </c>
      <c r="L46">
        <v>19532</v>
      </c>
      <c r="N46">
        <v>8522</v>
      </c>
      <c r="O46">
        <v>10.41</v>
      </c>
      <c r="P46">
        <v>14.022</v>
      </c>
      <c r="Q46">
        <v>3.6120000000000001</v>
      </c>
      <c r="S46">
        <v>0.64600000000000002</v>
      </c>
      <c r="T46">
        <v>1</v>
      </c>
      <c r="U46">
        <v>0</v>
      </c>
      <c r="V46">
        <v>0</v>
      </c>
      <c r="X46">
        <v>0</v>
      </c>
      <c r="AB46">
        <v>1</v>
      </c>
      <c r="AD46" s="3">
        <f t="shared" si="6"/>
        <v>8.9989285208034282</v>
      </c>
      <c r="AE46" s="3">
        <f t="shared" si="7"/>
        <v>19.21889232794587</v>
      </c>
      <c r="AF46" s="3">
        <f t="shared" si="4"/>
        <v>10.219963807142442</v>
      </c>
      <c r="AG46" s="3">
        <f t="shared" si="8"/>
        <v>1.1125568910500057</v>
      </c>
      <c r="AH46" s="3"/>
      <c r="AJ46">
        <f>ABS(100*((AVERAGE(AD46:AD47))-9)/9)</f>
        <v>0.95096300099978892</v>
      </c>
      <c r="AK46">
        <f>ABS(100*(AD46-AD47)/(AVERAGE(AD46:AD47)))</f>
        <v>1.9075961175261027</v>
      </c>
      <c r="AP46">
        <f>ABS(100*((AVERAGE(AE46:AE47))-18)/18)</f>
        <v>6.5386223154591265</v>
      </c>
      <c r="AQ46">
        <f>ABS(100*(AE46-AE47)/(AVERAGE(AE46:AE47)))</f>
        <v>0.4374033071212246</v>
      </c>
      <c r="AV46">
        <f>ABS(100*((AVERAGE(AF46:AF47))-9)/9)</f>
        <v>12.126281629918445</v>
      </c>
      <c r="AW46">
        <f>ABS(100*(AF46-AF47)/(AVERAGE(AF46:AF47)))</f>
        <v>2.5486830776952978</v>
      </c>
      <c r="BB46">
        <f>ABS(100*((AVERAGE(AG46:AG47))-0.9)/0.9)</f>
        <v>24.290137438787962</v>
      </c>
      <c r="BC46">
        <f>ABS(100*(AG46-AG47)/(AVERAGE(AG46:AG47)))</f>
        <v>1.0824754300875272</v>
      </c>
      <c r="BG46" s="3">
        <f>AVERAGE(AD46:AD47)</f>
        <v>9.085586670089981</v>
      </c>
      <c r="BH46" s="3">
        <f>AVERAGE(AE46:AE47)</f>
        <v>19.176952016782643</v>
      </c>
      <c r="BI46" s="3">
        <f>AVERAGE(AF46:AF47)</f>
        <v>10.09136534669266</v>
      </c>
      <c r="BJ46" s="3">
        <f>AVERAGE(AG46:AG47)</f>
        <v>1.1186112369490917</v>
      </c>
      <c r="BK46" t="str">
        <f t="shared" si="5"/>
        <v>Mixed Check 9/18/0.9</v>
      </c>
    </row>
    <row r="47" spans="1:63" x14ac:dyDescent="0.3">
      <c r="A47">
        <v>23</v>
      </c>
      <c r="B47">
        <v>8</v>
      </c>
      <c r="C47" t="s">
        <v>91</v>
      </c>
      <c r="D47" t="s">
        <v>86</v>
      </c>
      <c r="G47" s="1">
        <v>45721</v>
      </c>
      <c r="H47" s="6">
        <v>0.63965277777777774</v>
      </c>
      <c r="I47">
        <v>0.6</v>
      </c>
      <c r="J47">
        <v>0.6</v>
      </c>
      <c r="K47">
        <v>16043</v>
      </c>
      <c r="L47">
        <v>19446</v>
      </c>
      <c r="N47">
        <v>8620</v>
      </c>
      <c r="O47">
        <v>10.602</v>
      </c>
      <c r="P47">
        <v>13.961</v>
      </c>
      <c r="Q47">
        <v>3.359</v>
      </c>
      <c r="S47">
        <v>0.65500000000000003</v>
      </c>
      <c r="T47">
        <v>1</v>
      </c>
      <c r="U47">
        <v>0</v>
      </c>
      <c r="V47">
        <v>0</v>
      </c>
      <c r="X47">
        <v>0</v>
      </c>
      <c r="AB47">
        <v>1</v>
      </c>
      <c r="AD47" s="3">
        <f t="shared" si="6"/>
        <v>9.1722448193765338</v>
      </c>
      <c r="AE47" s="3">
        <f t="shared" si="7"/>
        <v>19.135011705619412</v>
      </c>
      <c r="AF47" s="3">
        <f t="shared" si="4"/>
        <v>9.9627668862428784</v>
      </c>
      <c r="AG47" s="3">
        <f t="shared" si="8"/>
        <v>1.1246655828481777</v>
      </c>
      <c r="AH47" s="3"/>
      <c r="BK47" t="str">
        <f t="shared" si="5"/>
        <v>Mixed Check 9/18/0.9</v>
      </c>
    </row>
    <row r="48" spans="1:63" x14ac:dyDescent="0.3">
      <c r="A48">
        <v>24</v>
      </c>
      <c r="B48">
        <v>1</v>
      </c>
      <c r="C48" t="s">
        <v>92</v>
      </c>
      <c r="D48" t="s">
        <v>86</v>
      </c>
      <c r="G48" s="1">
        <v>45721</v>
      </c>
      <c r="H48" s="6">
        <v>0.65863425925925922</v>
      </c>
      <c r="I48">
        <v>0.3</v>
      </c>
      <c r="J48">
        <v>0.3</v>
      </c>
      <c r="K48">
        <v>12291</v>
      </c>
      <c r="L48">
        <v>11820</v>
      </c>
      <c r="N48">
        <v>6731</v>
      </c>
      <c r="O48">
        <v>16.407</v>
      </c>
      <c r="P48">
        <v>17.152999999999999</v>
      </c>
      <c r="Q48">
        <v>0.746</v>
      </c>
      <c r="S48">
        <v>0.98</v>
      </c>
      <c r="T48">
        <v>1</v>
      </c>
      <c r="U48">
        <v>0</v>
      </c>
      <c r="V48">
        <v>0</v>
      </c>
      <c r="X48">
        <v>0</v>
      </c>
      <c r="Z48" t="s">
        <v>95</v>
      </c>
      <c r="AB48">
        <v>3</v>
      </c>
      <c r="AC48" t="s">
        <v>133</v>
      </c>
      <c r="AD48" s="3">
        <f t="shared" si="6"/>
        <v>14.023674009209611</v>
      </c>
      <c r="AE48" s="3">
        <f t="shared" si="7"/>
        <v>23.393892577248675</v>
      </c>
      <c r="AF48" s="3">
        <f t="shared" si="4"/>
        <v>9.3702185680390642</v>
      </c>
      <c r="AG48" s="3">
        <f t="shared" si="8"/>
        <v>1.7825287410688628</v>
      </c>
      <c r="AH48" s="3"/>
      <c r="BG48" s="3"/>
      <c r="BH48" s="3"/>
      <c r="BI48" s="3"/>
      <c r="BJ48" s="3"/>
      <c r="BK48" t="str">
        <f t="shared" si="5"/>
        <v>Spiked tap as reference 100+1KHP</v>
      </c>
    </row>
    <row r="49" spans="1:64" x14ac:dyDescent="0.3">
      <c r="A49">
        <v>25</v>
      </c>
      <c r="B49">
        <v>1</v>
      </c>
      <c r="C49" t="s">
        <v>92</v>
      </c>
      <c r="D49" t="s">
        <v>86</v>
      </c>
      <c r="G49" s="1">
        <v>45721</v>
      </c>
      <c r="H49" s="6">
        <v>0.66577546296296297</v>
      </c>
      <c r="I49">
        <v>0.3</v>
      </c>
      <c r="J49">
        <v>0.3</v>
      </c>
      <c r="K49">
        <v>8715</v>
      </c>
      <c r="L49">
        <v>10790</v>
      </c>
      <c r="N49">
        <v>6466</v>
      </c>
      <c r="O49">
        <v>11.835000000000001</v>
      </c>
      <c r="P49">
        <v>15.7</v>
      </c>
      <c r="Q49">
        <v>3.8650000000000002</v>
      </c>
      <c r="S49">
        <v>0.93400000000000005</v>
      </c>
      <c r="T49">
        <v>1</v>
      </c>
      <c r="U49">
        <v>0</v>
      </c>
      <c r="V49">
        <v>0</v>
      </c>
      <c r="X49">
        <v>0</v>
      </c>
      <c r="AB49">
        <v>1</v>
      </c>
      <c r="AD49" s="3">
        <f t="shared" si="6"/>
        <v>9.9055405627150996</v>
      </c>
      <c r="AE49" s="3">
        <f t="shared" si="7"/>
        <v>21.384659065707915</v>
      </c>
      <c r="AF49" s="3">
        <f t="shared" si="4"/>
        <v>11.479118502992815</v>
      </c>
      <c r="AG49" s="3">
        <f t="shared" si="8"/>
        <v>1.7170429588950751</v>
      </c>
      <c r="AH49" s="3"/>
      <c r="AI49">
        <f>100*(AVERAGE(K49:K50))/(AVERAGE(K$49:K$50))</f>
        <v>100</v>
      </c>
      <c r="AK49">
        <f>ABS(100*(AD49-AD50)/(AVERAGE(AD49:AD50)))</f>
        <v>0.67658040330677716</v>
      </c>
      <c r="AO49">
        <f>100*(AVERAGE(L49:L50))/(AVERAGE(L$49:L$50))</f>
        <v>100</v>
      </c>
      <c r="AQ49">
        <f>ABS(100*(AE49-AE50)/(AVERAGE(AE49:AE50)))</f>
        <v>2.2228395161766326</v>
      </c>
      <c r="AU49">
        <f>100*(((AVERAGE(L49:L50))-(AVERAGE(K49:K50)))/((AVERAGE(L$49:L$50))-(AVERAGE($K$49:K50))))</f>
        <v>100</v>
      </c>
      <c r="AW49">
        <f>ABS(100*(AF49-AF50)/(AVERAGE(AF49:AF50)))</f>
        <v>3.5764156403398268</v>
      </c>
      <c r="BA49">
        <f>100*(AVERAGE(N49:N50))/(AVERAGE(N$49:N$50))</f>
        <v>100</v>
      </c>
      <c r="BC49">
        <f>ABS(100*(AG49-AG50)/(AVERAGE(AG49:AG50)))</f>
        <v>7.0472654150650662</v>
      </c>
      <c r="BG49" s="3">
        <f>AVERAGE(AD49:AD50)</f>
        <v>9.8721440666445339</v>
      </c>
      <c r="BH49" s="3">
        <f>AVERAGE(AE49:AE50)</f>
        <v>21.149598251979118</v>
      </c>
      <c r="BI49" s="3">
        <f>AVERAGE(AF49:AF50)</f>
        <v>11.277454185334584</v>
      </c>
      <c r="BJ49" s="3">
        <f>AVERAGE(AG49:AG50)</f>
        <v>1.6585999872569586</v>
      </c>
      <c r="BK49" t="str">
        <f t="shared" si="5"/>
        <v>Spiked tap as reference 100+1KHP</v>
      </c>
    </row>
    <row r="50" spans="1:64" x14ac:dyDescent="0.3">
      <c r="A50">
        <v>26</v>
      </c>
      <c r="B50">
        <v>1</v>
      </c>
      <c r="C50" t="s">
        <v>92</v>
      </c>
      <c r="D50" t="s">
        <v>86</v>
      </c>
      <c r="G50" s="1">
        <v>45721</v>
      </c>
      <c r="H50" s="6">
        <v>0.67326388888888888</v>
      </c>
      <c r="I50">
        <v>0.3</v>
      </c>
      <c r="J50">
        <v>0.3</v>
      </c>
      <c r="K50">
        <v>8657</v>
      </c>
      <c r="L50">
        <v>10549</v>
      </c>
      <c r="N50">
        <v>5993</v>
      </c>
      <c r="O50">
        <v>11.76</v>
      </c>
      <c r="P50">
        <v>15.359</v>
      </c>
      <c r="Q50">
        <v>3.5979999999999999</v>
      </c>
      <c r="S50">
        <v>0.85099999999999998</v>
      </c>
      <c r="T50">
        <v>1</v>
      </c>
      <c r="U50">
        <v>0</v>
      </c>
      <c r="V50">
        <v>0</v>
      </c>
      <c r="X50">
        <v>0</v>
      </c>
      <c r="AB50">
        <v>1</v>
      </c>
      <c r="AD50" s="3">
        <f t="shared" si="6"/>
        <v>9.83874757057397</v>
      </c>
      <c r="AE50" s="3">
        <f t="shared" si="7"/>
        <v>20.914537438250321</v>
      </c>
      <c r="AF50" s="3">
        <f t="shared" si="4"/>
        <v>11.075789867676351</v>
      </c>
      <c r="AG50" s="3">
        <f t="shared" si="8"/>
        <v>1.6001570156188418</v>
      </c>
      <c r="AH50" s="3"/>
      <c r="BG50" s="3"/>
      <c r="BH50" s="3"/>
      <c r="BI50" s="3"/>
      <c r="BJ50" s="3"/>
      <c r="BK50" t="str">
        <f t="shared" si="5"/>
        <v>Spiked tap as reference 100+1KHP</v>
      </c>
    </row>
    <row r="51" spans="1:64" x14ac:dyDescent="0.3">
      <c r="A51">
        <v>27</v>
      </c>
      <c r="B51">
        <v>2</v>
      </c>
      <c r="C51" t="s">
        <v>93</v>
      </c>
      <c r="D51" t="s">
        <v>86</v>
      </c>
      <c r="G51" s="1">
        <v>45721</v>
      </c>
      <c r="H51" s="6">
        <v>0.68619212962962961</v>
      </c>
      <c r="I51">
        <v>0.5</v>
      </c>
      <c r="J51">
        <v>0.5</v>
      </c>
      <c r="K51">
        <v>7970</v>
      </c>
      <c r="L51">
        <v>7139</v>
      </c>
      <c r="N51">
        <v>3221</v>
      </c>
      <c r="O51">
        <v>6.5289999999999999</v>
      </c>
      <c r="P51">
        <v>6.3259999999999996</v>
      </c>
      <c r="Q51">
        <v>0</v>
      </c>
      <c r="S51">
        <v>0.221</v>
      </c>
      <c r="T51">
        <v>1</v>
      </c>
      <c r="U51">
        <v>0</v>
      </c>
      <c r="V51">
        <v>0</v>
      </c>
      <c r="X51">
        <v>0</v>
      </c>
      <c r="AB51">
        <v>1</v>
      </c>
      <c r="AD51" s="3">
        <f t="shared" si="6"/>
        <v>5.4285576568172456</v>
      </c>
      <c r="AE51" s="3">
        <f t="shared" si="7"/>
        <v>8.5575654099284471</v>
      </c>
      <c r="AF51" s="3">
        <f t="shared" si="4"/>
        <v>3.1290077531112015</v>
      </c>
      <c r="AG51" s="3">
        <f t="shared" si="8"/>
        <v>0.54909061347906307</v>
      </c>
      <c r="AH51" s="3"/>
      <c r="BK51" t="str">
        <f t="shared" si="5"/>
        <v>Spiked Blank 100ml + 300uL</v>
      </c>
    </row>
    <row r="52" spans="1:64" x14ac:dyDescent="0.3">
      <c r="A52">
        <v>28</v>
      </c>
      <c r="B52">
        <v>2</v>
      </c>
      <c r="C52" t="s">
        <v>93</v>
      </c>
      <c r="D52" t="s">
        <v>86</v>
      </c>
      <c r="G52" s="1">
        <v>45721</v>
      </c>
      <c r="H52" s="6">
        <v>0.6932638888888889</v>
      </c>
      <c r="I52">
        <v>0.5</v>
      </c>
      <c r="J52">
        <v>0.5</v>
      </c>
      <c r="K52">
        <v>6461</v>
      </c>
      <c r="L52">
        <v>7124</v>
      </c>
      <c r="N52">
        <v>3182</v>
      </c>
      <c r="O52">
        <v>5.3719999999999999</v>
      </c>
      <c r="P52">
        <v>6.3140000000000001</v>
      </c>
      <c r="Q52">
        <v>0.94199999999999995</v>
      </c>
      <c r="S52">
        <v>0.217</v>
      </c>
      <c r="T52">
        <v>1</v>
      </c>
      <c r="U52">
        <v>0</v>
      </c>
      <c r="V52">
        <v>0</v>
      </c>
      <c r="X52">
        <v>0</v>
      </c>
      <c r="AB52">
        <v>1</v>
      </c>
      <c r="AD52" s="3">
        <f t="shared" si="6"/>
        <v>4.3858960174279469</v>
      </c>
      <c r="AE52" s="3">
        <f t="shared" si="7"/>
        <v>8.5400090006043037</v>
      </c>
      <c r="AF52" s="3">
        <f t="shared" si="4"/>
        <v>4.1541129831763568</v>
      </c>
      <c r="AG52" s="3">
        <f t="shared" si="8"/>
        <v>0.54330809535503799</v>
      </c>
      <c r="AH52" s="3"/>
      <c r="AK52">
        <f>ABS(100*(AD52-AD53)/(AVERAGE(AD52:AD53)))</f>
        <v>0.90958684485941832</v>
      </c>
      <c r="AQ52">
        <f>ABS(100*(AE52-AE53)/(AVERAGE(AE52:AE53)))</f>
        <v>1.1717691927239451</v>
      </c>
      <c r="AW52">
        <f>ABS(100*(AF52-AF53)/(AVERAGE(AF52:AF53)))</f>
        <v>3.4170120676816254</v>
      </c>
      <c r="BC52">
        <f>ABS(100*(AG52-AG53)/(AVERAGE(AG52:AG53)))</f>
        <v>8.0628601710055108</v>
      </c>
      <c r="BG52" s="3">
        <f>AVERAGE(AD52:AD53)</f>
        <v>4.4059339150702863</v>
      </c>
      <c r="BH52" s="3">
        <f>AVERAGE(AE52:AE53)</f>
        <v>8.4902658408525653</v>
      </c>
      <c r="BI52" s="3">
        <f>AVERAGE(AF52:AF53)</f>
        <v>4.0843319257822799</v>
      </c>
      <c r="BJ52" s="3">
        <f>AVERAGE(AG52:AG53)</f>
        <v>0.52225379859576726</v>
      </c>
      <c r="BK52" t="str">
        <f t="shared" si="5"/>
        <v>Spiked Blank 100ml + 300uL</v>
      </c>
    </row>
    <row r="53" spans="1:64" x14ac:dyDescent="0.3">
      <c r="A53">
        <v>29</v>
      </c>
      <c r="B53">
        <v>2</v>
      </c>
      <c r="C53" t="s">
        <v>93</v>
      </c>
      <c r="D53" t="s">
        <v>86</v>
      </c>
      <c r="G53" s="1">
        <v>45721</v>
      </c>
      <c r="H53" s="6">
        <v>0.70082175925925927</v>
      </c>
      <c r="I53">
        <v>0.5</v>
      </c>
      <c r="J53">
        <v>0.5</v>
      </c>
      <c r="K53">
        <v>6519</v>
      </c>
      <c r="L53">
        <v>7039</v>
      </c>
      <c r="N53">
        <v>2898</v>
      </c>
      <c r="O53">
        <v>5.4160000000000004</v>
      </c>
      <c r="P53">
        <v>6.242</v>
      </c>
      <c r="Q53">
        <v>0.82599999999999996</v>
      </c>
      <c r="S53">
        <v>0.187</v>
      </c>
      <c r="T53">
        <v>1</v>
      </c>
      <c r="U53">
        <v>0</v>
      </c>
      <c r="V53">
        <v>0</v>
      </c>
      <c r="X53">
        <v>0</v>
      </c>
      <c r="AB53">
        <v>1</v>
      </c>
      <c r="AD53" s="3">
        <f t="shared" si="6"/>
        <v>4.4259718127126257</v>
      </c>
      <c r="AE53" s="3">
        <f t="shared" si="7"/>
        <v>8.4405226811008287</v>
      </c>
      <c r="AF53" s="3">
        <f t="shared" si="4"/>
        <v>4.014550868388203</v>
      </c>
      <c r="AG53" s="3">
        <f t="shared" si="8"/>
        <v>0.50119950183649653</v>
      </c>
      <c r="AH53" s="3"/>
      <c r="BG53" s="3"/>
      <c r="BH53" s="3"/>
      <c r="BI53" s="3"/>
      <c r="BJ53" s="3"/>
      <c r="BK53" t="str">
        <f t="shared" si="5"/>
        <v>Spiked Blank 100ml + 300uL</v>
      </c>
    </row>
    <row r="54" spans="1:64" x14ac:dyDescent="0.3">
      <c r="A54">
        <v>30</v>
      </c>
      <c r="B54">
        <v>3</v>
      </c>
      <c r="C54" t="s">
        <v>87</v>
      </c>
      <c r="D54" t="s">
        <v>86</v>
      </c>
      <c r="G54" s="1">
        <v>45721</v>
      </c>
      <c r="H54" s="6">
        <v>0.71297453703703706</v>
      </c>
      <c r="I54">
        <v>0.5</v>
      </c>
      <c r="J54">
        <v>0.5</v>
      </c>
      <c r="K54">
        <v>2193</v>
      </c>
      <c r="L54">
        <v>1562</v>
      </c>
      <c r="N54">
        <v>872</v>
      </c>
      <c r="O54">
        <v>2.0979999999999999</v>
      </c>
      <c r="P54">
        <v>1.6020000000000001</v>
      </c>
      <c r="Q54">
        <v>0</v>
      </c>
      <c r="S54">
        <v>0</v>
      </c>
      <c r="T54">
        <v>1</v>
      </c>
      <c r="U54">
        <v>0</v>
      </c>
      <c r="V54">
        <v>0</v>
      </c>
      <c r="X54">
        <v>0</v>
      </c>
      <c r="AB54">
        <v>1</v>
      </c>
      <c r="AD54" s="3"/>
      <c r="AE54" s="3"/>
      <c r="AF54" s="3"/>
      <c r="AG54" s="3"/>
      <c r="AH54" s="3"/>
      <c r="BG54" s="3"/>
      <c r="BH54" s="3"/>
      <c r="BI54" s="3"/>
      <c r="BJ54" s="3"/>
      <c r="BK54" t="str">
        <f t="shared" si="5"/>
        <v>Rinse</v>
      </c>
    </row>
    <row r="55" spans="1:64" x14ac:dyDescent="0.3">
      <c r="A55">
        <v>31</v>
      </c>
      <c r="B55">
        <v>3</v>
      </c>
      <c r="D55" t="s">
        <v>88</v>
      </c>
      <c r="G55" s="1">
        <v>45721</v>
      </c>
      <c r="H55" s="6">
        <v>0.71672453703703709</v>
      </c>
      <c r="AD55" s="3"/>
      <c r="AE55" s="3"/>
      <c r="AF55" s="3"/>
      <c r="AG55" s="3"/>
      <c r="AH55" s="3"/>
      <c r="BG55" s="3"/>
      <c r="BH55" s="3"/>
      <c r="BI55" s="3"/>
      <c r="BJ55" s="3"/>
      <c r="BK55">
        <f t="shared" si="5"/>
        <v>0</v>
      </c>
    </row>
    <row r="56" spans="1:64" x14ac:dyDescent="0.3">
      <c r="A56">
        <v>32</v>
      </c>
      <c r="B56">
        <v>9</v>
      </c>
      <c r="C56" t="s">
        <v>94</v>
      </c>
      <c r="D56" t="s">
        <v>86</v>
      </c>
      <c r="G56" s="1">
        <v>45721</v>
      </c>
      <c r="H56" s="6">
        <v>0.72931712962962958</v>
      </c>
      <c r="I56">
        <v>0.5</v>
      </c>
      <c r="J56">
        <v>0.5</v>
      </c>
      <c r="K56">
        <v>4313</v>
      </c>
      <c r="L56">
        <v>10352</v>
      </c>
      <c r="N56">
        <v>3300</v>
      </c>
      <c r="O56">
        <v>3.7240000000000002</v>
      </c>
      <c r="P56">
        <v>9.048</v>
      </c>
      <c r="Q56">
        <v>5.3250000000000002</v>
      </c>
      <c r="S56">
        <v>0.22900000000000001</v>
      </c>
      <c r="T56">
        <v>1</v>
      </c>
      <c r="U56">
        <v>0</v>
      </c>
      <c r="V56">
        <v>0</v>
      </c>
      <c r="X56">
        <v>0</v>
      </c>
      <c r="AB56">
        <v>1</v>
      </c>
      <c r="AD56" s="3">
        <f t="shared" ref="AD56:AD91" si="9">((K56*$F$21)+$F$22)*1000/I56</f>
        <v>2.9017096679195222</v>
      </c>
      <c r="AE56" s="3">
        <f t="shared" ref="AE56:AE91" si="10">((L56*$H$21)+$H$22)*1000/J56</f>
        <v>12.318148287159786</v>
      </c>
      <c r="AF56" s="3">
        <f t="shared" si="4"/>
        <v>9.4164386192402638</v>
      </c>
      <c r="AG56" s="3">
        <f t="shared" ref="AG56:AG91" si="11">((N56*$J$21)+$J$22)*1000/J56</f>
        <v>0.56080391942260088</v>
      </c>
      <c r="AH56" s="3"/>
      <c r="BG56" s="3"/>
      <c r="BH56" s="3"/>
      <c r="BI56" s="3"/>
      <c r="BJ56" s="3"/>
      <c r="BK56" t="str">
        <f t="shared" si="5"/>
        <v>Sample 1</v>
      </c>
    </row>
    <row r="57" spans="1:64" x14ac:dyDescent="0.3">
      <c r="A57">
        <v>33</v>
      </c>
      <c r="B57">
        <v>9</v>
      </c>
      <c r="C57" t="s">
        <v>94</v>
      </c>
      <c r="D57" t="s">
        <v>86</v>
      </c>
      <c r="G57" s="1">
        <v>45721</v>
      </c>
      <c r="H57" s="6">
        <v>0.73663194444444446</v>
      </c>
      <c r="I57">
        <v>0.5</v>
      </c>
      <c r="J57">
        <v>0.5</v>
      </c>
      <c r="K57">
        <v>5312</v>
      </c>
      <c r="L57">
        <v>10414</v>
      </c>
      <c r="N57">
        <v>3359</v>
      </c>
      <c r="O57">
        <v>4.49</v>
      </c>
      <c r="P57">
        <v>9.1010000000000009</v>
      </c>
      <c r="Q57">
        <v>4.6109999999999998</v>
      </c>
      <c r="S57">
        <v>0.23499999999999999</v>
      </c>
      <c r="T57">
        <v>1</v>
      </c>
      <c r="U57">
        <v>0</v>
      </c>
      <c r="V57">
        <v>0</v>
      </c>
      <c r="X57">
        <v>0</v>
      </c>
      <c r="AB57">
        <v>1</v>
      </c>
      <c r="AD57" s="3">
        <f t="shared" si="9"/>
        <v>3.5919806935987197</v>
      </c>
      <c r="AE57" s="3">
        <f t="shared" si="10"/>
        <v>12.390714779032908</v>
      </c>
      <c r="AF57" s="3">
        <f t="shared" si="4"/>
        <v>8.7987340854341891</v>
      </c>
      <c r="AG57" s="3">
        <f t="shared" si="11"/>
        <v>0.56955183145638244</v>
      </c>
      <c r="AH57" s="3"/>
      <c r="AK57">
        <f>ABS(100*(AD57-AD58)/(AVERAGE(AD57:AD58)))</f>
        <v>0.90003460759462406</v>
      </c>
      <c r="AQ57">
        <f>ABS(100*(AE57-AE58)/(AVERAGE(AE57:AE58)))</f>
        <v>0</v>
      </c>
      <c r="AW57">
        <f>ABS(100*(AF57-AF58)/(AVERAGE(AF57:AF58)))</f>
        <v>0.36977200616038014</v>
      </c>
      <c r="BC57">
        <f>ABS(100*(AG57-AG58)/(AVERAGE(AG57:AG58)))</f>
        <v>1.9717004362180708</v>
      </c>
      <c r="BG57" s="3">
        <f>AVERAGE(AD57:AD58)</f>
        <v>3.608218300308891</v>
      </c>
      <c r="BH57" s="3">
        <f>AVERAGE(AE57:AE58)</f>
        <v>12.390714779032908</v>
      </c>
      <c r="BI57" s="3">
        <f>AVERAGE(AF57:AF58)</f>
        <v>8.782496478724017</v>
      </c>
      <c r="BJ57" s="3">
        <f>AVERAGE(AG57:AG58)</f>
        <v>0.5639917178755891</v>
      </c>
      <c r="BK57" t="str">
        <f t="shared" si="5"/>
        <v>Sample 1</v>
      </c>
      <c r="BL57" t="s">
        <v>173</v>
      </c>
    </row>
    <row r="58" spans="1:64" x14ac:dyDescent="0.3">
      <c r="A58">
        <v>34</v>
      </c>
      <c r="B58">
        <v>9</v>
      </c>
      <c r="C58" t="s">
        <v>94</v>
      </c>
      <c r="D58" t="s">
        <v>86</v>
      </c>
      <c r="G58" s="1">
        <v>45721</v>
      </c>
      <c r="H58" s="6">
        <v>0.74427083333333333</v>
      </c>
      <c r="I58">
        <v>0.5</v>
      </c>
      <c r="J58">
        <v>0.5</v>
      </c>
      <c r="K58">
        <v>5359</v>
      </c>
      <c r="L58">
        <v>10414</v>
      </c>
      <c r="N58">
        <v>3284</v>
      </c>
      <c r="O58">
        <v>4.5259999999999998</v>
      </c>
      <c r="P58">
        <v>9.1010000000000009</v>
      </c>
      <c r="Q58">
        <v>4.5750000000000002</v>
      </c>
      <c r="S58">
        <v>0.22700000000000001</v>
      </c>
      <c r="T58">
        <v>1</v>
      </c>
      <c r="U58">
        <v>0</v>
      </c>
      <c r="V58">
        <v>0</v>
      </c>
      <c r="X58">
        <v>0</v>
      </c>
      <c r="AB58">
        <v>1</v>
      </c>
      <c r="AD58" s="3">
        <f t="shared" si="9"/>
        <v>3.6244559070190623</v>
      </c>
      <c r="AE58" s="3">
        <f t="shared" si="10"/>
        <v>12.390714779032908</v>
      </c>
      <c r="AF58" s="3">
        <f t="shared" si="4"/>
        <v>8.7662588720138466</v>
      </c>
      <c r="AG58" s="3">
        <f t="shared" si="11"/>
        <v>0.55843160429479566</v>
      </c>
      <c r="AH58" s="3"/>
      <c r="BG58" s="3"/>
      <c r="BH58" s="3"/>
      <c r="BI58" s="3"/>
      <c r="BJ58" s="3"/>
      <c r="BK58" t="str">
        <f t="shared" si="5"/>
        <v>Sample 1</v>
      </c>
    </row>
    <row r="59" spans="1:64" x14ac:dyDescent="0.3">
      <c r="A59">
        <v>35</v>
      </c>
      <c r="B59">
        <v>10</v>
      </c>
      <c r="C59" t="s">
        <v>96</v>
      </c>
      <c r="D59" t="s">
        <v>86</v>
      </c>
      <c r="G59" s="1">
        <v>45721</v>
      </c>
      <c r="H59" s="6">
        <v>0.75728009259259255</v>
      </c>
      <c r="I59">
        <v>0.5</v>
      </c>
      <c r="J59">
        <v>0.5</v>
      </c>
      <c r="K59">
        <v>5188</v>
      </c>
      <c r="L59">
        <v>10447</v>
      </c>
      <c r="N59">
        <v>3417</v>
      </c>
      <c r="O59">
        <v>4.3949999999999996</v>
      </c>
      <c r="P59">
        <v>9.1289999999999996</v>
      </c>
      <c r="Q59">
        <v>4.734</v>
      </c>
      <c r="S59">
        <v>0.24099999999999999</v>
      </c>
      <c r="T59">
        <v>1</v>
      </c>
      <c r="U59">
        <v>0</v>
      </c>
      <c r="V59">
        <v>0</v>
      </c>
      <c r="X59">
        <v>0</v>
      </c>
      <c r="AB59">
        <v>1</v>
      </c>
      <c r="AD59" s="3">
        <f t="shared" si="9"/>
        <v>3.5063014071280287</v>
      </c>
      <c r="AE59" s="3">
        <f t="shared" si="10"/>
        <v>12.429338879546023</v>
      </c>
      <c r="AF59" s="3">
        <f t="shared" si="4"/>
        <v>8.9230374724179953</v>
      </c>
      <c r="AG59" s="3">
        <f t="shared" si="11"/>
        <v>0.57815147379467602</v>
      </c>
      <c r="AH59" s="3"/>
      <c r="BG59" s="3"/>
      <c r="BH59" s="3"/>
      <c r="BI59" s="3"/>
      <c r="BJ59" s="3"/>
      <c r="BK59" t="str">
        <f t="shared" si="5"/>
        <v>Sample 2</v>
      </c>
    </row>
    <row r="60" spans="1:64" x14ac:dyDescent="0.3">
      <c r="A60">
        <v>36</v>
      </c>
      <c r="B60">
        <v>10</v>
      </c>
      <c r="C60" t="s">
        <v>96</v>
      </c>
      <c r="D60" t="s">
        <v>86</v>
      </c>
      <c r="G60" s="1">
        <v>45721</v>
      </c>
      <c r="H60" s="6">
        <v>0.76445601851851852</v>
      </c>
      <c r="I60">
        <v>0.5</v>
      </c>
      <c r="J60">
        <v>0.5</v>
      </c>
      <c r="K60">
        <v>5205</v>
      </c>
      <c r="L60">
        <v>10480</v>
      </c>
      <c r="N60">
        <v>3379</v>
      </c>
      <c r="O60">
        <v>4.4080000000000004</v>
      </c>
      <c r="P60">
        <v>9.157</v>
      </c>
      <c r="Q60">
        <v>4.7480000000000002</v>
      </c>
      <c r="S60">
        <v>0.23699999999999999</v>
      </c>
      <c r="T60">
        <v>1</v>
      </c>
      <c r="U60">
        <v>0</v>
      </c>
      <c r="V60">
        <v>0</v>
      </c>
      <c r="X60">
        <v>0</v>
      </c>
      <c r="AB60">
        <v>1</v>
      </c>
      <c r="AD60" s="3">
        <f t="shared" si="9"/>
        <v>3.5180477609183654</v>
      </c>
      <c r="AE60" s="3">
        <f t="shared" si="10"/>
        <v>12.467962980059136</v>
      </c>
      <c r="AF60" s="3">
        <f t="shared" si="4"/>
        <v>8.9499152191407703</v>
      </c>
      <c r="AG60" s="3">
        <f t="shared" si="11"/>
        <v>0.5725172253661388</v>
      </c>
      <c r="AH60" s="3"/>
      <c r="AK60">
        <f>ABS(100*(AD60-AD61)/(AVERAGE(AD60:AD61)))</f>
        <v>7.8592851263623809E-2</v>
      </c>
      <c r="AQ60">
        <f>ABS(100*(AE60-AE61)/(AVERAGE(AE60:AE61)))</f>
        <v>0.41390384720693296</v>
      </c>
      <c r="AW60">
        <f>ABS(100*(AF60-AF61)/(AVERAGE(AF60:AF61)))</f>
        <v>0.54601638059624513</v>
      </c>
      <c r="BC60">
        <f>ABS(100*(AG60-AG61)/(AVERAGE(AG60:AG61)))</f>
        <v>0.20739770666911303</v>
      </c>
      <c r="BG60" s="3">
        <f>AVERAGE(AD60:AD61)</f>
        <v>3.5166658369430319</v>
      </c>
      <c r="BH60" s="3">
        <f>AVERAGE(AE60:AE61)</f>
        <v>12.442213579717059</v>
      </c>
      <c r="BI60" s="3">
        <f>AVERAGE(AF60:AF61)</f>
        <v>8.9255477427740288</v>
      </c>
      <c r="BJ60" s="3">
        <f>AVERAGE(AG60:AG61)</f>
        <v>0.57192414658418755</v>
      </c>
      <c r="BK60" t="str">
        <f t="shared" si="5"/>
        <v>Sample 2</v>
      </c>
      <c r="BL60" t="s">
        <v>174</v>
      </c>
    </row>
    <row r="61" spans="1:64" x14ac:dyDescent="0.3">
      <c r="A61">
        <v>37</v>
      </c>
      <c r="B61">
        <v>10</v>
      </c>
      <c r="C61" t="s">
        <v>96</v>
      </c>
      <c r="D61" t="s">
        <v>86</v>
      </c>
      <c r="G61" s="1">
        <v>45721</v>
      </c>
      <c r="H61" s="6">
        <v>0.77208333333333334</v>
      </c>
      <c r="I61">
        <v>0.5</v>
      </c>
      <c r="J61">
        <v>0.5</v>
      </c>
      <c r="K61">
        <v>5201</v>
      </c>
      <c r="L61">
        <v>10436</v>
      </c>
      <c r="N61">
        <v>3371</v>
      </c>
      <c r="O61">
        <v>4.4050000000000002</v>
      </c>
      <c r="P61">
        <v>9.1199999999999992</v>
      </c>
      <c r="Q61">
        <v>4.7149999999999999</v>
      </c>
      <c r="S61">
        <v>0.23699999999999999</v>
      </c>
      <c r="T61">
        <v>1</v>
      </c>
      <c r="U61">
        <v>0</v>
      </c>
      <c r="V61">
        <v>0</v>
      </c>
      <c r="X61">
        <v>0</v>
      </c>
      <c r="AB61">
        <v>1</v>
      </c>
      <c r="AD61" s="3">
        <f t="shared" si="9"/>
        <v>3.515283912967698</v>
      </c>
      <c r="AE61" s="3">
        <f t="shared" si="10"/>
        <v>12.416464179374984</v>
      </c>
      <c r="AF61" s="3">
        <f t="shared" si="4"/>
        <v>8.9011802664072857</v>
      </c>
      <c r="AG61" s="3">
        <f t="shared" si="11"/>
        <v>0.5713310678022363</v>
      </c>
      <c r="AH61" s="3"/>
      <c r="BG61" s="3"/>
      <c r="BH61" s="3"/>
      <c r="BI61" s="3"/>
      <c r="BJ61" s="3"/>
      <c r="BK61" t="str">
        <f t="shared" si="5"/>
        <v>Sample 2</v>
      </c>
    </row>
    <row r="62" spans="1:64" x14ac:dyDescent="0.3">
      <c r="A62">
        <v>38</v>
      </c>
      <c r="B62">
        <v>11</v>
      </c>
      <c r="C62" t="s">
        <v>97</v>
      </c>
      <c r="D62" t="s">
        <v>86</v>
      </c>
      <c r="G62" s="1">
        <v>45721</v>
      </c>
      <c r="H62" s="6">
        <v>0.78478009259259263</v>
      </c>
      <c r="I62">
        <v>0.5</v>
      </c>
      <c r="J62">
        <v>0.5</v>
      </c>
      <c r="K62">
        <v>4978</v>
      </c>
      <c r="L62">
        <v>7001</v>
      </c>
      <c r="N62">
        <v>1516</v>
      </c>
      <c r="O62">
        <v>4.234</v>
      </c>
      <c r="P62">
        <v>6.21</v>
      </c>
      <c r="Q62">
        <v>1.976</v>
      </c>
      <c r="S62">
        <v>4.2999999999999997E-2</v>
      </c>
      <c r="T62">
        <v>1</v>
      </c>
      <c r="U62">
        <v>0</v>
      </c>
      <c r="V62">
        <v>0</v>
      </c>
      <c r="X62">
        <v>0</v>
      </c>
      <c r="AB62">
        <v>1</v>
      </c>
      <c r="AD62" s="3">
        <f t="shared" si="9"/>
        <v>3.3611993897179873</v>
      </c>
      <c r="AE62" s="3">
        <f t="shared" si="10"/>
        <v>8.3960464441463358</v>
      </c>
      <c r="AF62" s="3">
        <f t="shared" si="4"/>
        <v>5.034847054428349</v>
      </c>
      <c r="AG62" s="3">
        <f t="shared" si="11"/>
        <v>0.29629078267232672</v>
      </c>
      <c r="AH62" s="3"/>
      <c r="BG62" s="3"/>
      <c r="BH62" s="3"/>
      <c r="BI62" s="3"/>
      <c r="BJ62" s="3"/>
      <c r="BK62" t="str">
        <f t="shared" si="5"/>
        <v>Sample 3</v>
      </c>
    </row>
    <row r="63" spans="1:64" x14ac:dyDescent="0.3">
      <c r="A63">
        <v>39</v>
      </c>
      <c r="B63">
        <v>11</v>
      </c>
      <c r="C63" t="s">
        <v>97</v>
      </c>
      <c r="D63" t="s">
        <v>86</v>
      </c>
      <c r="G63" s="1">
        <v>45721</v>
      </c>
      <c r="H63" s="6">
        <v>0.79197916666666668</v>
      </c>
      <c r="I63">
        <v>0.5</v>
      </c>
      <c r="J63">
        <v>0.5</v>
      </c>
      <c r="K63">
        <v>4965</v>
      </c>
      <c r="L63">
        <v>7036</v>
      </c>
      <c r="N63">
        <v>1407</v>
      </c>
      <c r="O63">
        <v>4.2240000000000002</v>
      </c>
      <c r="P63">
        <v>6.2389999999999999</v>
      </c>
      <c r="Q63">
        <v>2.0150000000000001</v>
      </c>
      <c r="S63">
        <v>3.1E-2</v>
      </c>
      <c r="T63">
        <v>1</v>
      </c>
      <c r="U63">
        <v>0</v>
      </c>
      <c r="V63">
        <v>0</v>
      </c>
      <c r="X63">
        <v>0</v>
      </c>
      <c r="AB63">
        <v>1</v>
      </c>
      <c r="AD63" s="3">
        <f t="shared" si="9"/>
        <v>3.352216883878318</v>
      </c>
      <c r="AE63" s="3">
        <f t="shared" si="10"/>
        <v>8.4370113992360007</v>
      </c>
      <c r="AF63" s="3">
        <f t="shared" si="4"/>
        <v>5.0847945153576823</v>
      </c>
      <c r="AG63" s="3">
        <f t="shared" si="11"/>
        <v>0.28012938586415415</v>
      </c>
      <c r="AH63" s="3"/>
      <c r="AK63">
        <f>ABS(100*(AD63-AD64)/(AVERAGE(AD63:AD64)))</f>
        <v>0.59954251757971821</v>
      </c>
      <c r="AQ63">
        <f>ABS(100*(AE63-AE64)/(AVERAGE(AE63:AE64)))</f>
        <v>1.1036784060875007</v>
      </c>
      <c r="AW63">
        <f>ABS(100*(AF63-AF64)/(AVERAGE(AF63:AF64)))</f>
        <v>2.2108177449311093</v>
      </c>
      <c r="BC63">
        <f>ABS(100*(AG63-AG64)/(AVERAGE(AG63:AG64)))</f>
        <v>1.4711111058730406</v>
      </c>
      <c r="BG63" s="3">
        <f>AVERAGE(AD63:AD64)</f>
        <v>3.3421979350571487</v>
      </c>
      <c r="BH63" s="3">
        <f>AVERAGE(AE63:AE64)</f>
        <v>8.4838284907670491</v>
      </c>
      <c r="BI63" s="3">
        <f>AVERAGE(AF63:AF64)</f>
        <v>5.1416305557098996</v>
      </c>
      <c r="BJ63" s="3">
        <f>AVERAGE(AG63:AG64)</f>
        <v>0.28220516160098363</v>
      </c>
      <c r="BK63" t="str">
        <f t="shared" si="5"/>
        <v>Sample 3</v>
      </c>
      <c r="BL63" t="s">
        <v>175</v>
      </c>
    </row>
    <row r="64" spans="1:64" x14ac:dyDescent="0.3">
      <c r="A64">
        <v>40</v>
      </c>
      <c r="B64">
        <v>11</v>
      </c>
      <c r="C64" t="s">
        <v>97</v>
      </c>
      <c r="D64" t="s">
        <v>86</v>
      </c>
      <c r="G64" s="1">
        <v>45721</v>
      </c>
      <c r="H64" s="6">
        <v>0.79946759259259259</v>
      </c>
      <c r="I64">
        <v>0.5</v>
      </c>
      <c r="J64">
        <v>0.5</v>
      </c>
      <c r="K64">
        <v>4936</v>
      </c>
      <c r="L64">
        <v>7116</v>
      </c>
      <c r="N64">
        <v>1435</v>
      </c>
      <c r="O64">
        <v>4.202</v>
      </c>
      <c r="P64">
        <v>6.3070000000000004</v>
      </c>
      <c r="Q64">
        <v>2.105</v>
      </c>
      <c r="S64">
        <v>3.4000000000000002E-2</v>
      </c>
      <c r="T64">
        <v>1</v>
      </c>
      <c r="U64">
        <v>0</v>
      </c>
      <c r="V64">
        <v>0</v>
      </c>
      <c r="X64">
        <v>0</v>
      </c>
      <c r="AB64">
        <v>1</v>
      </c>
      <c r="AD64" s="3">
        <f t="shared" si="9"/>
        <v>3.332178986235979</v>
      </c>
      <c r="AE64" s="3">
        <f t="shared" si="10"/>
        <v>8.5306455822980958</v>
      </c>
      <c r="AF64" s="3">
        <f t="shared" si="4"/>
        <v>5.1984665960621168</v>
      </c>
      <c r="AG64" s="3">
        <f t="shared" si="11"/>
        <v>0.28428093733781318</v>
      </c>
      <c r="AH64" s="3"/>
      <c r="BG64" s="3"/>
      <c r="BH64" s="3"/>
      <c r="BI64" s="3"/>
      <c r="BJ64" s="3"/>
      <c r="BK64" t="str">
        <f t="shared" si="5"/>
        <v>Sample 3</v>
      </c>
    </row>
    <row r="65" spans="1:64" x14ac:dyDescent="0.3">
      <c r="A65">
        <v>41</v>
      </c>
      <c r="B65">
        <v>12</v>
      </c>
      <c r="C65" t="s">
        <v>98</v>
      </c>
      <c r="D65" t="s">
        <v>86</v>
      </c>
      <c r="G65" s="1">
        <v>45721</v>
      </c>
      <c r="H65" s="6">
        <v>0.81225694444444441</v>
      </c>
      <c r="I65">
        <v>0.5</v>
      </c>
      <c r="J65">
        <v>0.5</v>
      </c>
      <c r="K65">
        <v>4974</v>
      </c>
      <c r="L65">
        <v>10791</v>
      </c>
      <c r="N65">
        <v>3430</v>
      </c>
      <c r="O65">
        <v>4.2309999999999999</v>
      </c>
      <c r="P65">
        <v>9.42</v>
      </c>
      <c r="Q65">
        <v>5.1890000000000001</v>
      </c>
      <c r="S65">
        <v>0.24299999999999999</v>
      </c>
      <c r="T65">
        <v>1</v>
      </c>
      <c r="U65">
        <v>0</v>
      </c>
      <c r="V65">
        <v>0</v>
      </c>
      <c r="X65">
        <v>0</v>
      </c>
      <c r="AB65">
        <v>1</v>
      </c>
      <c r="AD65" s="3">
        <f t="shared" si="9"/>
        <v>3.3584355417673195</v>
      </c>
      <c r="AE65" s="3">
        <f t="shared" si="10"/>
        <v>12.831965866713025</v>
      </c>
      <c r="AF65" s="3">
        <f t="shared" si="4"/>
        <v>9.4735303249457061</v>
      </c>
      <c r="AG65" s="3">
        <f t="shared" si="11"/>
        <v>0.58007897983601786</v>
      </c>
      <c r="AH65" s="3"/>
      <c r="BG65" s="3"/>
      <c r="BH65" s="3"/>
      <c r="BI65" s="3"/>
      <c r="BJ65" s="3"/>
      <c r="BK65" t="str">
        <f t="shared" si="5"/>
        <v>Sample 4</v>
      </c>
    </row>
    <row r="66" spans="1:64" x14ac:dyDescent="0.3">
      <c r="A66">
        <v>42</v>
      </c>
      <c r="B66">
        <v>12</v>
      </c>
      <c r="C66" t="s">
        <v>98</v>
      </c>
      <c r="D66" t="s">
        <v>86</v>
      </c>
      <c r="G66" s="1">
        <v>45721</v>
      </c>
      <c r="H66" s="6">
        <v>0.81944444444444442</v>
      </c>
      <c r="I66">
        <v>0.5</v>
      </c>
      <c r="J66">
        <v>0.5</v>
      </c>
      <c r="K66">
        <v>5046</v>
      </c>
      <c r="L66">
        <v>10820</v>
      </c>
      <c r="N66">
        <v>3458</v>
      </c>
      <c r="O66">
        <v>4.2859999999999996</v>
      </c>
      <c r="P66">
        <v>9.4450000000000003</v>
      </c>
      <c r="Q66">
        <v>5.1580000000000004</v>
      </c>
      <c r="S66">
        <v>0.246</v>
      </c>
      <c r="T66">
        <v>1</v>
      </c>
      <c r="U66">
        <v>0</v>
      </c>
      <c r="V66">
        <v>0</v>
      </c>
      <c r="X66">
        <v>0</v>
      </c>
      <c r="AB66">
        <v>1</v>
      </c>
      <c r="AD66" s="3">
        <f t="shared" si="9"/>
        <v>3.4081848048793342</v>
      </c>
      <c r="AE66" s="3">
        <f t="shared" si="10"/>
        <v>12.865908258073034</v>
      </c>
      <c r="AF66" s="3">
        <f t="shared" si="4"/>
        <v>9.4577234531937009</v>
      </c>
      <c r="AG66" s="3">
        <f t="shared" si="11"/>
        <v>0.58423053130967684</v>
      </c>
      <c r="AH66" s="3"/>
      <c r="AK66">
        <f>ABS(100*(AD66-AD67)/(AVERAGE(AD66:AD67)))</f>
        <v>0.2025307669267925</v>
      </c>
      <c r="AQ66">
        <f>ABS(100*(AE66-AE67)/(AVERAGE(AE66:AE67)))</f>
        <v>0.4538239451133384</v>
      </c>
      <c r="AW66">
        <f>ABS(100*(AF66-AF67)/(AVERAGE(AF66:AF67)))</f>
        <v>0.54422507450434976</v>
      </c>
      <c r="BC66">
        <f>ABS(100*(AG66-AG67)/(AVERAGE(AG66:AG67)))</f>
        <v>0.53437517565639781</v>
      </c>
      <c r="BG66" s="3">
        <f>AVERAGE(AD66:AD67)</f>
        <v>3.4116396148176684</v>
      </c>
      <c r="BH66" s="3">
        <f>AVERAGE(AE66:AE67)</f>
        <v>12.895168940279937</v>
      </c>
      <c r="BI66" s="3">
        <f>AVERAGE(AF66:AF67)</f>
        <v>9.4835293254622712</v>
      </c>
      <c r="BJ66" s="3">
        <f>AVERAGE(AG66:AG67)</f>
        <v>0.58267369950705461</v>
      </c>
      <c r="BK66" t="str">
        <f t="shared" si="5"/>
        <v>Sample 4</v>
      </c>
      <c r="BL66" t="s">
        <v>176</v>
      </c>
    </row>
    <row r="67" spans="1:64" x14ac:dyDescent="0.3">
      <c r="A67">
        <v>43</v>
      </c>
      <c r="B67">
        <v>12</v>
      </c>
      <c r="C67" t="s">
        <v>98</v>
      </c>
      <c r="D67" t="s">
        <v>86</v>
      </c>
      <c r="G67" s="1">
        <v>45721</v>
      </c>
      <c r="H67" s="6">
        <v>0.82722222222222219</v>
      </c>
      <c r="I67">
        <v>0.5</v>
      </c>
      <c r="J67">
        <v>0.5</v>
      </c>
      <c r="K67">
        <v>5056</v>
      </c>
      <c r="L67">
        <v>10870</v>
      </c>
      <c r="N67">
        <v>3437</v>
      </c>
      <c r="O67">
        <v>4.2939999999999996</v>
      </c>
      <c r="P67">
        <v>9.4879999999999995</v>
      </c>
      <c r="Q67">
        <v>5.194</v>
      </c>
      <c r="S67">
        <v>0.24299999999999999</v>
      </c>
      <c r="T67">
        <v>1</v>
      </c>
      <c r="U67">
        <v>0</v>
      </c>
      <c r="V67">
        <v>0</v>
      </c>
      <c r="X67">
        <v>0</v>
      </c>
      <c r="AB67">
        <v>1</v>
      </c>
      <c r="AD67" s="3">
        <f t="shared" si="9"/>
        <v>3.4150944247560027</v>
      </c>
      <c r="AE67" s="3">
        <f t="shared" si="10"/>
        <v>12.924429622486842</v>
      </c>
      <c r="AF67" s="3">
        <f t="shared" si="4"/>
        <v>9.5093351977308398</v>
      </c>
      <c r="AG67" s="3">
        <f t="shared" si="11"/>
        <v>0.58111686770443238</v>
      </c>
      <c r="AH67" s="3"/>
      <c r="BG67" s="3"/>
      <c r="BH67" s="3"/>
      <c r="BI67" s="3"/>
      <c r="BJ67" s="3"/>
      <c r="BK67" t="str">
        <f t="shared" si="5"/>
        <v>Sample 4</v>
      </c>
    </row>
    <row r="68" spans="1:64" x14ac:dyDescent="0.3">
      <c r="A68">
        <v>44</v>
      </c>
      <c r="B68">
        <v>13</v>
      </c>
      <c r="C68" t="s">
        <v>99</v>
      </c>
      <c r="D68" t="s">
        <v>86</v>
      </c>
      <c r="G68" s="1">
        <v>45721</v>
      </c>
      <c r="H68" s="6">
        <v>0.83975694444444449</v>
      </c>
      <c r="I68">
        <v>0.5</v>
      </c>
      <c r="J68">
        <v>0.5</v>
      </c>
      <c r="K68">
        <v>4546</v>
      </c>
      <c r="L68">
        <v>8519</v>
      </c>
      <c r="N68">
        <v>4429</v>
      </c>
      <c r="O68">
        <v>3.903</v>
      </c>
      <c r="P68">
        <v>7.4960000000000004</v>
      </c>
      <c r="Q68">
        <v>3.593</v>
      </c>
      <c r="S68">
        <v>0.34699999999999998</v>
      </c>
      <c r="T68">
        <v>1</v>
      </c>
      <c r="U68">
        <v>0</v>
      </c>
      <c r="V68">
        <v>0</v>
      </c>
      <c r="X68">
        <v>0</v>
      </c>
      <c r="AB68">
        <v>1</v>
      </c>
      <c r="AD68" s="3">
        <f t="shared" si="9"/>
        <v>3.0627038110459019</v>
      </c>
      <c r="AE68" s="3">
        <f t="shared" si="10"/>
        <v>10.172755067749563</v>
      </c>
      <c r="AF68" s="3">
        <f t="shared" si="4"/>
        <v>7.1100512567036613</v>
      </c>
      <c r="AG68" s="3">
        <f t="shared" si="11"/>
        <v>0.72820040562835164</v>
      </c>
      <c r="AH68" s="3"/>
      <c r="BG68" s="3"/>
      <c r="BH68" s="3"/>
      <c r="BI68" s="3"/>
      <c r="BJ68" s="3"/>
      <c r="BK68" t="str">
        <f t="shared" si="5"/>
        <v>Sample 5</v>
      </c>
    </row>
    <row r="69" spans="1:64" x14ac:dyDescent="0.3">
      <c r="A69">
        <v>45</v>
      </c>
      <c r="B69">
        <v>13</v>
      </c>
      <c r="C69" t="s">
        <v>99</v>
      </c>
      <c r="D69" t="s">
        <v>86</v>
      </c>
      <c r="G69" s="1">
        <v>45721</v>
      </c>
      <c r="H69" s="6">
        <v>0.84680555555555559</v>
      </c>
      <c r="I69">
        <v>0.5</v>
      </c>
      <c r="J69">
        <v>0.5</v>
      </c>
      <c r="K69">
        <v>4556</v>
      </c>
      <c r="L69">
        <v>8555</v>
      </c>
      <c r="N69">
        <v>4500</v>
      </c>
      <c r="O69">
        <v>3.91</v>
      </c>
      <c r="P69">
        <v>7.5259999999999998</v>
      </c>
      <c r="Q69">
        <v>3.6160000000000001</v>
      </c>
      <c r="S69">
        <v>0.35499999999999998</v>
      </c>
      <c r="T69">
        <v>1</v>
      </c>
      <c r="U69">
        <v>0</v>
      </c>
      <c r="V69">
        <v>0</v>
      </c>
      <c r="X69">
        <v>0</v>
      </c>
      <c r="AB69">
        <v>1</v>
      </c>
      <c r="AD69" s="3">
        <f t="shared" si="9"/>
        <v>3.0696134309225704</v>
      </c>
      <c r="AE69" s="3">
        <f t="shared" si="10"/>
        <v>10.214890450127506</v>
      </c>
      <c r="AF69" s="3">
        <f t="shared" si="4"/>
        <v>7.1452770192049346</v>
      </c>
      <c r="AG69" s="3">
        <f t="shared" si="11"/>
        <v>0.73872755400798706</v>
      </c>
      <c r="AH69" s="3"/>
      <c r="AK69">
        <f>ABS(100*(AD69-AD70)/(AVERAGE(AD69:AD70)))</f>
        <v>1.7942224771651167</v>
      </c>
      <c r="AQ69">
        <f>ABS(100*(AE69-AE70)/(AVERAGE(AE69:AE70)))</f>
        <v>0.50288655236507629</v>
      </c>
      <c r="AW69">
        <f>ABS(100*(AF69-AF70)/(AVERAGE(AF69:AF70)))</f>
        <v>1.4737439608983924</v>
      </c>
      <c r="BC69">
        <f>ABS(100*(AG69-AG70)/(AVERAGE(AG69:AG70)))</f>
        <v>0.48286597668022219</v>
      </c>
      <c r="BG69" s="3">
        <f>AVERAGE(AD69:AD70)</f>
        <v>3.0423204324097295</v>
      </c>
      <c r="BH69" s="3">
        <f>AVERAGE(AE69:AE70)</f>
        <v>10.240639850469581</v>
      </c>
      <c r="BI69" s="3">
        <f>AVERAGE(AF69:AF70)</f>
        <v>7.1983194180598513</v>
      </c>
      <c r="BJ69" s="3">
        <f>AVERAGE(AG69:AG70)</f>
        <v>0.7369483176621332</v>
      </c>
      <c r="BK69" t="str">
        <f t="shared" si="5"/>
        <v>Sample 5</v>
      </c>
      <c r="BL69" t="s">
        <v>177</v>
      </c>
    </row>
    <row r="70" spans="1:64" x14ac:dyDescent="0.3">
      <c r="A70">
        <v>46</v>
      </c>
      <c r="B70">
        <v>13</v>
      </c>
      <c r="C70" t="s">
        <v>99</v>
      </c>
      <c r="D70" t="s">
        <v>86</v>
      </c>
      <c r="G70" s="1">
        <v>45721</v>
      </c>
      <c r="H70" s="6">
        <v>0.8542939814814815</v>
      </c>
      <c r="I70">
        <v>0.5</v>
      </c>
      <c r="J70">
        <v>0.5</v>
      </c>
      <c r="K70">
        <v>4477</v>
      </c>
      <c r="L70">
        <v>8599</v>
      </c>
      <c r="N70">
        <v>4476</v>
      </c>
      <c r="O70">
        <v>3.85</v>
      </c>
      <c r="P70">
        <v>7.5629999999999997</v>
      </c>
      <c r="Q70">
        <v>3.714</v>
      </c>
      <c r="S70">
        <v>0.35199999999999998</v>
      </c>
      <c r="T70">
        <v>1</v>
      </c>
      <c r="U70">
        <v>0</v>
      </c>
      <c r="V70">
        <v>0</v>
      </c>
      <c r="X70">
        <v>0</v>
      </c>
      <c r="AB70">
        <v>1</v>
      </c>
      <c r="AD70" s="3">
        <f t="shared" si="9"/>
        <v>3.0150274338968881</v>
      </c>
      <c r="AE70" s="3">
        <f t="shared" si="10"/>
        <v>10.266389250811656</v>
      </c>
      <c r="AF70" s="3">
        <f t="shared" si="4"/>
        <v>7.251361816914768</v>
      </c>
      <c r="AG70" s="3">
        <f t="shared" si="11"/>
        <v>0.73516908131627934</v>
      </c>
      <c r="AH70" s="3"/>
      <c r="BG70" s="3"/>
      <c r="BH70" s="3"/>
      <c r="BI70" s="3"/>
      <c r="BJ70" s="3"/>
      <c r="BK70" t="str">
        <f t="shared" si="5"/>
        <v>Sample 5</v>
      </c>
    </row>
    <row r="71" spans="1:64" x14ac:dyDescent="0.3">
      <c r="A71">
        <v>47</v>
      </c>
      <c r="B71">
        <v>14</v>
      </c>
      <c r="C71" t="s">
        <v>100</v>
      </c>
      <c r="D71" t="s">
        <v>86</v>
      </c>
      <c r="G71" s="1">
        <v>45721</v>
      </c>
      <c r="H71" s="6">
        <v>0.86703703703703705</v>
      </c>
      <c r="I71">
        <v>0.5</v>
      </c>
      <c r="J71">
        <v>0.5</v>
      </c>
      <c r="K71">
        <v>4982</v>
      </c>
      <c r="L71">
        <v>10913</v>
      </c>
      <c r="N71">
        <v>3501</v>
      </c>
      <c r="O71">
        <v>4.2370000000000001</v>
      </c>
      <c r="P71">
        <v>9.5239999999999991</v>
      </c>
      <c r="Q71">
        <v>5.2869999999999999</v>
      </c>
      <c r="S71">
        <v>0.25</v>
      </c>
      <c r="T71">
        <v>1</v>
      </c>
      <c r="U71">
        <v>0</v>
      </c>
      <c r="V71">
        <v>0</v>
      </c>
      <c r="X71">
        <v>0</v>
      </c>
      <c r="AB71">
        <v>1</v>
      </c>
      <c r="AD71" s="3">
        <f t="shared" si="9"/>
        <v>3.3639632376686546</v>
      </c>
      <c r="AE71" s="3">
        <f t="shared" si="10"/>
        <v>12.974757995882719</v>
      </c>
      <c r="AF71" s="3">
        <f t="shared" si="4"/>
        <v>9.6107947582140643</v>
      </c>
      <c r="AG71" s="3">
        <f t="shared" si="11"/>
        <v>0.59060612821565317</v>
      </c>
      <c r="AH71" s="3"/>
      <c r="BG71" s="3"/>
      <c r="BH71" s="3"/>
      <c r="BI71" s="3"/>
      <c r="BJ71" s="3"/>
      <c r="BK71" t="str">
        <f t="shared" si="5"/>
        <v>Sample 6</v>
      </c>
    </row>
    <row r="72" spans="1:64" x14ac:dyDescent="0.3">
      <c r="A72">
        <v>48</v>
      </c>
      <c r="B72">
        <v>14</v>
      </c>
      <c r="C72" t="s">
        <v>100</v>
      </c>
      <c r="D72" t="s">
        <v>86</v>
      </c>
      <c r="G72" s="1">
        <v>45721</v>
      </c>
      <c r="H72" s="6">
        <v>0.87349537037037039</v>
      </c>
      <c r="I72">
        <v>0.5</v>
      </c>
      <c r="J72">
        <v>0.5</v>
      </c>
      <c r="K72">
        <v>5159</v>
      </c>
      <c r="L72">
        <v>10808</v>
      </c>
      <c r="N72">
        <v>3525</v>
      </c>
      <c r="O72">
        <v>4.3719999999999999</v>
      </c>
      <c r="P72">
        <v>9.4350000000000005</v>
      </c>
      <c r="Q72">
        <v>5.0620000000000003</v>
      </c>
      <c r="S72">
        <v>0.253</v>
      </c>
      <c r="T72">
        <v>1</v>
      </c>
      <c r="U72">
        <v>0</v>
      </c>
      <c r="V72">
        <v>0</v>
      </c>
      <c r="X72">
        <v>0</v>
      </c>
      <c r="AB72">
        <v>1</v>
      </c>
      <c r="AD72" s="3">
        <f t="shared" si="9"/>
        <v>3.4862635094856897</v>
      </c>
      <c r="AE72" s="3">
        <f t="shared" si="10"/>
        <v>12.851863130613721</v>
      </c>
      <c r="AF72" s="3">
        <f t="shared" si="4"/>
        <v>9.3655996211280303</v>
      </c>
      <c r="AG72" s="3">
        <f t="shared" si="11"/>
        <v>0.5941646009073609</v>
      </c>
      <c r="AH72" s="3"/>
      <c r="AK72">
        <f>ABS(100*(AD72-AD73)/(AVERAGE(AD72:AD73)))</f>
        <v>0.17821706584382149</v>
      </c>
      <c r="AQ72">
        <f>ABS(100*(AE72-AE73)/(AVERAGE(AE72:AE73)))</f>
        <v>0.38176652923090643</v>
      </c>
      <c r="AW72">
        <f>ABS(100*(AF72-AF73)/(AVERAGE(AF72:AF73)))</f>
        <v>0.45743018406834268</v>
      </c>
      <c r="BC72">
        <f>ABS(100*(AG72-AG73)/(AVERAGE(AG72:AG73)))</f>
        <v>1.5085522582070627</v>
      </c>
      <c r="BG72" s="3">
        <f>AVERAGE(AD72:AD73)</f>
        <v>3.4893728384301905</v>
      </c>
      <c r="BH72" s="3">
        <f>AVERAGE(AE72:AE73)</f>
        <v>12.87644210366752</v>
      </c>
      <c r="BI72" s="3">
        <f>AVERAGE(AF72:AF73)</f>
        <v>9.3870692652373293</v>
      </c>
      <c r="BJ72" s="3">
        <f>AVERAGE(AG72:AG73)</f>
        <v>0.58971651004272618</v>
      </c>
      <c r="BK72" t="str">
        <f t="shared" si="5"/>
        <v>Sample 6</v>
      </c>
      <c r="BL72" t="s">
        <v>178</v>
      </c>
    </row>
    <row r="73" spans="1:64" x14ac:dyDescent="0.3">
      <c r="A73">
        <v>49</v>
      </c>
      <c r="B73">
        <v>14</v>
      </c>
      <c r="C73" t="s">
        <v>100</v>
      </c>
      <c r="D73" t="s">
        <v>86</v>
      </c>
      <c r="G73" s="1">
        <v>45721</v>
      </c>
      <c r="H73" s="6">
        <v>0.88049768518518523</v>
      </c>
      <c r="I73">
        <v>0.5</v>
      </c>
      <c r="J73">
        <v>0.5</v>
      </c>
      <c r="K73">
        <v>5168</v>
      </c>
      <c r="L73">
        <v>10850</v>
      </c>
      <c r="N73">
        <v>3465</v>
      </c>
      <c r="O73">
        <v>4.38</v>
      </c>
      <c r="P73">
        <v>9.4710000000000001</v>
      </c>
      <c r="Q73">
        <v>5.0910000000000002</v>
      </c>
      <c r="S73">
        <v>0.246</v>
      </c>
      <c r="T73">
        <v>1</v>
      </c>
      <c r="U73">
        <v>0</v>
      </c>
      <c r="V73">
        <v>0</v>
      </c>
      <c r="X73">
        <v>0</v>
      </c>
      <c r="AB73">
        <v>1</v>
      </c>
      <c r="AD73" s="3">
        <f t="shared" si="9"/>
        <v>3.4924821673746913</v>
      </c>
      <c r="AE73" s="3">
        <f t="shared" si="10"/>
        <v>12.901021076721319</v>
      </c>
      <c r="AF73" s="3">
        <f t="shared" si="4"/>
        <v>9.4085389093466283</v>
      </c>
      <c r="AG73" s="3">
        <f t="shared" si="11"/>
        <v>0.58526841917809147</v>
      </c>
      <c r="AH73" s="3"/>
      <c r="BG73" s="3"/>
      <c r="BH73" s="3"/>
      <c r="BI73" s="3"/>
      <c r="BJ73" s="3"/>
      <c r="BK73" t="str">
        <f t="shared" si="5"/>
        <v>Sample 6</v>
      </c>
    </row>
    <row r="74" spans="1:64" x14ac:dyDescent="0.3">
      <c r="A74">
        <v>50</v>
      </c>
      <c r="B74">
        <v>15</v>
      </c>
      <c r="C74" t="s">
        <v>101</v>
      </c>
      <c r="D74" t="s">
        <v>86</v>
      </c>
      <c r="G74" s="1">
        <v>45721</v>
      </c>
      <c r="H74" s="6">
        <v>0.89396990740740745</v>
      </c>
      <c r="I74">
        <v>0.5</v>
      </c>
      <c r="J74">
        <v>0.5</v>
      </c>
      <c r="K74">
        <v>5143</v>
      </c>
      <c r="L74">
        <v>10970</v>
      </c>
      <c r="N74">
        <v>3180</v>
      </c>
      <c r="O74">
        <v>4.3600000000000003</v>
      </c>
      <c r="P74">
        <v>9.5719999999999992</v>
      </c>
      <c r="Q74">
        <v>5.2110000000000003</v>
      </c>
      <c r="S74">
        <v>0.217</v>
      </c>
      <c r="T74">
        <v>1</v>
      </c>
      <c r="U74">
        <v>0</v>
      </c>
      <c r="V74">
        <v>0</v>
      </c>
      <c r="X74">
        <v>0</v>
      </c>
      <c r="AB74">
        <v>1</v>
      </c>
      <c r="AD74" s="3">
        <f t="shared" si="9"/>
        <v>3.4752081176830196</v>
      </c>
      <c r="AE74" s="3">
        <f t="shared" si="10"/>
        <v>13.041472351314461</v>
      </c>
      <c r="AF74" s="3">
        <f t="shared" si="4"/>
        <v>9.5662642336314416</v>
      </c>
      <c r="AG74" s="3">
        <f t="shared" si="11"/>
        <v>0.54301155596406225</v>
      </c>
      <c r="AH74" s="3"/>
      <c r="BG74" s="3"/>
      <c r="BH74" s="3"/>
      <c r="BI74" s="3"/>
      <c r="BJ74" s="3"/>
      <c r="BK74" t="str">
        <f t="shared" si="5"/>
        <v>Sample 7</v>
      </c>
    </row>
    <row r="75" spans="1:64" x14ac:dyDescent="0.3">
      <c r="A75">
        <v>51</v>
      </c>
      <c r="B75">
        <v>15</v>
      </c>
      <c r="C75" t="s">
        <v>101</v>
      </c>
      <c r="D75" t="s">
        <v>86</v>
      </c>
      <c r="G75" s="1">
        <v>45721</v>
      </c>
      <c r="H75" s="6">
        <v>0.90129629629629626</v>
      </c>
      <c r="I75">
        <v>0.5</v>
      </c>
      <c r="J75">
        <v>0.5</v>
      </c>
      <c r="K75">
        <v>5182</v>
      </c>
      <c r="L75">
        <v>10965</v>
      </c>
      <c r="N75">
        <v>3165</v>
      </c>
      <c r="O75">
        <v>4.391</v>
      </c>
      <c r="P75">
        <v>9.5679999999999996</v>
      </c>
      <c r="Q75">
        <v>5.1769999999999996</v>
      </c>
      <c r="S75">
        <v>0.215</v>
      </c>
      <c r="T75">
        <v>1</v>
      </c>
      <c r="U75">
        <v>0</v>
      </c>
      <c r="V75">
        <v>0</v>
      </c>
      <c r="X75">
        <v>0</v>
      </c>
      <c r="AB75">
        <v>1</v>
      </c>
      <c r="AD75" s="3">
        <f t="shared" si="9"/>
        <v>3.5021556352020276</v>
      </c>
      <c r="AE75" s="3">
        <f t="shared" si="10"/>
        <v>13.035620214873079</v>
      </c>
      <c r="AF75" s="3">
        <f t="shared" si="4"/>
        <v>9.5334645796710511</v>
      </c>
      <c r="AG75" s="3">
        <f t="shared" si="11"/>
        <v>0.54078751053174501</v>
      </c>
      <c r="AH75" s="3"/>
      <c r="AK75">
        <f>ABS(100*(AD75-AD76)/(AVERAGE(AD75:AD76)))</f>
        <v>3.9451455751518857E-2</v>
      </c>
      <c r="AQ75">
        <f>ABS(100*(AE75-AE76)/(AVERAGE(AE75:AE76)))</f>
        <v>2.8673864846642405</v>
      </c>
      <c r="AW75">
        <f>ABS(100*(AF75-AF76)/(AVERAGE(AF75:AF76)))</f>
        <v>3.8862542620152949</v>
      </c>
      <c r="BC75">
        <f>ABS(100*(AG75-AG76)/(AVERAGE(AG75:AG76)))</f>
        <v>18.736069383207781</v>
      </c>
      <c r="BG75" s="3">
        <f>AVERAGE(AD75:AD76)</f>
        <v>3.5028465971896945</v>
      </c>
      <c r="BH75" s="3">
        <f>AVERAGE(AE75:AE76)</f>
        <v>13.225229435573819</v>
      </c>
      <c r="BI75" s="3">
        <f>AVERAGE(AF75:AF76)</f>
        <v>9.7223828383841244</v>
      </c>
      <c r="BJ75" s="3">
        <f>AVERAGE(AG75:AG76)</f>
        <v>0.59668518573065377</v>
      </c>
      <c r="BK75" t="str">
        <f t="shared" si="5"/>
        <v>Sample 7</v>
      </c>
      <c r="BL75" t="s">
        <v>179</v>
      </c>
    </row>
    <row r="76" spans="1:64" x14ac:dyDescent="0.3">
      <c r="A76">
        <v>52</v>
      </c>
      <c r="B76">
        <v>15</v>
      </c>
      <c r="C76" t="s">
        <v>101</v>
      </c>
      <c r="D76" t="s">
        <v>86</v>
      </c>
      <c r="G76" s="1">
        <v>45721</v>
      </c>
      <c r="H76" s="6">
        <v>0.90924768518518517</v>
      </c>
      <c r="I76">
        <v>0.5</v>
      </c>
      <c r="J76">
        <v>0.5</v>
      </c>
      <c r="K76">
        <v>5184</v>
      </c>
      <c r="L76">
        <v>11289</v>
      </c>
      <c r="N76">
        <v>3919</v>
      </c>
      <c r="O76">
        <v>4.3920000000000003</v>
      </c>
      <c r="P76">
        <v>9.8420000000000005</v>
      </c>
      <c r="Q76">
        <v>5.45</v>
      </c>
      <c r="S76">
        <v>0.29399999999999998</v>
      </c>
      <c r="T76">
        <v>1</v>
      </c>
      <c r="U76">
        <v>0</v>
      </c>
      <c r="V76">
        <v>0</v>
      </c>
      <c r="X76">
        <v>0</v>
      </c>
      <c r="AB76">
        <v>1</v>
      </c>
      <c r="AD76" s="3">
        <f t="shared" si="9"/>
        <v>3.5035375591773614</v>
      </c>
      <c r="AE76" s="3">
        <f t="shared" si="10"/>
        <v>13.41483865627456</v>
      </c>
      <c r="AF76" s="3">
        <f t="shared" si="4"/>
        <v>9.9113010970971978</v>
      </c>
      <c r="AG76" s="3">
        <f t="shared" si="11"/>
        <v>0.65258286092956252</v>
      </c>
      <c r="AH76" s="3"/>
      <c r="BG76" s="3"/>
      <c r="BH76" s="3"/>
      <c r="BI76" s="3"/>
      <c r="BJ76" s="3"/>
      <c r="BK76" t="str">
        <f t="shared" si="5"/>
        <v>Sample 7</v>
      </c>
    </row>
    <row r="77" spans="1:64" x14ac:dyDescent="0.3">
      <c r="A77">
        <v>53</v>
      </c>
      <c r="B77">
        <v>16</v>
      </c>
      <c r="C77" t="s">
        <v>102</v>
      </c>
      <c r="D77" t="s">
        <v>86</v>
      </c>
      <c r="G77" s="1">
        <v>45721</v>
      </c>
      <c r="H77" s="6">
        <v>0.92224537037037035</v>
      </c>
      <c r="I77">
        <v>0.5</v>
      </c>
      <c r="J77">
        <v>0.5</v>
      </c>
      <c r="K77">
        <v>4706</v>
      </c>
      <c r="L77">
        <v>10485</v>
      </c>
      <c r="N77">
        <v>3687</v>
      </c>
      <c r="O77">
        <v>4.0250000000000004</v>
      </c>
      <c r="P77">
        <v>9.1620000000000008</v>
      </c>
      <c r="Q77">
        <v>5.1360000000000001</v>
      </c>
      <c r="S77">
        <v>0.27</v>
      </c>
      <c r="T77">
        <v>1</v>
      </c>
      <c r="U77">
        <v>0</v>
      </c>
      <c r="V77">
        <v>0</v>
      </c>
      <c r="X77">
        <v>0</v>
      </c>
      <c r="AB77">
        <v>1</v>
      </c>
      <c r="AD77" s="3">
        <f t="shared" si="9"/>
        <v>3.1732577290726001</v>
      </c>
      <c r="AE77" s="3">
        <f t="shared" si="10"/>
        <v>12.473815116500516</v>
      </c>
      <c r="AF77" s="3">
        <f t="shared" si="4"/>
        <v>9.300557387427915</v>
      </c>
      <c r="AG77" s="3">
        <f t="shared" si="11"/>
        <v>0.61818429157638799</v>
      </c>
      <c r="AH77" s="3"/>
      <c r="BG77" s="3"/>
      <c r="BH77" s="3"/>
      <c r="BI77" s="3"/>
      <c r="BJ77" s="3"/>
      <c r="BK77" t="str">
        <f t="shared" si="5"/>
        <v>Sample 8</v>
      </c>
    </row>
    <row r="78" spans="1:64" x14ac:dyDescent="0.3">
      <c r="A78">
        <v>54</v>
      </c>
      <c r="B78">
        <v>16</v>
      </c>
      <c r="C78" t="s">
        <v>102</v>
      </c>
      <c r="D78" t="s">
        <v>86</v>
      </c>
      <c r="G78" s="1">
        <v>45721</v>
      </c>
      <c r="H78" s="6">
        <v>0.92962962962962958</v>
      </c>
      <c r="I78">
        <v>0.5</v>
      </c>
      <c r="J78">
        <v>0.5</v>
      </c>
      <c r="K78">
        <v>4728</v>
      </c>
      <c r="L78">
        <v>10600</v>
      </c>
      <c r="N78">
        <v>3752</v>
      </c>
      <c r="O78">
        <v>4.0419999999999998</v>
      </c>
      <c r="P78">
        <v>9.2590000000000003</v>
      </c>
      <c r="Q78">
        <v>5.2169999999999996</v>
      </c>
      <c r="S78">
        <v>0.27600000000000002</v>
      </c>
      <c r="T78">
        <v>1</v>
      </c>
      <c r="U78">
        <v>0</v>
      </c>
      <c r="V78">
        <v>0</v>
      </c>
      <c r="X78">
        <v>0</v>
      </c>
      <c r="AB78">
        <v>1</v>
      </c>
      <c r="AD78" s="3">
        <f t="shared" si="9"/>
        <v>3.1884588928012714</v>
      </c>
      <c r="AE78" s="3">
        <f t="shared" si="10"/>
        <v>12.608414254652276</v>
      </c>
      <c r="AF78" s="3">
        <f t="shared" si="4"/>
        <v>9.4199553618510041</v>
      </c>
      <c r="AG78" s="3">
        <f t="shared" si="11"/>
        <v>0.62782182178309642</v>
      </c>
      <c r="AH78" s="3"/>
      <c r="AK78">
        <f>ABS(100*(AD78-AD79)/(AVERAGE(AD78:AD79)))</f>
        <v>1.5055312938705718</v>
      </c>
      <c r="AQ78">
        <f>ABS(100*(AE78-AE79)/(AVERAGE(AE78:AE79)))</f>
        <v>0.46522497779182298</v>
      </c>
      <c r="AW78">
        <f>ABS(100*(AF78-AF79)/(AVERAGE(AF78:AF79)))</f>
        <v>1.1411795004084693</v>
      </c>
      <c r="BC78">
        <f>ABS(100*(AG78-AG79)/(AVERAGE(AG78:AG79)))</f>
        <v>0.1180129470080875</v>
      </c>
      <c r="BG78" s="3">
        <f>AVERAGE(AD78:AD79)</f>
        <v>3.2126425623696111</v>
      </c>
      <c r="BH78" s="3">
        <f>AVERAGE(AE78:AE79)</f>
        <v>12.579153572445371</v>
      </c>
      <c r="BI78" s="3">
        <f>AVERAGE(AF78:AF79)</f>
        <v>9.3665110100757616</v>
      </c>
      <c r="BJ78" s="3">
        <f>AVERAGE(AG78:AG79)</f>
        <v>0.62819249602181593</v>
      </c>
      <c r="BK78" t="str">
        <f t="shared" si="5"/>
        <v>Sample 8</v>
      </c>
      <c r="BL78" t="s">
        <v>180</v>
      </c>
    </row>
    <row r="79" spans="1:64" x14ac:dyDescent="0.3">
      <c r="A79">
        <v>55</v>
      </c>
      <c r="B79">
        <v>16</v>
      </c>
      <c r="C79" t="s">
        <v>102</v>
      </c>
      <c r="D79" t="s">
        <v>86</v>
      </c>
      <c r="G79" s="1">
        <v>45721</v>
      </c>
      <c r="H79" s="6">
        <v>0.93732638888888886</v>
      </c>
      <c r="I79">
        <v>0.5</v>
      </c>
      <c r="J79">
        <v>0.5</v>
      </c>
      <c r="K79">
        <v>4798</v>
      </c>
      <c r="L79">
        <v>10550</v>
      </c>
      <c r="N79">
        <v>3757</v>
      </c>
      <c r="O79">
        <v>4.0960000000000001</v>
      </c>
      <c r="P79">
        <v>9.2159999999999993</v>
      </c>
      <c r="Q79">
        <v>5.12</v>
      </c>
      <c r="S79">
        <v>0.27700000000000002</v>
      </c>
      <c r="T79">
        <v>1</v>
      </c>
      <c r="U79">
        <v>0</v>
      </c>
      <c r="V79">
        <v>0</v>
      </c>
      <c r="X79">
        <v>0</v>
      </c>
      <c r="AB79">
        <v>1</v>
      </c>
      <c r="AD79" s="3">
        <f t="shared" si="9"/>
        <v>3.2368262319379513</v>
      </c>
      <c r="AE79" s="3">
        <f t="shared" si="10"/>
        <v>12.549892890238468</v>
      </c>
      <c r="AF79" s="3">
        <f t="shared" si="4"/>
        <v>9.3130666583005173</v>
      </c>
      <c r="AG79" s="3">
        <f t="shared" si="11"/>
        <v>0.62856317026053543</v>
      </c>
      <c r="AH79" s="3"/>
      <c r="BG79" s="3"/>
      <c r="BH79" s="3"/>
      <c r="BI79" s="3"/>
      <c r="BJ79" s="3"/>
      <c r="BK79" t="str">
        <f t="shared" si="5"/>
        <v>Sample 8</v>
      </c>
    </row>
    <row r="80" spans="1:64" x14ac:dyDescent="0.3">
      <c r="A80">
        <v>56</v>
      </c>
      <c r="B80">
        <v>17</v>
      </c>
      <c r="C80" t="s">
        <v>103</v>
      </c>
      <c r="D80" t="s">
        <v>86</v>
      </c>
      <c r="G80" s="1">
        <v>45721</v>
      </c>
      <c r="H80" s="6">
        <v>0.95013888888888887</v>
      </c>
      <c r="I80">
        <v>0.5</v>
      </c>
      <c r="J80">
        <v>0.5</v>
      </c>
      <c r="K80">
        <v>4707</v>
      </c>
      <c r="L80">
        <v>9866</v>
      </c>
      <c r="N80">
        <v>3904</v>
      </c>
      <c r="O80">
        <v>4.0259999999999998</v>
      </c>
      <c r="P80">
        <v>8.6370000000000005</v>
      </c>
      <c r="Q80">
        <v>4.6109999999999998</v>
      </c>
      <c r="S80">
        <v>0.29199999999999998</v>
      </c>
      <c r="T80">
        <v>1</v>
      </c>
      <c r="U80">
        <v>0</v>
      </c>
      <c r="V80">
        <v>0</v>
      </c>
      <c r="X80">
        <v>0</v>
      </c>
      <c r="AB80">
        <v>1</v>
      </c>
      <c r="AD80" s="3">
        <f t="shared" si="9"/>
        <v>3.173948691060267</v>
      </c>
      <c r="AE80" s="3">
        <f t="shared" si="10"/>
        <v>11.749320625057567</v>
      </c>
      <c r="AF80" s="3">
        <f t="shared" si="4"/>
        <v>8.5753719339972996</v>
      </c>
      <c r="AG80" s="3">
        <f t="shared" si="11"/>
        <v>0.65035881549724517</v>
      </c>
      <c r="AH80" s="3"/>
      <c r="BG80" s="3"/>
      <c r="BH80" s="3"/>
      <c r="BI80" s="3"/>
      <c r="BJ80" s="3"/>
      <c r="BK80" t="str">
        <f t="shared" si="5"/>
        <v>Sample 9</v>
      </c>
    </row>
    <row r="81" spans="1:64" x14ac:dyDescent="0.3">
      <c r="A81">
        <v>57</v>
      </c>
      <c r="B81">
        <v>17</v>
      </c>
      <c r="C81" t="s">
        <v>103</v>
      </c>
      <c r="D81" t="s">
        <v>86</v>
      </c>
      <c r="G81" s="1">
        <v>45721</v>
      </c>
      <c r="H81" s="6">
        <v>0.95753472222222225</v>
      </c>
      <c r="I81">
        <v>0.5</v>
      </c>
      <c r="J81">
        <v>0.5</v>
      </c>
      <c r="K81">
        <v>4699</v>
      </c>
      <c r="L81">
        <v>9875</v>
      </c>
      <c r="N81">
        <v>3887</v>
      </c>
      <c r="O81">
        <v>4.0199999999999996</v>
      </c>
      <c r="P81">
        <v>8.6440000000000001</v>
      </c>
      <c r="Q81">
        <v>4.625</v>
      </c>
      <c r="S81">
        <v>0.29099999999999998</v>
      </c>
      <c r="T81">
        <v>1</v>
      </c>
      <c r="U81">
        <v>0</v>
      </c>
      <c r="V81">
        <v>0</v>
      </c>
      <c r="X81">
        <v>0</v>
      </c>
      <c r="AB81">
        <v>1</v>
      </c>
      <c r="AD81" s="3">
        <f t="shared" si="9"/>
        <v>3.1684209951589324</v>
      </c>
      <c r="AE81" s="3">
        <f t="shared" si="10"/>
        <v>11.759854470652051</v>
      </c>
      <c r="AF81" s="3">
        <f t="shared" si="4"/>
        <v>8.591433475493119</v>
      </c>
      <c r="AG81" s="3">
        <f t="shared" si="11"/>
        <v>0.6478382306739523</v>
      </c>
      <c r="AH81" s="3"/>
      <c r="AK81">
        <f>ABS(100*(AD81-AD82)/(AVERAGE(AD81:AD82)))</f>
        <v>0.26135127991712814</v>
      </c>
      <c r="AQ81">
        <f>ABS(100*(AE81-AE82)/(AVERAGE(AE81:AE82)))</f>
        <v>0.43696361465955486</v>
      </c>
      <c r="AW81">
        <f>ABS(100*(AF81-AF82)/(AVERAGE(AF81:AF82)))</f>
        <v>0.50164949147311144</v>
      </c>
      <c r="BC81">
        <f>ABS(100*(AG81-AG82)/(AVERAGE(AG81:AG82)))</f>
        <v>1.5217508379760551</v>
      </c>
      <c r="BG81" s="3">
        <f>AVERAGE(AD81:AD82)</f>
        <v>3.1725667670849331</v>
      </c>
      <c r="BH81" s="3">
        <f>AVERAGE(AE81:AE82)</f>
        <v>11.785603870994127</v>
      </c>
      <c r="BI81" s="3">
        <f>AVERAGE(AF81:AF82)</f>
        <v>8.6130371039091944</v>
      </c>
      <c r="BJ81" s="3">
        <f>AVERAGE(AG81:AG82)</f>
        <v>0.65280526547279427</v>
      </c>
      <c r="BK81" t="str">
        <f t="shared" si="5"/>
        <v>Sample 9</v>
      </c>
      <c r="BL81" t="s">
        <v>181</v>
      </c>
    </row>
    <row r="82" spans="1:64" x14ac:dyDescent="0.3">
      <c r="A82">
        <v>58</v>
      </c>
      <c r="B82">
        <v>17</v>
      </c>
      <c r="C82" t="s">
        <v>103</v>
      </c>
      <c r="D82" t="s">
        <v>86</v>
      </c>
      <c r="G82" s="1">
        <v>45721</v>
      </c>
      <c r="H82" s="6">
        <v>0.96510416666666665</v>
      </c>
      <c r="I82">
        <v>0.5</v>
      </c>
      <c r="J82">
        <v>0.5</v>
      </c>
      <c r="K82">
        <v>4711</v>
      </c>
      <c r="L82">
        <v>9919</v>
      </c>
      <c r="N82">
        <v>3954</v>
      </c>
      <c r="O82">
        <v>4.0289999999999999</v>
      </c>
      <c r="P82">
        <v>8.6820000000000004</v>
      </c>
      <c r="Q82">
        <v>4.6529999999999996</v>
      </c>
      <c r="S82">
        <v>0.29799999999999999</v>
      </c>
      <c r="T82">
        <v>1</v>
      </c>
      <c r="U82">
        <v>0</v>
      </c>
      <c r="V82">
        <v>0</v>
      </c>
      <c r="X82">
        <v>0</v>
      </c>
      <c r="AB82">
        <v>1</v>
      </c>
      <c r="AD82" s="3">
        <f t="shared" si="9"/>
        <v>3.1767125390109343</v>
      </c>
      <c r="AE82" s="3">
        <f t="shared" si="10"/>
        <v>11.811353271336204</v>
      </c>
      <c r="AF82" s="3">
        <f t="shared" si="4"/>
        <v>8.6346407323252699</v>
      </c>
      <c r="AG82" s="3">
        <f t="shared" si="11"/>
        <v>0.65777230027163636</v>
      </c>
      <c r="AH82" s="3"/>
      <c r="BG82" s="3"/>
      <c r="BH82" s="3"/>
      <c r="BI82" s="3"/>
      <c r="BJ82" s="3"/>
      <c r="BK82" t="str">
        <f t="shared" si="5"/>
        <v>Sample 9</v>
      </c>
    </row>
    <row r="83" spans="1:64" x14ac:dyDescent="0.3">
      <c r="A83">
        <v>59</v>
      </c>
      <c r="B83">
        <v>18</v>
      </c>
      <c r="C83" t="s">
        <v>104</v>
      </c>
      <c r="D83" t="s">
        <v>86</v>
      </c>
      <c r="G83" s="1">
        <v>45721</v>
      </c>
      <c r="H83" s="6">
        <v>0.97809027777777779</v>
      </c>
      <c r="I83">
        <v>0.5</v>
      </c>
      <c r="J83">
        <v>0.5</v>
      </c>
      <c r="K83">
        <v>4955</v>
      </c>
      <c r="L83">
        <v>10945</v>
      </c>
      <c r="N83">
        <v>4258</v>
      </c>
      <c r="O83">
        <v>4.2160000000000002</v>
      </c>
      <c r="P83">
        <v>9.5510000000000002</v>
      </c>
      <c r="Q83">
        <v>5.335</v>
      </c>
      <c r="S83">
        <v>0.32900000000000001</v>
      </c>
      <c r="T83">
        <v>1</v>
      </c>
      <c r="U83">
        <v>0</v>
      </c>
      <c r="V83">
        <v>0</v>
      </c>
      <c r="X83">
        <v>0</v>
      </c>
      <c r="AB83">
        <v>1</v>
      </c>
      <c r="AD83" s="3">
        <f t="shared" si="9"/>
        <v>3.345307264001649</v>
      </c>
      <c r="AE83" s="3">
        <f t="shared" si="10"/>
        <v>13.012211669107556</v>
      </c>
      <c r="AF83" s="3">
        <f t="shared" si="4"/>
        <v>9.6669044051059068</v>
      </c>
      <c r="AG83" s="3">
        <f t="shared" si="11"/>
        <v>0.70284628769993418</v>
      </c>
      <c r="AH83" s="3"/>
      <c r="BG83" s="3"/>
      <c r="BH83" s="3"/>
      <c r="BI83" s="3"/>
      <c r="BJ83" s="3"/>
      <c r="BK83" t="str">
        <f t="shared" si="5"/>
        <v>Sample 10</v>
      </c>
    </row>
    <row r="84" spans="1:64" x14ac:dyDescent="0.3">
      <c r="A84">
        <v>60</v>
      </c>
      <c r="B84">
        <v>18</v>
      </c>
      <c r="C84" t="s">
        <v>104</v>
      </c>
      <c r="D84" t="s">
        <v>86</v>
      </c>
      <c r="G84" s="1">
        <v>45721</v>
      </c>
      <c r="H84" s="6">
        <v>0.98531250000000004</v>
      </c>
      <c r="I84">
        <v>0.5</v>
      </c>
      <c r="J84">
        <v>0.5</v>
      </c>
      <c r="K84">
        <v>5092</v>
      </c>
      <c r="L84">
        <v>10973</v>
      </c>
      <c r="N84">
        <v>4438</v>
      </c>
      <c r="O84">
        <v>4.3220000000000001</v>
      </c>
      <c r="P84">
        <v>9.5749999999999993</v>
      </c>
      <c r="Q84">
        <v>5.2530000000000001</v>
      </c>
      <c r="S84">
        <v>0.34799999999999998</v>
      </c>
      <c r="T84">
        <v>1</v>
      </c>
      <c r="U84">
        <v>0</v>
      </c>
      <c r="V84">
        <v>0</v>
      </c>
      <c r="X84">
        <v>0</v>
      </c>
      <c r="AB84">
        <v>1</v>
      </c>
      <c r="AD84" s="3">
        <f t="shared" si="9"/>
        <v>3.4399690563120093</v>
      </c>
      <c r="AE84" s="3">
        <f t="shared" si="10"/>
        <v>13.044983633179289</v>
      </c>
      <c r="AF84" s="3">
        <f t="shared" si="4"/>
        <v>9.6050145768672799</v>
      </c>
      <c r="AG84" s="3">
        <f t="shared" si="11"/>
        <v>0.72953483288774201</v>
      </c>
      <c r="AH84" s="3"/>
      <c r="AK84">
        <f>ABS(100*(AD84-AD85)/(AVERAGE(AD84:AD85)))</f>
        <v>0.82016051846322069</v>
      </c>
      <c r="AQ84">
        <f>ABS(100*(AE84-AE85)/(AVERAGE(AE84:AE85)))</f>
        <v>0.47666207237804648</v>
      </c>
      <c r="AW84">
        <f>ABS(100*(AF84-AF85)/(AVERAGE(AF84:AF85)))</f>
        <v>0.94522658225415246</v>
      </c>
      <c r="BC84">
        <f>ABS(100*(AG84-AG85)/(AVERAGE(AG84:AG85)))</f>
        <v>2.1155008981893824</v>
      </c>
      <c r="BG84" s="3">
        <f>AVERAGE(AD84:AD85)</f>
        <v>3.4541337770591802</v>
      </c>
      <c r="BH84" s="3">
        <f>AVERAGE(AE84:AE85)</f>
        <v>13.01396731003997</v>
      </c>
      <c r="BI84" s="3">
        <f>AVERAGE(AF84:AF85)</f>
        <v>9.5598335329807895</v>
      </c>
      <c r="BJ84" s="3">
        <f>AVERAGE(AG84:AG85)</f>
        <v>0.7218989435701193</v>
      </c>
      <c r="BK84" t="str">
        <f t="shared" si="5"/>
        <v>Sample 10</v>
      </c>
      <c r="BL84" t="s">
        <v>182</v>
      </c>
    </row>
    <row r="85" spans="1:64" x14ac:dyDescent="0.3">
      <c r="A85">
        <v>61</v>
      </c>
      <c r="B85">
        <v>18</v>
      </c>
      <c r="C85" t="s">
        <v>104</v>
      </c>
      <c r="D85" t="s">
        <v>86</v>
      </c>
      <c r="G85" s="1">
        <v>45721</v>
      </c>
      <c r="H85" s="6">
        <v>0.99284722222222221</v>
      </c>
      <c r="I85">
        <v>0.5</v>
      </c>
      <c r="J85">
        <v>0.5</v>
      </c>
      <c r="K85">
        <v>5133</v>
      </c>
      <c r="L85">
        <v>10920</v>
      </c>
      <c r="N85">
        <v>4335</v>
      </c>
      <c r="O85">
        <v>4.3520000000000003</v>
      </c>
      <c r="P85">
        <v>9.5299999999999994</v>
      </c>
      <c r="Q85">
        <v>5.1769999999999996</v>
      </c>
      <c r="S85">
        <v>0.33700000000000002</v>
      </c>
      <c r="T85">
        <v>1</v>
      </c>
      <c r="U85">
        <v>0</v>
      </c>
      <c r="V85">
        <v>0</v>
      </c>
      <c r="X85">
        <v>0</v>
      </c>
      <c r="AB85">
        <v>1</v>
      </c>
      <c r="AD85" s="3">
        <f t="shared" si="9"/>
        <v>3.4682984978063511</v>
      </c>
      <c r="AE85" s="3">
        <f t="shared" si="10"/>
        <v>12.982950986900651</v>
      </c>
      <c r="AF85" s="3">
        <f t="shared" si="4"/>
        <v>9.5146524890942992</v>
      </c>
      <c r="AG85" s="3">
        <f t="shared" si="11"/>
        <v>0.71426305425249648</v>
      </c>
      <c r="AH85" s="3"/>
      <c r="BK85" t="str">
        <f t="shared" si="5"/>
        <v>Sample 10</v>
      </c>
    </row>
    <row r="86" spans="1:64" x14ac:dyDescent="0.3">
      <c r="A86">
        <v>62</v>
      </c>
      <c r="B86">
        <v>19</v>
      </c>
      <c r="C86" t="s">
        <v>105</v>
      </c>
      <c r="D86" t="s">
        <v>86</v>
      </c>
      <c r="G86" s="1">
        <v>45722</v>
      </c>
      <c r="H86" s="6">
        <v>6.7939814814814816E-3</v>
      </c>
      <c r="I86">
        <v>0.5</v>
      </c>
      <c r="J86">
        <v>0.5</v>
      </c>
      <c r="K86">
        <v>8680</v>
      </c>
      <c r="L86">
        <v>15567</v>
      </c>
      <c r="N86">
        <v>5747</v>
      </c>
      <c r="O86">
        <v>7.0739999999999998</v>
      </c>
      <c r="P86">
        <v>13.465999999999999</v>
      </c>
      <c r="Q86">
        <v>6.3929999999999998</v>
      </c>
      <c r="S86">
        <v>0.48499999999999999</v>
      </c>
      <c r="T86">
        <v>1</v>
      </c>
      <c r="U86">
        <v>0</v>
      </c>
      <c r="V86">
        <v>0</v>
      </c>
      <c r="X86">
        <v>0</v>
      </c>
      <c r="AB86">
        <v>1</v>
      </c>
      <c r="AD86" s="3">
        <f t="shared" si="9"/>
        <v>5.9191406680607184</v>
      </c>
      <c r="AE86" s="3">
        <f t="shared" si="10"/>
        <v>18.42192659552002</v>
      </c>
      <c r="AF86" s="3">
        <f t="shared" si="4"/>
        <v>12.502785927459302</v>
      </c>
      <c r="AG86" s="3">
        <f t="shared" si="11"/>
        <v>0.92361986428130094</v>
      </c>
      <c r="AH86" s="3"/>
      <c r="BG86" s="3"/>
      <c r="BH86" s="3"/>
      <c r="BI86" s="3"/>
      <c r="BJ86" s="3"/>
      <c r="BK86" t="str">
        <f t="shared" si="5"/>
        <v>SPIKE</v>
      </c>
    </row>
    <row r="87" spans="1:64" x14ac:dyDescent="0.3">
      <c r="A87">
        <v>63</v>
      </c>
      <c r="B87">
        <v>19</v>
      </c>
      <c r="C87" t="s">
        <v>105</v>
      </c>
      <c r="D87" t="s">
        <v>86</v>
      </c>
      <c r="G87" s="1">
        <v>45722</v>
      </c>
      <c r="H87" s="6">
        <v>1.4699074074074074E-2</v>
      </c>
      <c r="I87">
        <v>0.5</v>
      </c>
      <c r="J87">
        <v>0.5</v>
      </c>
      <c r="K87">
        <v>9884</v>
      </c>
      <c r="L87">
        <v>15569</v>
      </c>
      <c r="N87">
        <v>5717</v>
      </c>
      <c r="O87">
        <v>7.9980000000000002</v>
      </c>
      <c r="P87">
        <v>13.468999999999999</v>
      </c>
      <c r="Q87">
        <v>5.4710000000000001</v>
      </c>
      <c r="S87">
        <v>0.48199999999999998</v>
      </c>
      <c r="T87">
        <v>1</v>
      </c>
      <c r="U87">
        <v>0</v>
      </c>
      <c r="V87">
        <v>0</v>
      </c>
      <c r="X87">
        <v>0</v>
      </c>
      <c r="AB87">
        <v>1</v>
      </c>
      <c r="AD87" s="3">
        <f t="shared" si="9"/>
        <v>6.7510589012116231</v>
      </c>
      <c r="AE87" s="3">
        <f t="shared" si="10"/>
        <v>18.424267450096572</v>
      </c>
      <c r="AF87" s="3">
        <f t="shared" si="4"/>
        <v>11.673208548884949</v>
      </c>
      <c r="AG87" s="3">
        <f t="shared" si="11"/>
        <v>0.91917177341666634</v>
      </c>
      <c r="AH87" s="3"/>
      <c r="AK87">
        <f>ABS(100*(AD87-AD88)/(AVERAGE(AD87:AD88)))</f>
        <v>0.28616627014068102</v>
      </c>
      <c r="AM87">
        <f>100*((AVERAGE(AD87:AD88)*25.24)-(AVERAGE(AD84:AD85)*25))/(1000*0.08)</f>
        <v>105.35942571007975</v>
      </c>
      <c r="AQ87">
        <f>ABS(100*(AE87-AE88)/(AVERAGE(AE87:AE88)))</f>
        <v>0.92949800104242208</v>
      </c>
      <c r="AS87">
        <f>100*((AVERAGE(AE87:AE88)*25.24)-(AVERAGE(AE84:AE85)*25))/(2000*0.08)</f>
        <v>88.656646355631807</v>
      </c>
      <c r="AW87">
        <f>ABS(100*(AF87-AF88)/(AVERAGE(AF87:AF88)))</f>
        <v>1.2996729783846486</v>
      </c>
      <c r="AY87">
        <f>100*((AVERAGE(AF87:AF88)*25.24)-(AVERAGE(AF84:AF85)*25))/(1000*0.08)</f>
        <v>71.953867001183767</v>
      </c>
      <c r="BC87">
        <f>ABS(100*(AG87-AG88)/(AVERAGE(AG87:AG88)))</f>
        <v>1.102942976812076</v>
      </c>
      <c r="BE87">
        <f>100*((AVERAGE(AG87:AG88)*25.24)-(AVERAGE(AG84:AG85)*25))/(100*0.08)</f>
        <v>62.814785623798073</v>
      </c>
      <c r="BG87" s="3">
        <f>AVERAGE(AD87:AD88)</f>
        <v>6.7607323690389594</v>
      </c>
      <c r="BH87" s="3">
        <f>AVERAGE(AE87:AE88)</f>
        <v>18.510293855784873</v>
      </c>
      <c r="BI87" s="3">
        <f>AVERAGE(AF87:AF88)</f>
        <v>11.749561486745911</v>
      </c>
      <c r="BJ87" s="3">
        <f>AVERAGE(AG87:AG88)</f>
        <v>0.91413060377008037</v>
      </c>
      <c r="BK87" t="str">
        <f t="shared" si="5"/>
        <v>SPIKE</v>
      </c>
    </row>
    <row r="88" spans="1:64" x14ac:dyDescent="0.3">
      <c r="A88">
        <v>64</v>
      </c>
      <c r="B88">
        <v>19</v>
      </c>
      <c r="C88" t="s">
        <v>105</v>
      </c>
      <c r="D88" t="s">
        <v>86</v>
      </c>
      <c r="G88" s="1">
        <v>45722</v>
      </c>
      <c r="H88" s="6">
        <v>2.2962962962962963E-2</v>
      </c>
      <c r="I88">
        <v>0.5</v>
      </c>
      <c r="J88">
        <v>0.5</v>
      </c>
      <c r="K88">
        <v>9912</v>
      </c>
      <c r="L88">
        <v>15716</v>
      </c>
      <c r="N88">
        <v>5649</v>
      </c>
      <c r="O88">
        <v>8.0190000000000001</v>
      </c>
      <c r="P88">
        <v>13.593</v>
      </c>
      <c r="Q88">
        <v>5.5739999999999998</v>
      </c>
      <c r="S88">
        <v>0.47499999999999998</v>
      </c>
      <c r="T88">
        <v>1</v>
      </c>
      <c r="U88">
        <v>0</v>
      </c>
      <c r="V88">
        <v>0</v>
      </c>
      <c r="X88">
        <v>0</v>
      </c>
      <c r="AB88">
        <v>1</v>
      </c>
      <c r="AD88" s="3">
        <f t="shared" si="9"/>
        <v>6.7704058368662956</v>
      </c>
      <c r="AE88" s="3">
        <f t="shared" si="10"/>
        <v>18.596320261473171</v>
      </c>
      <c r="AF88" s="3">
        <f t="shared" si="4"/>
        <v>11.825914424606875</v>
      </c>
      <c r="AG88" s="3">
        <f t="shared" si="11"/>
        <v>0.90908943412349441</v>
      </c>
      <c r="AH88" s="3"/>
      <c r="BK88" t="str">
        <f t="shared" si="5"/>
        <v>SPIKE</v>
      </c>
    </row>
    <row r="89" spans="1:64" x14ac:dyDescent="0.3">
      <c r="A89">
        <v>65</v>
      </c>
      <c r="B89">
        <v>20</v>
      </c>
      <c r="C89" t="s">
        <v>106</v>
      </c>
      <c r="D89" t="s">
        <v>86</v>
      </c>
      <c r="G89" s="1">
        <v>45722</v>
      </c>
      <c r="H89" s="6">
        <v>3.6064814814814813E-2</v>
      </c>
      <c r="I89">
        <v>0.5</v>
      </c>
      <c r="J89">
        <v>0.5</v>
      </c>
      <c r="K89">
        <v>5721</v>
      </c>
      <c r="L89">
        <v>8783</v>
      </c>
      <c r="N89">
        <v>4347</v>
      </c>
      <c r="O89">
        <v>4.8040000000000003</v>
      </c>
      <c r="P89">
        <v>7.7190000000000003</v>
      </c>
      <c r="Q89">
        <v>2.915</v>
      </c>
      <c r="S89">
        <v>0.33900000000000002</v>
      </c>
      <c r="T89">
        <v>1</v>
      </c>
      <c r="U89">
        <v>0</v>
      </c>
      <c r="V89">
        <v>0</v>
      </c>
      <c r="X89">
        <v>0</v>
      </c>
      <c r="AB89">
        <v>1</v>
      </c>
      <c r="AD89" s="3">
        <f t="shared" si="9"/>
        <v>3.8745841465544677</v>
      </c>
      <c r="AE89" s="3">
        <f t="shared" si="10"/>
        <v>10.481747871854472</v>
      </c>
      <c r="AF89" s="3">
        <f t="shared" ref="AF89:AF138" si="12">AE89-AD89</f>
        <v>6.607163725300004</v>
      </c>
      <c r="AG89" s="3">
        <f t="shared" si="11"/>
        <v>0.71604229059835034</v>
      </c>
      <c r="AH89" s="3"/>
      <c r="BG89" s="3"/>
      <c r="BH89" s="3"/>
      <c r="BI89" s="3"/>
      <c r="BJ89" s="3"/>
      <c r="BK89" t="str">
        <f t="shared" si="5"/>
        <v>DUP</v>
      </c>
    </row>
    <row r="90" spans="1:64" x14ac:dyDescent="0.3">
      <c r="A90">
        <v>66</v>
      </c>
      <c r="B90">
        <v>20</v>
      </c>
      <c r="C90" t="s">
        <v>106</v>
      </c>
      <c r="D90" t="s">
        <v>86</v>
      </c>
      <c r="G90" s="1">
        <v>45722</v>
      </c>
      <c r="H90" s="6">
        <v>4.3229166666666666E-2</v>
      </c>
      <c r="I90">
        <v>0.5</v>
      </c>
      <c r="J90">
        <v>0.5</v>
      </c>
      <c r="K90">
        <v>4752</v>
      </c>
      <c r="L90">
        <v>8839</v>
      </c>
      <c r="N90">
        <v>4541</v>
      </c>
      <c r="O90">
        <v>4.0609999999999999</v>
      </c>
      <c r="P90">
        <v>7.7670000000000003</v>
      </c>
      <c r="Q90">
        <v>3.706</v>
      </c>
      <c r="S90">
        <v>0.35899999999999999</v>
      </c>
      <c r="T90">
        <v>1</v>
      </c>
      <c r="U90">
        <v>0</v>
      </c>
      <c r="V90">
        <v>0</v>
      </c>
      <c r="X90">
        <v>0</v>
      </c>
      <c r="AB90">
        <v>1</v>
      </c>
      <c r="AD90" s="3">
        <f t="shared" si="9"/>
        <v>3.2050419805052761</v>
      </c>
      <c r="AE90" s="3">
        <f t="shared" si="10"/>
        <v>10.547291799997938</v>
      </c>
      <c r="AF90" s="3">
        <f t="shared" si="12"/>
        <v>7.3422498194926611</v>
      </c>
      <c r="AG90" s="3">
        <f t="shared" si="11"/>
        <v>0.74480661152298788</v>
      </c>
      <c r="AH90" s="3"/>
      <c r="AK90">
        <f>ABS(100*(AD90-AD91)/(AVERAGE(AD90:AD91)))</f>
        <v>0.36582572925551904</v>
      </c>
      <c r="AL90">
        <f>ABS(100*((AVERAGE(AD90:AD91)-AVERAGE(AD69:AD70))/(AVERAGE(AD69:AD70,AD90:AD91))))</f>
        <v>5.3922396675872761</v>
      </c>
      <c r="AQ90">
        <f>ABS(100*(AE90-AE91)/(AVERAGE(AE90:AE91)))</f>
        <v>0.85813106548761109</v>
      </c>
      <c r="AR90">
        <f>ABS(100*((AVERAGE(AE90:AE91)-AVERAGE(AE69:AE70))/(AVERAGE(AE69:AE70,AE90:AE91))))</f>
        <v>2.5222208538081454</v>
      </c>
      <c r="AW90">
        <f>ABS(100*(AF90-AF91)/(AVERAGE(AF90:AF91)))</f>
        <v>1.397131413265279</v>
      </c>
      <c r="AX90">
        <f>ABS(100*((AVERAGE(AF90:AF91)-AVERAGE(AF69:AF70))/(AVERAGE(AF69:AF70,AF90:AF91))))</f>
        <v>1.2836179302196098</v>
      </c>
      <c r="BC90">
        <f>ABS(100*(AG90-AG91)/(AVERAGE(AG90:AG91)))</f>
        <v>0.71409822530057576</v>
      </c>
      <c r="BD90">
        <f>ABS(100*((AVERAGE(AG90:AG91)-AVERAGE(AG69:AG70))/(AVERAGE(AG69:AG70,AG90:AG91))))</f>
        <v>1.4183481153028026</v>
      </c>
      <c r="BG90" s="3">
        <f>AVERAGE(AD90:AD91)</f>
        <v>3.2109151574004442</v>
      </c>
      <c r="BH90" s="3">
        <f>AVERAGE(AE90:AE91)</f>
        <v>10.502230349399305</v>
      </c>
      <c r="BI90" s="3">
        <f>AVERAGE(AF90:AF91)</f>
        <v>7.2913151919988612</v>
      </c>
      <c r="BJ90" s="3">
        <f>AVERAGE(AG90:AG91)</f>
        <v>0.74747546604176862</v>
      </c>
      <c r="BK90" t="str">
        <f t="shared" ref="BK90:BK142" si="13">C90</f>
        <v>DUP</v>
      </c>
    </row>
    <row r="91" spans="1:64" x14ac:dyDescent="0.3">
      <c r="A91">
        <v>67</v>
      </c>
      <c r="B91">
        <v>20</v>
      </c>
      <c r="C91" t="s">
        <v>106</v>
      </c>
      <c r="D91" t="s">
        <v>86</v>
      </c>
      <c r="G91" s="1">
        <v>45722</v>
      </c>
      <c r="H91" s="6">
        <v>5.077546296296296E-2</v>
      </c>
      <c r="I91">
        <v>0.5</v>
      </c>
      <c r="J91">
        <v>0.5</v>
      </c>
      <c r="K91">
        <v>4769</v>
      </c>
      <c r="L91">
        <v>8762</v>
      </c>
      <c r="N91">
        <v>4577</v>
      </c>
      <c r="O91">
        <v>4.0730000000000004</v>
      </c>
      <c r="P91">
        <v>7.702</v>
      </c>
      <c r="Q91">
        <v>3.6280000000000001</v>
      </c>
      <c r="S91">
        <v>0.36299999999999999</v>
      </c>
      <c r="T91">
        <v>1</v>
      </c>
      <c r="U91">
        <v>0</v>
      </c>
      <c r="V91">
        <v>0</v>
      </c>
      <c r="X91">
        <v>0</v>
      </c>
      <c r="AB91">
        <v>1</v>
      </c>
      <c r="AD91" s="3">
        <f t="shared" si="9"/>
        <v>3.2167883342956123</v>
      </c>
      <c r="AE91" s="3">
        <f t="shared" si="10"/>
        <v>10.457168898800674</v>
      </c>
      <c r="AF91" s="3">
        <f t="shared" si="12"/>
        <v>7.2403805645050614</v>
      </c>
      <c r="AG91" s="3">
        <f t="shared" si="11"/>
        <v>0.75014432056054936</v>
      </c>
      <c r="AH91" s="3"/>
      <c r="BG91" s="3"/>
      <c r="BH91" s="3"/>
      <c r="BI91" s="3"/>
      <c r="BJ91" s="3"/>
      <c r="BK91" t="str">
        <f t="shared" si="13"/>
        <v>DUP</v>
      </c>
    </row>
    <row r="92" spans="1:64" x14ac:dyDescent="0.3">
      <c r="A92">
        <v>68</v>
      </c>
      <c r="B92">
        <v>3</v>
      </c>
      <c r="C92" t="s">
        <v>87</v>
      </c>
      <c r="D92" t="s">
        <v>86</v>
      </c>
      <c r="G92" s="1">
        <v>45722</v>
      </c>
      <c r="H92" s="6">
        <v>6.3923611111111112E-2</v>
      </c>
      <c r="I92">
        <v>0.5</v>
      </c>
      <c r="J92">
        <v>0.5</v>
      </c>
      <c r="K92">
        <v>2450</v>
      </c>
      <c r="L92">
        <v>1897</v>
      </c>
      <c r="N92">
        <v>1087</v>
      </c>
      <c r="O92">
        <v>2.2949999999999999</v>
      </c>
      <c r="P92">
        <v>1.885</v>
      </c>
      <c r="Q92">
        <v>0</v>
      </c>
      <c r="S92">
        <v>0</v>
      </c>
      <c r="T92">
        <v>1</v>
      </c>
      <c r="U92">
        <v>0</v>
      </c>
      <c r="V92">
        <v>0</v>
      </c>
      <c r="X92">
        <v>0</v>
      </c>
      <c r="AB92">
        <v>1</v>
      </c>
      <c r="AD92" s="3"/>
      <c r="AE92" s="3"/>
      <c r="AF92" s="3"/>
      <c r="AG92" s="3"/>
      <c r="AH92" s="3"/>
      <c r="BK92" t="str">
        <f t="shared" si="13"/>
        <v>Rinse</v>
      </c>
    </row>
    <row r="93" spans="1:64" x14ac:dyDescent="0.3">
      <c r="A93">
        <v>69</v>
      </c>
      <c r="B93">
        <v>3</v>
      </c>
      <c r="D93" t="s">
        <v>88</v>
      </c>
      <c r="G93" s="1">
        <v>45722</v>
      </c>
      <c r="H93" s="6">
        <v>6.7557870370370365E-2</v>
      </c>
      <c r="AD93" s="3"/>
      <c r="AE93" s="3"/>
      <c r="AF93" s="3"/>
      <c r="AG93" s="3"/>
      <c r="AH93" s="3"/>
      <c r="BG93" s="3"/>
      <c r="BH93" s="3"/>
      <c r="BI93" s="3"/>
      <c r="BJ93" s="3"/>
      <c r="BK93">
        <f t="shared" si="13"/>
        <v>0</v>
      </c>
    </row>
    <row r="94" spans="1:64" x14ac:dyDescent="0.3">
      <c r="A94">
        <v>70</v>
      </c>
      <c r="B94">
        <v>3</v>
      </c>
      <c r="C94" t="s">
        <v>107</v>
      </c>
      <c r="D94" t="s">
        <v>86</v>
      </c>
      <c r="G94" s="1">
        <v>45722</v>
      </c>
      <c r="H94" s="6">
        <v>7.8807870370370375E-2</v>
      </c>
      <c r="I94">
        <v>0.5</v>
      </c>
      <c r="J94">
        <v>0.5</v>
      </c>
      <c r="K94">
        <v>352</v>
      </c>
      <c r="L94">
        <v>502</v>
      </c>
      <c r="N94">
        <v>445</v>
      </c>
      <c r="O94">
        <v>0.68500000000000005</v>
      </c>
      <c r="P94">
        <v>0.70399999999999996</v>
      </c>
      <c r="Q94">
        <v>1.9E-2</v>
      </c>
      <c r="S94">
        <v>0</v>
      </c>
      <c r="T94">
        <v>1</v>
      </c>
      <c r="U94">
        <v>0</v>
      </c>
      <c r="V94">
        <v>0</v>
      </c>
      <c r="X94">
        <v>0</v>
      </c>
      <c r="AB94">
        <v>1</v>
      </c>
      <c r="AD94" s="3">
        <f t="shared" ref="AD94:AD99" si="14">((K94*$F$21)+$F$22)*1000/I94</f>
        <v>0.16480923477107307</v>
      </c>
      <c r="AE94" s="3">
        <f t="shared" ref="AE94:AE99" si="15">((L94*$H$21)+$H$22)*1000/J94</f>
        <v>0.78943949763949528</v>
      </c>
      <c r="AF94" s="3">
        <f t="shared" si="12"/>
        <v>0.62463026286842216</v>
      </c>
      <c r="AG94" s="3">
        <f t="shared" ref="AG94:AG99" si="16">((N94*$J$21)+$J$22)*1000/J94</f>
        <v>0.13749393880486954</v>
      </c>
      <c r="AH94" s="3"/>
      <c r="BK94" t="str">
        <f t="shared" si="13"/>
        <v>Water Blank</v>
      </c>
    </row>
    <row r="95" spans="1:64" x14ac:dyDescent="0.3">
      <c r="A95">
        <v>71</v>
      </c>
      <c r="B95">
        <v>3</v>
      </c>
      <c r="C95" t="s">
        <v>107</v>
      </c>
      <c r="D95" t="s">
        <v>86</v>
      </c>
      <c r="G95" s="1">
        <v>45722</v>
      </c>
      <c r="H95" s="6">
        <v>8.4733796296296293E-2</v>
      </c>
      <c r="I95">
        <v>0.5</v>
      </c>
      <c r="J95">
        <v>0.5</v>
      </c>
      <c r="K95">
        <v>310</v>
      </c>
      <c r="L95">
        <v>488</v>
      </c>
      <c r="N95">
        <v>444</v>
      </c>
      <c r="O95">
        <v>0.65200000000000002</v>
      </c>
      <c r="P95">
        <v>0.69199999999999995</v>
      </c>
      <c r="Q95">
        <v>3.9E-2</v>
      </c>
      <c r="S95">
        <v>0</v>
      </c>
      <c r="T95">
        <v>1</v>
      </c>
      <c r="U95">
        <v>0</v>
      </c>
      <c r="V95">
        <v>0</v>
      </c>
      <c r="X95">
        <v>0</v>
      </c>
      <c r="AB95">
        <v>1</v>
      </c>
      <c r="AD95" s="3">
        <f t="shared" si="14"/>
        <v>0.13578883128906474</v>
      </c>
      <c r="AE95" s="3">
        <f t="shared" si="15"/>
        <v>0.77305351560362889</v>
      </c>
      <c r="AF95" s="3">
        <f t="shared" si="12"/>
        <v>0.63726468431456418</v>
      </c>
      <c r="AG95" s="3">
        <f t="shared" si="16"/>
        <v>0.13734566910938173</v>
      </c>
      <c r="AH95" s="3"/>
      <c r="AK95">
        <f>ABS(100*(AD95-AD96)/(AVERAGE(AD95:AD96)))</f>
        <v>17.207587934080035</v>
      </c>
      <c r="AQ95">
        <f>ABS(100*(AE95-AE96)/(AVERAGE(AE95:AE96)))</f>
        <v>0.30234851273246305</v>
      </c>
      <c r="AW95">
        <f>ABS(100*(AF95-AF96)/(AVERAGE(AF95:AF96)))</f>
        <v>3.7120839189087049</v>
      </c>
      <c r="BC95">
        <f>ABS(100*(AG95-AG96)/(AVERAGE(AG95:AG96)))</f>
        <v>6.8093788215711877</v>
      </c>
      <c r="BG95" s="3">
        <f>AVERAGE(AD95:AD96)</f>
        <v>0.14857162806090174</v>
      </c>
      <c r="BH95" s="3">
        <f>AVERAGE(AE95:AE96)</f>
        <v>0.7742239428919051</v>
      </c>
      <c r="BI95" s="3">
        <f>AVERAGE(AF95:AF96)</f>
        <v>0.62565231483100336</v>
      </c>
      <c r="BJ95" s="3">
        <f>AVERAGE(AG95:AG96)</f>
        <v>0.13282344339700317</v>
      </c>
      <c r="BK95" t="str">
        <f t="shared" si="13"/>
        <v>Water Blank</v>
      </c>
    </row>
    <row r="96" spans="1:64" x14ac:dyDescent="0.3">
      <c r="A96">
        <v>72</v>
      </c>
      <c r="B96">
        <v>3</v>
      </c>
      <c r="C96" t="s">
        <v>107</v>
      </c>
      <c r="D96" t="s">
        <v>86</v>
      </c>
      <c r="G96" s="1">
        <v>45722</v>
      </c>
      <c r="H96" s="6">
        <v>9.1180555555555556E-2</v>
      </c>
      <c r="I96">
        <v>0.5</v>
      </c>
      <c r="J96">
        <v>0.5</v>
      </c>
      <c r="K96">
        <v>347</v>
      </c>
      <c r="L96">
        <v>490</v>
      </c>
      <c r="N96">
        <v>383</v>
      </c>
      <c r="O96">
        <v>0.68100000000000005</v>
      </c>
      <c r="P96">
        <v>0.69299999999999995</v>
      </c>
      <c r="Q96">
        <v>1.2E-2</v>
      </c>
      <c r="S96">
        <v>0</v>
      </c>
      <c r="T96">
        <v>1</v>
      </c>
      <c r="U96">
        <v>0</v>
      </c>
      <c r="V96">
        <v>0</v>
      </c>
      <c r="X96">
        <v>0</v>
      </c>
      <c r="AB96">
        <v>1</v>
      </c>
      <c r="AD96" s="3">
        <f t="shared" si="14"/>
        <v>0.16135442483273874</v>
      </c>
      <c r="AE96" s="3">
        <f t="shared" si="15"/>
        <v>0.7753943701801812</v>
      </c>
      <c r="AF96" s="3">
        <f t="shared" si="12"/>
        <v>0.61403994534744244</v>
      </c>
      <c r="AG96" s="3">
        <f t="shared" si="16"/>
        <v>0.1283012176846246</v>
      </c>
      <c r="AH96" s="3"/>
      <c r="BG96" s="3"/>
      <c r="BH96" s="3"/>
      <c r="BI96" s="3"/>
      <c r="BJ96" s="3"/>
      <c r="BK96" t="str">
        <f t="shared" si="13"/>
        <v>Water Blank</v>
      </c>
    </row>
    <row r="97" spans="1:64" x14ac:dyDescent="0.3">
      <c r="A97">
        <v>73</v>
      </c>
      <c r="B97">
        <v>1</v>
      </c>
      <c r="C97" t="s">
        <v>92</v>
      </c>
      <c r="D97" t="s">
        <v>86</v>
      </c>
      <c r="G97" s="1">
        <v>45722</v>
      </c>
      <c r="H97" s="6">
        <v>0.10312499999999999</v>
      </c>
      <c r="I97">
        <v>0.3</v>
      </c>
      <c r="J97">
        <v>0.3</v>
      </c>
      <c r="K97">
        <v>4649</v>
      </c>
      <c r="L97">
        <v>8904</v>
      </c>
      <c r="N97">
        <v>5643</v>
      </c>
      <c r="O97">
        <v>6.6360000000000001</v>
      </c>
      <c r="P97">
        <v>13.037000000000001</v>
      </c>
      <c r="Q97">
        <v>6.4009999999999998</v>
      </c>
      <c r="S97">
        <v>0.79</v>
      </c>
      <c r="T97">
        <v>1</v>
      </c>
      <c r="U97">
        <v>0</v>
      </c>
      <c r="V97">
        <v>0</v>
      </c>
      <c r="X97">
        <v>0</v>
      </c>
      <c r="AB97">
        <v>1</v>
      </c>
      <c r="AD97" s="3">
        <f t="shared" si="14"/>
        <v>5.223121492959315</v>
      </c>
      <c r="AE97" s="3">
        <f t="shared" si="15"/>
        <v>17.705615956226485</v>
      </c>
      <c r="AF97" s="3">
        <f t="shared" si="12"/>
        <v>12.482494463267169</v>
      </c>
      <c r="AG97" s="3">
        <f t="shared" si="16"/>
        <v>1.5136663599176123</v>
      </c>
      <c r="AH97" s="3"/>
      <c r="BK97" t="str">
        <f t="shared" si="13"/>
        <v>Spiked tap as reference 100+1KHP</v>
      </c>
    </row>
    <row r="98" spans="1:64" x14ac:dyDescent="0.3">
      <c r="A98">
        <v>74</v>
      </c>
      <c r="B98">
        <v>1</v>
      </c>
      <c r="C98" t="s">
        <v>92</v>
      </c>
      <c r="D98" t="s">
        <v>86</v>
      </c>
      <c r="G98" s="1">
        <v>45722</v>
      </c>
      <c r="H98" s="6">
        <v>0.11011574074074074</v>
      </c>
      <c r="I98">
        <v>0.3</v>
      </c>
      <c r="J98">
        <v>0.3</v>
      </c>
      <c r="K98">
        <v>7684</v>
      </c>
      <c r="L98">
        <v>9093</v>
      </c>
      <c r="N98">
        <v>5591</v>
      </c>
      <c r="O98">
        <v>10.516999999999999</v>
      </c>
      <c r="P98">
        <v>13.304</v>
      </c>
      <c r="Q98">
        <v>2.7869999999999999</v>
      </c>
      <c r="S98">
        <v>0.78100000000000003</v>
      </c>
      <c r="T98">
        <v>1</v>
      </c>
      <c r="U98">
        <v>0</v>
      </c>
      <c r="V98">
        <v>0</v>
      </c>
      <c r="X98">
        <v>0</v>
      </c>
      <c r="AB98">
        <v>1</v>
      </c>
      <c r="AD98" s="3">
        <f t="shared" si="14"/>
        <v>8.7182375472408697</v>
      </c>
      <c r="AE98" s="3">
        <f t="shared" si="15"/>
        <v>18.074300552033474</v>
      </c>
      <c r="AF98" s="3">
        <f t="shared" si="12"/>
        <v>9.3560630047926043</v>
      </c>
      <c r="AG98" s="3">
        <f t="shared" si="16"/>
        <v>1.5008163196420012</v>
      </c>
      <c r="AH98" s="3"/>
      <c r="AI98">
        <f>100*(AVERAGE(K98:K99))/(AVERAGE(K$49:K$50))</f>
        <v>88.60810499654616</v>
      </c>
      <c r="AK98">
        <f>ABS(100*(AD98-AD99)/(AVERAGE(AD98:AD99)))</f>
        <v>0.32968389002041087</v>
      </c>
      <c r="AO98">
        <f>100*(AVERAGE(L98:L99))/(AVERAGE(L$49:L$50))</f>
        <v>84.863395660527672</v>
      </c>
      <c r="AQ98">
        <f>ABS(100*(AE98-AE99)/(AVERAGE(AE98:AE99)))</f>
        <v>0.83450848314158499</v>
      </c>
      <c r="AU98">
        <f>100*(((AVERAGE(L98:L99))-(AVERAGE(K98:K99)))/((AVERAGE(L$49:L$50))-(AVERAGE($K$49:K50))))</f>
        <v>68.464834887824551</v>
      </c>
      <c r="AW98">
        <f>ABS(100*(AF98-AF99)/(AVERAGE(AF98:AF99)))</f>
        <v>1.9316209146216834</v>
      </c>
      <c r="BA98">
        <f>100*(AVERAGE(N98:N99))/(AVERAGE(N$49:N$50))</f>
        <v>87.462878240629266</v>
      </c>
      <c r="BC98">
        <f>ABS(100*(AG98-AG99)/(AVERAGE(AG98:AG99)))</f>
        <v>4.8054036858597549</v>
      </c>
      <c r="BG98" s="3">
        <f>AVERAGE(AD98:AD99)</f>
        <v>8.7326325886505956</v>
      </c>
      <c r="BH98" s="3">
        <f>AVERAGE(AE98:AE99)</f>
        <v>17.999198134369088</v>
      </c>
      <c r="BI98" s="3">
        <f>AVERAGE(AF98:AF99)</f>
        <v>9.2665655457184926</v>
      </c>
      <c r="BJ98" s="3">
        <f>AVERAGE(AG98:AG99)</f>
        <v>1.4656022669636437</v>
      </c>
      <c r="BK98" t="str">
        <f t="shared" si="13"/>
        <v>Spiked tap as reference 100+1KHP</v>
      </c>
    </row>
    <row r="99" spans="1:64" x14ac:dyDescent="0.3">
      <c r="A99">
        <v>75</v>
      </c>
      <c r="B99">
        <v>1</v>
      </c>
      <c r="C99" t="s">
        <v>92</v>
      </c>
      <c r="D99" t="s">
        <v>86</v>
      </c>
      <c r="G99" s="1">
        <v>45722</v>
      </c>
      <c r="H99" s="6">
        <v>0.11751157407407407</v>
      </c>
      <c r="I99">
        <v>0.3</v>
      </c>
      <c r="J99">
        <v>0.3</v>
      </c>
      <c r="K99">
        <v>7709</v>
      </c>
      <c r="L99">
        <v>9016</v>
      </c>
      <c r="N99">
        <v>5306</v>
      </c>
      <c r="O99">
        <v>10.548999999999999</v>
      </c>
      <c r="P99">
        <v>13.194000000000001</v>
      </c>
      <c r="Q99">
        <v>2.645</v>
      </c>
      <c r="S99">
        <v>0.73199999999999998</v>
      </c>
      <c r="T99">
        <v>1</v>
      </c>
      <c r="U99">
        <v>0</v>
      </c>
      <c r="V99">
        <v>0</v>
      </c>
      <c r="X99">
        <v>0</v>
      </c>
      <c r="AB99">
        <v>1</v>
      </c>
      <c r="AD99" s="3">
        <f t="shared" si="14"/>
        <v>8.7470276300603231</v>
      </c>
      <c r="AE99" s="3">
        <f t="shared" si="15"/>
        <v>17.924095716704702</v>
      </c>
      <c r="AF99" s="3">
        <f t="shared" si="12"/>
        <v>9.177068086644379</v>
      </c>
      <c r="AG99" s="3">
        <f t="shared" si="16"/>
        <v>1.4303882142852862</v>
      </c>
      <c r="AH99" s="3"/>
      <c r="BK99" t="str">
        <f t="shared" si="13"/>
        <v>Spiked tap as reference 100+1KHP</v>
      </c>
    </row>
    <row r="100" spans="1:64" x14ac:dyDescent="0.3">
      <c r="A100">
        <v>76</v>
      </c>
      <c r="B100">
        <v>3</v>
      </c>
      <c r="C100" t="s">
        <v>87</v>
      </c>
      <c r="D100" t="s">
        <v>86</v>
      </c>
      <c r="G100" s="1">
        <v>45722</v>
      </c>
      <c r="H100" s="6">
        <v>0.13021990740740741</v>
      </c>
      <c r="I100">
        <v>0.5</v>
      </c>
      <c r="J100">
        <v>0.5</v>
      </c>
      <c r="K100">
        <v>4306</v>
      </c>
      <c r="L100">
        <v>2779</v>
      </c>
      <c r="N100">
        <v>1532</v>
      </c>
      <c r="O100">
        <v>3.7189999999999999</v>
      </c>
      <c r="P100">
        <v>2.633</v>
      </c>
      <c r="Q100">
        <v>0</v>
      </c>
      <c r="S100">
        <v>4.3999999999999997E-2</v>
      </c>
      <c r="T100">
        <v>1</v>
      </c>
      <c r="U100">
        <v>0</v>
      </c>
      <c r="V100">
        <v>0</v>
      </c>
      <c r="X100">
        <v>0</v>
      </c>
      <c r="AD100" s="3"/>
      <c r="AE100" s="3"/>
      <c r="AF100" s="3"/>
      <c r="AG100" s="3"/>
      <c r="AH100" s="3"/>
      <c r="BK100" t="str">
        <f t="shared" si="13"/>
        <v>Rinse</v>
      </c>
    </row>
    <row r="101" spans="1:64" x14ac:dyDescent="0.3">
      <c r="A101">
        <v>77</v>
      </c>
      <c r="B101">
        <v>3</v>
      </c>
      <c r="D101" t="s">
        <v>88</v>
      </c>
      <c r="G101" s="1">
        <v>45722</v>
      </c>
      <c r="H101" s="6">
        <v>0.13407407407407407</v>
      </c>
      <c r="AB101">
        <v>1</v>
      </c>
      <c r="AD101" s="3"/>
      <c r="AE101" s="3"/>
      <c r="AF101" s="3"/>
      <c r="AG101" s="3"/>
      <c r="AH101" s="3"/>
      <c r="BK101">
        <f t="shared" si="13"/>
        <v>0</v>
      </c>
    </row>
    <row r="102" spans="1:64" x14ac:dyDescent="0.3">
      <c r="A102">
        <v>78</v>
      </c>
      <c r="B102">
        <v>21</v>
      </c>
      <c r="C102" t="s">
        <v>108</v>
      </c>
      <c r="D102" t="s">
        <v>86</v>
      </c>
      <c r="G102" s="1">
        <v>45722</v>
      </c>
      <c r="H102" s="6">
        <v>0.14681712962962962</v>
      </c>
      <c r="I102">
        <v>0.5</v>
      </c>
      <c r="J102">
        <v>0.5</v>
      </c>
      <c r="K102">
        <v>4375</v>
      </c>
      <c r="L102">
        <v>10315</v>
      </c>
      <c r="N102">
        <v>5328</v>
      </c>
      <c r="O102">
        <v>3.7709999999999999</v>
      </c>
      <c r="P102">
        <v>9.0180000000000007</v>
      </c>
      <c r="Q102">
        <v>5.2460000000000004</v>
      </c>
      <c r="S102">
        <v>0.441</v>
      </c>
      <c r="T102">
        <v>1</v>
      </c>
      <c r="U102">
        <v>0</v>
      </c>
      <c r="V102">
        <v>0</v>
      </c>
      <c r="X102">
        <v>0</v>
      </c>
      <c r="AB102">
        <v>1</v>
      </c>
      <c r="AD102" s="3">
        <f t="shared" ref="AD102:AD138" si="17">((K102*$F$21)+$F$22)*1000/I102</f>
        <v>2.944549311154868</v>
      </c>
      <c r="AE102" s="3">
        <f t="shared" ref="AE102:AE138" si="18">((L102*$H$21)+$H$22)*1000/J102</f>
        <v>12.274842477493568</v>
      </c>
      <c r="AF102" s="3">
        <f t="shared" si="12"/>
        <v>9.3302931663387003</v>
      </c>
      <c r="AG102" s="3">
        <f t="shared" ref="AG102:AG138" si="19">((N102*$J$21)+$J$22)*1000/J102</f>
        <v>0.86149486187190372</v>
      </c>
      <c r="AH102" s="3"/>
      <c r="BK102" t="str">
        <f t="shared" si="13"/>
        <v>Sample 11</v>
      </c>
    </row>
    <row r="103" spans="1:64" x14ac:dyDescent="0.3">
      <c r="A103">
        <v>79</v>
      </c>
      <c r="B103">
        <v>21</v>
      </c>
      <c r="C103" t="s">
        <v>108</v>
      </c>
      <c r="D103" t="s">
        <v>86</v>
      </c>
      <c r="G103" s="1">
        <v>45722</v>
      </c>
      <c r="H103" s="6">
        <v>0.1540162037037037</v>
      </c>
      <c r="I103">
        <v>0.5</v>
      </c>
      <c r="J103">
        <v>0.5</v>
      </c>
      <c r="K103">
        <v>5259</v>
      </c>
      <c r="L103">
        <v>9794</v>
      </c>
      <c r="N103">
        <v>5454</v>
      </c>
      <c r="O103">
        <v>4.4489999999999998</v>
      </c>
      <c r="P103">
        <v>8.5760000000000005</v>
      </c>
      <c r="Q103">
        <v>4.1269999999999998</v>
      </c>
      <c r="S103">
        <v>0.45400000000000001</v>
      </c>
      <c r="T103">
        <v>1</v>
      </c>
      <c r="U103">
        <v>0</v>
      </c>
      <c r="V103">
        <v>0</v>
      </c>
      <c r="X103">
        <v>0</v>
      </c>
      <c r="AB103">
        <v>1</v>
      </c>
      <c r="AD103" s="3">
        <f t="shared" si="17"/>
        <v>3.555359708252376</v>
      </c>
      <c r="AE103" s="3">
        <f t="shared" si="18"/>
        <v>11.665049860301682</v>
      </c>
      <c r="AF103" s="3">
        <f t="shared" si="12"/>
        <v>8.109690152049307</v>
      </c>
      <c r="AG103" s="3">
        <f t="shared" si="19"/>
        <v>0.880176843503369</v>
      </c>
      <c r="AH103" s="3"/>
      <c r="AK103">
        <f>ABS(100*(AD103-AD104)/(AVERAGE(AD103:AD104)))</f>
        <v>0.29109135740226338</v>
      </c>
      <c r="AQ103">
        <f>ABS(100*(AE103-AE104)/(AVERAGE(AE103:AE104)))</f>
        <v>0.52039090267031041</v>
      </c>
      <c r="AW103">
        <f>ABS(100*(AF103-AF104)/(AVERAGE(AF103:AF104)))</f>
        <v>0.62075190589451523</v>
      </c>
      <c r="BC103">
        <f>ABS(100*(AG103-AG104)/(AVERAGE(AG103:AG104)))</f>
        <v>0.40347504518777122</v>
      </c>
      <c r="BG103" s="3">
        <f>AVERAGE(AD103:AD104)</f>
        <v>3.5605419231598772</v>
      </c>
      <c r="BH103" s="3">
        <f>AVERAGE(AE103:AE104)</f>
        <v>11.695480969796861</v>
      </c>
      <c r="BI103" s="3">
        <f>AVERAGE(AF103:AF104)</f>
        <v>8.1349390466369851</v>
      </c>
      <c r="BJ103" s="3">
        <f>AVERAGE(AG103:AG104)</f>
        <v>0.88195607984922297</v>
      </c>
      <c r="BK103" t="str">
        <f t="shared" si="13"/>
        <v>Sample 11</v>
      </c>
      <c r="BL103" t="s">
        <v>183</v>
      </c>
    </row>
    <row r="104" spans="1:64" x14ac:dyDescent="0.3">
      <c r="A104">
        <v>80</v>
      </c>
      <c r="B104">
        <v>21</v>
      </c>
      <c r="C104" t="s">
        <v>108</v>
      </c>
      <c r="D104" t="s">
        <v>86</v>
      </c>
      <c r="G104" s="1">
        <v>45722</v>
      </c>
      <c r="H104" s="6">
        <v>0.16158564814814816</v>
      </c>
      <c r="I104">
        <v>0.5</v>
      </c>
      <c r="J104">
        <v>0.5</v>
      </c>
      <c r="K104">
        <v>5274</v>
      </c>
      <c r="L104">
        <v>9846</v>
      </c>
      <c r="N104">
        <v>5478</v>
      </c>
      <c r="O104">
        <v>4.4610000000000003</v>
      </c>
      <c r="P104">
        <v>8.6199999999999992</v>
      </c>
      <c r="Q104">
        <v>4.1589999999999998</v>
      </c>
      <c r="S104">
        <v>0.45700000000000002</v>
      </c>
      <c r="T104">
        <v>1</v>
      </c>
      <c r="U104">
        <v>0</v>
      </c>
      <c r="V104">
        <v>0</v>
      </c>
      <c r="X104">
        <v>0</v>
      </c>
      <c r="AB104">
        <v>1</v>
      </c>
      <c r="AD104" s="3">
        <f t="shared" si="17"/>
        <v>3.5657241380673788</v>
      </c>
      <c r="AE104" s="3">
        <f t="shared" si="18"/>
        <v>11.725912079292042</v>
      </c>
      <c r="AF104" s="3">
        <f t="shared" si="12"/>
        <v>8.1601879412246632</v>
      </c>
      <c r="AG104" s="3">
        <f t="shared" si="19"/>
        <v>0.88373531619507695</v>
      </c>
      <c r="AH104" s="3"/>
      <c r="BG104" s="3"/>
      <c r="BH104" s="3"/>
      <c r="BI104" s="3"/>
      <c r="BJ104" s="3"/>
      <c r="BK104" t="str">
        <f t="shared" si="13"/>
        <v>Sample 11</v>
      </c>
    </row>
    <row r="105" spans="1:64" x14ac:dyDescent="0.3">
      <c r="A105">
        <v>81</v>
      </c>
      <c r="B105">
        <v>22</v>
      </c>
      <c r="C105" t="s">
        <v>109</v>
      </c>
      <c r="D105" t="s">
        <v>86</v>
      </c>
      <c r="G105" s="1">
        <v>45722</v>
      </c>
      <c r="H105" s="6">
        <v>0.17454861111111111</v>
      </c>
      <c r="I105">
        <v>0.5</v>
      </c>
      <c r="J105">
        <v>0.5</v>
      </c>
      <c r="K105">
        <v>5079</v>
      </c>
      <c r="L105">
        <v>10395</v>
      </c>
      <c r="N105">
        <v>4079</v>
      </c>
      <c r="O105">
        <v>4.3120000000000003</v>
      </c>
      <c r="P105">
        <v>9.0850000000000009</v>
      </c>
      <c r="Q105">
        <v>4.7729999999999997</v>
      </c>
      <c r="S105">
        <v>0.311</v>
      </c>
      <c r="T105">
        <v>1</v>
      </c>
      <c r="U105">
        <v>0</v>
      </c>
      <c r="V105">
        <v>0</v>
      </c>
      <c r="X105">
        <v>0</v>
      </c>
      <c r="AB105">
        <v>1</v>
      </c>
      <c r="AD105" s="3">
        <f t="shared" si="17"/>
        <v>3.4309865504723405</v>
      </c>
      <c r="AE105" s="3">
        <f t="shared" si="18"/>
        <v>12.368476660555663</v>
      </c>
      <c r="AF105" s="3">
        <f t="shared" si="12"/>
        <v>8.9374901100833224</v>
      </c>
      <c r="AG105" s="3">
        <f t="shared" si="19"/>
        <v>0.67630601220761399</v>
      </c>
      <c r="AH105" s="3"/>
      <c r="BG105" s="3"/>
      <c r="BH105" s="3"/>
      <c r="BI105" s="3"/>
      <c r="BJ105" s="3"/>
      <c r="BK105" t="str">
        <f t="shared" si="13"/>
        <v>Sample 12</v>
      </c>
    </row>
    <row r="106" spans="1:64" x14ac:dyDescent="0.3">
      <c r="A106">
        <v>82</v>
      </c>
      <c r="B106">
        <v>22</v>
      </c>
      <c r="C106" t="s">
        <v>109</v>
      </c>
      <c r="D106" t="s">
        <v>86</v>
      </c>
      <c r="G106" s="1">
        <v>45722</v>
      </c>
      <c r="H106" s="6">
        <v>0.18188657407407408</v>
      </c>
      <c r="I106">
        <v>0.5</v>
      </c>
      <c r="J106">
        <v>0.5</v>
      </c>
      <c r="K106">
        <v>5097</v>
      </c>
      <c r="L106">
        <v>10390</v>
      </c>
      <c r="N106">
        <v>3875</v>
      </c>
      <c r="O106">
        <v>4.3250000000000002</v>
      </c>
      <c r="P106">
        <v>9.0809999999999995</v>
      </c>
      <c r="Q106">
        <v>4.7560000000000002</v>
      </c>
      <c r="S106">
        <v>0.28899999999999998</v>
      </c>
      <c r="T106">
        <v>1</v>
      </c>
      <c r="U106">
        <v>0</v>
      </c>
      <c r="V106">
        <v>0</v>
      </c>
      <c r="X106">
        <v>0</v>
      </c>
      <c r="AB106">
        <v>1</v>
      </c>
      <c r="AD106" s="3">
        <f t="shared" si="17"/>
        <v>3.443423866250344</v>
      </c>
      <c r="AE106" s="3">
        <f t="shared" si="18"/>
        <v>12.362624524114281</v>
      </c>
      <c r="AF106" s="3">
        <f t="shared" si="12"/>
        <v>8.9192006578639376</v>
      </c>
      <c r="AG106" s="3">
        <f t="shared" si="19"/>
        <v>0.64605899432809855</v>
      </c>
      <c r="AH106" s="3"/>
      <c r="AK106">
        <f>ABS(100*(AD106-AD107)/(AVERAGE(AD106:AD107)))</f>
        <v>0.72499938982805523</v>
      </c>
      <c r="AQ106">
        <f>ABS(100*(AE106-AE107)/(AVERAGE(AE106:AE107)))</f>
        <v>0.97992688394254068</v>
      </c>
      <c r="AW106">
        <f>ABS(100*(AF106-AF107)/(AVERAGE(AF106:AF107)))</f>
        <v>1.0785197387230328</v>
      </c>
      <c r="BC106">
        <f>ABS(100*(AG106-AG107)/(AVERAGE(AG106:AG107)))</f>
        <v>8.4183876084819449</v>
      </c>
      <c r="BG106" s="3">
        <f>AVERAGE(AD106:AD107)</f>
        <v>3.4309865504723405</v>
      </c>
      <c r="BH106" s="3">
        <f>AVERAGE(AE106:AE107)</f>
        <v>12.302347518768059</v>
      </c>
      <c r="BI106" s="3">
        <f>AVERAGE(AF106:AF107)</f>
        <v>8.8713609682957184</v>
      </c>
      <c r="BJ106" s="3">
        <f>AVERAGE(AG106:AG107)</f>
        <v>0.61996352792224174</v>
      </c>
      <c r="BK106" t="str">
        <f t="shared" si="13"/>
        <v>Sample 12</v>
      </c>
      <c r="BL106" t="s">
        <v>184</v>
      </c>
    </row>
    <row r="107" spans="1:64" x14ac:dyDescent="0.3">
      <c r="A107">
        <v>83</v>
      </c>
      <c r="B107">
        <v>22</v>
      </c>
      <c r="C107" t="s">
        <v>109</v>
      </c>
      <c r="D107" t="s">
        <v>86</v>
      </c>
      <c r="G107" s="1">
        <v>45722</v>
      </c>
      <c r="H107" s="6">
        <v>0.18962962962962962</v>
      </c>
      <c r="I107">
        <v>0.5</v>
      </c>
      <c r="J107">
        <v>0.5</v>
      </c>
      <c r="K107">
        <v>5061</v>
      </c>
      <c r="L107">
        <v>10287</v>
      </c>
      <c r="N107">
        <v>3523</v>
      </c>
      <c r="O107">
        <v>4.298</v>
      </c>
      <c r="P107">
        <v>8.9939999999999998</v>
      </c>
      <c r="Q107">
        <v>4.6959999999999997</v>
      </c>
      <c r="S107">
        <v>0.252</v>
      </c>
      <c r="T107">
        <v>1</v>
      </c>
      <c r="U107">
        <v>0</v>
      </c>
      <c r="V107">
        <v>0</v>
      </c>
      <c r="X107">
        <v>0</v>
      </c>
      <c r="AB107">
        <v>1</v>
      </c>
      <c r="AD107" s="3">
        <f t="shared" si="17"/>
        <v>3.4185492346943369</v>
      </c>
      <c r="AE107" s="3">
        <f t="shared" si="18"/>
        <v>12.242070513421835</v>
      </c>
      <c r="AF107" s="3">
        <f t="shared" si="12"/>
        <v>8.8235212787274975</v>
      </c>
      <c r="AG107" s="3">
        <f t="shared" si="19"/>
        <v>0.59386806151638505</v>
      </c>
      <c r="AH107" s="3"/>
      <c r="BG107" s="3"/>
      <c r="BH107" s="3"/>
      <c r="BI107" s="3"/>
      <c r="BJ107" s="3"/>
      <c r="BK107" t="str">
        <f t="shared" si="13"/>
        <v>Sample 12</v>
      </c>
    </row>
    <row r="108" spans="1:64" x14ac:dyDescent="0.3">
      <c r="A108">
        <v>84</v>
      </c>
      <c r="B108">
        <v>23</v>
      </c>
      <c r="C108" t="s">
        <v>110</v>
      </c>
      <c r="D108" t="s">
        <v>86</v>
      </c>
      <c r="G108" s="1">
        <v>45722</v>
      </c>
      <c r="H108" s="6">
        <v>0.20289351851851853</v>
      </c>
      <c r="I108">
        <v>0.5</v>
      </c>
      <c r="J108">
        <v>0.5</v>
      </c>
      <c r="K108">
        <v>11820</v>
      </c>
      <c r="L108">
        <v>15821</v>
      </c>
      <c r="N108">
        <v>2559</v>
      </c>
      <c r="O108">
        <v>9.4830000000000005</v>
      </c>
      <c r="P108">
        <v>13.682</v>
      </c>
      <c r="Q108">
        <v>4.1989999999999998</v>
      </c>
      <c r="S108">
        <v>0.152</v>
      </c>
      <c r="T108">
        <v>1</v>
      </c>
      <c r="U108">
        <v>0</v>
      </c>
      <c r="V108">
        <v>0</v>
      </c>
      <c r="X108">
        <v>0</v>
      </c>
      <c r="AB108">
        <v>1</v>
      </c>
      <c r="AD108" s="3">
        <f t="shared" si="17"/>
        <v>8.0887613093346715</v>
      </c>
      <c r="AE108" s="3">
        <f t="shared" si="18"/>
        <v>18.719215126742171</v>
      </c>
      <c r="AF108" s="3">
        <f t="shared" si="12"/>
        <v>10.630453817407499</v>
      </c>
      <c r="AG108" s="3">
        <f t="shared" si="19"/>
        <v>0.45093607506612488</v>
      </c>
      <c r="AH108" s="3"/>
      <c r="BG108" s="3"/>
      <c r="BH108" s="3"/>
      <c r="BI108" s="3"/>
      <c r="BJ108" s="3"/>
      <c r="BK108" t="str">
        <f t="shared" si="13"/>
        <v>Sample 13</v>
      </c>
    </row>
    <row r="109" spans="1:64" x14ac:dyDescent="0.3">
      <c r="A109">
        <v>85</v>
      </c>
      <c r="B109">
        <v>23</v>
      </c>
      <c r="C109" t="s">
        <v>110</v>
      </c>
      <c r="D109" t="s">
        <v>86</v>
      </c>
      <c r="G109" s="1">
        <v>45722</v>
      </c>
      <c r="H109" s="6">
        <v>0.21089120370370371</v>
      </c>
      <c r="I109">
        <v>0.5</v>
      </c>
      <c r="J109">
        <v>0.5</v>
      </c>
      <c r="K109">
        <v>13459</v>
      </c>
      <c r="L109">
        <v>15949</v>
      </c>
      <c r="N109">
        <v>2564</v>
      </c>
      <c r="O109">
        <v>10.741</v>
      </c>
      <c r="P109">
        <v>13.79</v>
      </c>
      <c r="Q109">
        <v>3.05</v>
      </c>
      <c r="S109">
        <v>0.152</v>
      </c>
      <c r="T109">
        <v>1</v>
      </c>
      <c r="U109">
        <v>0</v>
      </c>
      <c r="V109">
        <v>0</v>
      </c>
      <c r="X109">
        <v>0</v>
      </c>
      <c r="AB109">
        <v>1</v>
      </c>
      <c r="AD109" s="3">
        <f t="shared" si="17"/>
        <v>9.2212480071206624</v>
      </c>
      <c r="AE109" s="3">
        <f t="shared" si="18"/>
        <v>18.869029819641518</v>
      </c>
      <c r="AF109" s="3">
        <f t="shared" si="12"/>
        <v>9.6477818125208561</v>
      </c>
      <c r="AG109" s="3">
        <f t="shared" si="19"/>
        <v>0.45167742354356405</v>
      </c>
      <c r="AH109" s="3"/>
      <c r="AK109">
        <f>ABS(100*(AD109-AD110)/(AVERAGE(AD109:AD110)))</f>
        <v>0.14247127685977401</v>
      </c>
      <c r="AQ109">
        <f>ABS(100*(AE109-AE110)/(AVERAGE(AE109:AE110)))</f>
        <v>0.4226887304194914</v>
      </c>
      <c r="AW109">
        <f>ABS(100*(AF109-AF110)/(AVERAGE(AF109:AF110)))</f>
        <v>0.69125198783540143</v>
      </c>
      <c r="BC109">
        <f>ABS(100*(AG109-AG110)/(AVERAGE(AG109:AG110)))</f>
        <v>1.4215706561079831</v>
      </c>
      <c r="BG109" s="3">
        <f>AVERAGE(AD109:AD110)</f>
        <v>9.2146838682378274</v>
      </c>
      <c r="BH109" s="3">
        <f>AVERAGE(AE109:AE110)</f>
        <v>18.829235291840128</v>
      </c>
      <c r="BI109" s="3">
        <f>AVERAGE(AF109:AF110)</f>
        <v>9.6145514236023022</v>
      </c>
      <c r="BJ109" s="3">
        <f>AVERAGE(AG109:AG110)</f>
        <v>0.44848962509057588</v>
      </c>
      <c r="BK109" t="str">
        <f t="shared" si="13"/>
        <v>Sample 13</v>
      </c>
      <c r="BL109" t="s">
        <v>185</v>
      </c>
    </row>
    <row r="110" spans="1:64" x14ac:dyDescent="0.3">
      <c r="A110">
        <v>86</v>
      </c>
      <c r="B110">
        <v>23</v>
      </c>
      <c r="C110" t="s">
        <v>110</v>
      </c>
      <c r="D110" t="s">
        <v>86</v>
      </c>
      <c r="G110" s="1">
        <v>45722</v>
      </c>
      <c r="H110" s="6">
        <v>0.21883101851851852</v>
      </c>
      <c r="I110">
        <v>0.5</v>
      </c>
      <c r="J110">
        <v>0.5</v>
      </c>
      <c r="K110">
        <v>13440</v>
      </c>
      <c r="L110">
        <v>15881</v>
      </c>
      <c r="N110">
        <v>2521</v>
      </c>
      <c r="O110">
        <v>10.725</v>
      </c>
      <c r="P110">
        <v>13.731999999999999</v>
      </c>
      <c r="Q110">
        <v>3.0070000000000001</v>
      </c>
      <c r="S110">
        <v>0.14799999999999999</v>
      </c>
      <c r="T110">
        <v>1</v>
      </c>
      <c r="U110">
        <v>0</v>
      </c>
      <c r="V110">
        <v>0</v>
      </c>
      <c r="X110">
        <v>0</v>
      </c>
      <c r="AB110">
        <v>1</v>
      </c>
      <c r="AD110" s="3">
        <f t="shared" si="17"/>
        <v>9.2081197293549923</v>
      </c>
      <c r="AE110" s="3">
        <f t="shared" si="18"/>
        <v>18.789440764038741</v>
      </c>
      <c r="AF110" s="3">
        <f t="shared" si="12"/>
        <v>9.5813210346837483</v>
      </c>
      <c r="AG110" s="3">
        <f t="shared" si="19"/>
        <v>0.44530182663758772</v>
      </c>
      <c r="AH110" s="3"/>
      <c r="BG110" s="3"/>
      <c r="BH110" s="3"/>
      <c r="BI110" s="3"/>
      <c r="BJ110" s="3"/>
      <c r="BK110" t="str">
        <f t="shared" si="13"/>
        <v>Sample 13</v>
      </c>
    </row>
    <row r="111" spans="1:64" x14ac:dyDescent="0.3">
      <c r="A111">
        <v>87</v>
      </c>
      <c r="B111">
        <v>24</v>
      </c>
      <c r="C111" t="s">
        <v>111</v>
      </c>
      <c r="D111" t="s">
        <v>86</v>
      </c>
      <c r="G111" s="1">
        <v>45722</v>
      </c>
      <c r="H111" s="6">
        <v>0.23142361111111112</v>
      </c>
      <c r="I111">
        <v>0.5</v>
      </c>
      <c r="J111">
        <v>0.5</v>
      </c>
      <c r="K111">
        <v>4755</v>
      </c>
      <c r="L111">
        <v>5919</v>
      </c>
      <c r="N111">
        <v>1471</v>
      </c>
      <c r="O111">
        <v>4.0629999999999997</v>
      </c>
      <c r="P111">
        <v>5.2930000000000001</v>
      </c>
      <c r="Q111">
        <v>1.23</v>
      </c>
      <c r="S111">
        <v>3.7999999999999999E-2</v>
      </c>
      <c r="T111">
        <v>1</v>
      </c>
      <c r="U111">
        <v>0</v>
      </c>
      <c r="V111">
        <v>0</v>
      </c>
      <c r="X111">
        <v>0</v>
      </c>
      <c r="AB111">
        <v>1</v>
      </c>
      <c r="AD111" s="3">
        <f t="shared" si="17"/>
        <v>3.2071148664682765</v>
      </c>
      <c r="AE111" s="3">
        <f t="shared" si="18"/>
        <v>7.1296441182315169</v>
      </c>
      <c r="AF111" s="3">
        <f t="shared" si="12"/>
        <v>3.9225292517632404</v>
      </c>
      <c r="AG111" s="3">
        <f t="shared" si="19"/>
        <v>0.28961864637537471</v>
      </c>
      <c r="AH111" s="3"/>
      <c r="BG111" s="3"/>
      <c r="BH111" s="3"/>
      <c r="BI111" s="3"/>
      <c r="BJ111" s="3"/>
      <c r="BK111" t="str">
        <f t="shared" si="13"/>
        <v>Sample 14</v>
      </c>
    </row>
    <row r="112" spans="1:64" x14ac:dyDescent="0.3">
      <c r="A112">
        <v>88</v>
      </c>
      <c r="B112">
        <v>24</v>
      </c>
      <c r="C112" t="s">
        <v>111</v>
      </c>
      <c r="D112" t="s">
        <v>86</v>
      </c>
      <c r="G112" s="1">
        <v>45722</v>
      </c>
      <c r="H112" s="6">
        <v>0.23832175925925925</v>
      </c>
      <c r="I112">
        <v>0.5</v>
      </c>
      <c r="J112">
        <v>0.5</v>
      </c>
      <c r="K112">
        <v>2859</v>
      </c>
      <c r="L112">
        <v>5883</v>
      </c>
      <c r="N112">
        <v>1440</v>
      </c>
      <c r="O112">
        <v>2.6080000000000001</v>
      </c>
      <c r="P112">
        <v>5.2629999999999999</v>
      </c>
      <c r="Q112">
        <v>2.6549999999999998</v>
      </c>
      <c r="S112">
        <v>3.5000000000000003E-2</v>
      </c>
      <c r="T112">
        <v>1</v>
      </c>
      <c r="U112">
        <v>0</v>
      </c>
      <c r="V112">
        <v>0</v>
      </c>
      <c r="X112">
        <v>0</v>
      </c>
      <c r="AB112">
        <v>1</v>
      </c>
      <c r="AD112" s="3">
        <f t="shared" si="17"/>
        <v>1.8970509378519016</v>
      </c>
      <c r="AE112" s="3">
        <f t="shared" si="18"/>
        <v>7.0875087358535751</v>
      </c>
      <c r="AF112" s="3">
        <f t="shared" si="12"/>
        <v>5.190457798001674</v>
      </c>
      <c r="AG112" s="3">
        <f t="shared" si="19"/>
        <v>0.2850222858152523</v>
      </c>
      <c r="AH112" s="3"/>
      <c r="AK112">
        <f>ABS(100*(AD112-AD113)/(AVERAGE(AD112:AD113)))</f>
        <v>1.8007943499395613</v>
      </c>
      <c r="AQ112">
        <f>ABS(100*(AE112-AE113)/(AVERAGE(AE112:AE113)))</f>
        <v>0.47776039466807457</v>
      </c>
      <c r="AW112">
        <f>ABS(100*(AF112-AF113)/(AVERAGE(AF112:AF113)))</f>
        <v>1.2977582017721647</v>
      </c>
      <c r="BC112">
        <f>ABS(100*(AG112-AG113)/(AVERAGE(AG112:AG113)))</f>
        <v>1.9574277295660674</v>
      </c>
      <c r="BG112" s="3">
        <f>AVERAGE(AD112:AD113)</f>
        <v>1.8801223691540634</v>
      </c>
      <c r="BH112" s="3">
        <f>AVERAGE(AE112:AE113)</f>
        <v>7.1044799315335796</v>
      </c>
      <c r="BI112" s="3">
        <f>AVERAGE(AF112:AF113)</f>
        <v>5.2243575623795167</v>
      </c>
      <c r="BJ112" s="3">
        <f>AVERAGE(AG112:AG113)</f>
        <v>0.2878394100295209</v>
      </c>
      <c r="BK112" t="str">
        <f t="shared" si="13"/>
        <v>Sample 14</v>
      </c>
      <c r="BL112" t="s">
        <v>186</v>
      </c>
    </row>
    <row r="113" spans="1:64" x14ac:dyDescent="0.3">
      <c r="A113">
        <v>89</v>
      </c>
      <c r="B113">
        <v>24</v>
      </c>
      <c r="C113" t="s">
        <v>111</v>
      </c>
      <c r="D113" t="s">
        <v>86</v>
      </c>
      <c r="G113" s="1">
        <v>45722</v>
      </c>
      <c r="H113" s="6">
        <v>0.24559027777777778</v>
      </c>
      <c r="I113">
        <v>0.5</v>
      </c>
      <c r="J113">
        <v>0.5</v>
      </c>
      <c r="K113">
        <v>2810</v>
      </c>
      <c r="L113">
        <v>5912</v>
      </c>
      <c r="N113">
        <v>1478</v>
      </c>
      <c r="O113">
        <v>2.5710000000000002</v>
      </c>
      <c r="P113">
        <v>5.2869999999999999</v>
      </c>
      <c r="Q113">
        <v>2.7160000000000002</v>
      </c>
      <c r="S113">
        <v>3.9E-2</v>
      </c>
      <c r="T113">
        <v>1</v>
      </c>
      <c r="U113">
        <v>0</v>
      </c>
      <c r="V113">
        <v>0</v>
      </c>
      <c r="X113">
        <v>0</v>
      </c>
      <c r="AB113">
        <v>1</v>
      </c>
      <c r="AD113" s="3">
        <f t="shared" si="17"/>
        <v>1.8631938004562254</v>
      </c>
      <c r="AE113" s="3">
        <f t="shared" si="18"/>
        <v>7.1214511272135841</v>
      </c>
      <c r="AF113" s="3">
        <f t="shared" si="12"/>
        <v>5.2582573267573585</v>
      </c>
      <c r="AG113" s="3">
        <f t="shared" si="19"/>
        <v>0.29065653424378951</v>
      </c>
      <c r="AH113" s="3"/>
      <c r="BG113" s="3"/>
      <c r="BH113" s="3"/>
      <c r="BI113" s="3"/>
      <c r="BJ113" s="3"/>
      <c r="BK113" t="str">
        <f t="shared" si="13"/>
        <v>Sample 14</v>
      </c>
    </row>
    <row r="114" spans="1:64" x14ac:dyDescent="0.3">
      <c r="A114">
        <v>90</v>
      </c>
      <c r="B114">
        <v>25</v>
      </c>
      <c r="C114" t="s">
        <v>112</v>
      </c>
      <c r="D114" t="s">
        <v>86</v>
      </c>
      <c r="G114" s="1">
        <v>45722</v>
      </c>
      <c r="H114" s="6">
        <v>0.25784722222222223</v>
      </c>
      <c r="I114">
        <v>0.5</v>
      </c>
      <c r="J114">
        <v>0.5</v>
      </c>
      <c r="K114">
        <v>3674</v>
      </c>
      <c r="L114">
        <v>7731</v>
      </c>
      <c r="N114">
        <v>3664</v>
      </c>
      <c r="O114">
        <v>3.234</v>
      </c>
      <c r="P114">
        <v>6.8280000000000003</v>
      </c>
      <c r="Q114">
        <v>3.5939999999999999</v>
      </c>
      <c r="S114">
        <v>0.26700000000000002</v>
      </c>
      <c r="T114">
        <v>1</v>
      </c>
      <c r="U114">
        <v>0</v>
      </c>
      <c r="V114">
        <v>0</v>
      </c>
      <c r="X114">
        <v>0</v>
      </c>
      <c r="AB114">
        <v>1</v>
      </c>
      <c r="AD114" s="3">
        <f t="shared" si="17"/>
        <v>2.4601849578003963</v>
      </c>
      <c r="AE114" s="3">
        <f t="shared" si="18"/>
        <v>9.2504583645879386</v>
      </c>
      <c r="AF114" s="3">
        <f t="shared" si="12"/>
        <v>6.7902734067875423</v>
      </c>
      <c r="AG114" s="3">
        <f t="shared" si="19"/>
        <v>0.61477408858016791</v>
      </c>
      <c r="BK114" t="str">
        <f t="shared" si="13"/>
        <v>Sample 15</v>
      </c>
    </row>
    <row r="115" spans="1:64" x14ac:dyDescent="0.3">
      <c r="A115">
        <v>91</v>
      </c>
      <c r="B115">
        <v>25</v>
      </c>
      <c r="C115" t="s">
        <v>112</v>
      </c>
      <c r="D115" t="s">
        <v>86</v>
      </c>
      <c r="G115" s="1">
        <v>45722</v>
      </c>
      <c r="H115" s="6">
        <v>0.26500000000000001</v>
      </c>
      <c r="I115">
        <v>0.5</v>
      </c>
      <c r="J115">
        <v>0.5</v>
      </c>
      <c r="K115">
        <v>3873</v>
      </c>
      <c r="L115">
        <v>7771</v>
      </c>
      <c r="N115">
        <v>3758</v>
      </c>
      <c r="O115">
        <v>3.3860000000000001</v>
      </c>
      <c r="P115">
        <v>6.8620000000000001</v>
      </c>
      <c r="Q115">
        <v>3.4750000000000001</v>
      </c>
      <c r="S115">
        <v>0.27700000000000002</v>
      </c>
      <c r="T115">
        <v>1</v>
      </c>
      <c r="U115">
        <v>0</v>
      </c>
      <c r="V115">
        <v>0</v>
      </c>
      <c r="X115">
        <v>0</v>
      </c>
      <c r="AB115">
        <v>1</v>
      </c>
      <c r="AD115" s="3">
        <f t="shared" si="17"/>
        <v>2.5976863933461023</v>
      </c>
      <c r="AE115" s="3">
        <f t="shared" si="18"/>
        <v>9.297275456118987</v>
      </c>
      <c r="AF115" s="3">
        <f t="shared" si="12"/>
        <v>6.6995890627728851</v>
      </c>
      <c r="AG115" s="3">
        <f t="shared" si="19"/>
        <v>0.6287114399560233</v>
      </c>
      <c r="AH115" s="3"/>
      <c r="AK115">
        <f>ABS(100*(AD115-AD116)/(AVERAGE(AD115:AD116)))</f>
        <v>1.8447649187815101</v>
      </c>
      <c r="AQ115">
        <f>ABS(100*(AE115-AE116)/(AVERAGE(AE115:AE116)))</f>
        <v>17.872315639631577</v>
      </c>
      <c r="AW115">
        <f>ABS(100*(AF115-AF116)/(AVERAGE(AF115:AF116)))</f>
        <v>23.410470722543831</v>
      </c>
      <c r="BC115">
        <f>ABS(100*(AG115-AG116)/(AVERAGE(AG115:AG116)))</f>
        <v>1.0323008654375418</v>
      </c>
      <c r="BG115" s="3">
        <f>AVERAGE(AD115:AD116)</f>
        <v>2.6218700629144425</v>
      </c>
      <c r="BH115" s="8">
        <f>AVERAGE(AE115)</f>
        <v>9.297275456118987</v>
      </c>
      <c r="BI115" s="8">
        <f>AVERAGE(AF115)</f>
        <v>6.6995890627728851</v>
      </c>
      <c r="BJ115" s="3">
        <f>AVERAGE(AG115:AG116)</f>
        <v>0.6319733732567554</v>
      </c>
      <c r="BK115" t="str">
        <f t="shared" si="13"/>
        <v>Sample 15</v>
      </c>
      <c r="BL115" t="s">
        <v>187</v>
      </c>
    </row>
    <row r="116" spans="1:64" x14ac:dyDescent="0.3">
      <c r="A116">
        <v>92</v>
      </c>
      <c r="B116">
        <v>25</v>
      </c>
      <c r="C116" t="s">
        <v>112</v>
      </c>
      <c r="D116" t="s">
        <v>86</v>
      </c>
      <c r="G116" s="1">
        <v>45722</v>
      </c>
      <c r="H116" s="6">
        <v>0.27393518518518517</v>
      </c>
      <c r="I116">
        <v>0.5</v>
      </c>
      <c r="J116">
        <v>0.5</v>
      </c>
      <c r="K116">
        <v>3943</v>
      </c>
      <c r="L116">
        <v>9330</v>
      </c>
      <c r="N116">
        <v>3802</v>
      </c>
      <c r="O116">
        <v>3.44</v>
      </c>
      <c r="P116">
        <v>8.1829999999999998</v>
      </c>
      <c r="Q116">
        <v>4.7430000000000003</v>
      </c>
      <c r="S116">
        <v>0.28199999999999997</v>
      </c>
      <c r="T116">
        <v>1</v>
      </c>
      <c r="U116">
        <v>0</v>
      </c>
      <c r="V116">
        <v>0</v>
      </c>
      <c r="X116">
        <v>0</v>
      </c>
      <c r="AB116">
        <v>3</v>
      </c>
      <c r="AC116" t="s">
        <v>134</v>
      </c>
      <c r="AD116" s="3">
        <f t="shared" si="17"/>
        <v>2.6460537324827826</v>
      </c>
      <c r="AE116" s="3">
        <f t="shared" si="18"/>
        <v>11.121971598541538</v>
      </c>
      <c r="AF116" s="3">
        <f t="shared" si="12"/>
        <v>8.4759178660587562</v>
      </c>
      <c r="AG116" s="3">
        <f t="shared" si="19"/>
        <v>0.63523530655748761</v>
      </c>
      <c r="BK116" t="str">
        <f t="shared" si="13"/>
        <v>Sample 15</v>
      </c>
    </row>
    <row r="117" spans="1:64" x14ac:dyDescent="0.3">
      <c r="A117">
        <v>93</v>
      </c>
      <c r="B117">
        <v>26</v>
      </c>
      <c r="C117" t="s">
        <v>113</v>
      </c>
      <c r="D117" t="s">
        <v>86</v>
      </c>
      <c r="G117" s="1">
        <v>45722</v>
      </c>
      <c r="H117" s="6">
        <v>0.28680555555555554</v>
      </c>
      <c r="I117">
        <v>0.5</v>
      </c>
      <c r="J117">
        <v>0.5</v>
      </c>
      <c r="K117">
        <v>4762</v>
      </c>
      <c r="L117">
        <v>9757</v>
      </c>
      <c r="N117">
        <v>3273</v>
      </c>
      <c r="O117">
        <v>4.0679999999999996</v>
      </c>
      <c r="P117">
        <v>8.5449999999999999</v>
      </c>
      <c r="Q117">
        <v>4.4770000000000003</v>
      </c>
      <c r="S117">
        <v>0.22600000000000001</v>
      </c>
      <c r="T117">
        <v>1</v>
      </c>
      <c r="U117">
        <v>0</v>
      </c>
      <c r="V117">
        <v>0</v>
      </c>
      <c r="X117">
        <v>0</v>
      </c>
      <c r="AB117">
        <v>1</v>
      </c>
      <c r="AD117" s="3">
        <f t="shared" si="17"/>
        <v>3.2119516003819446</v>
      </c>
      <c r="AE117" s="3">
        <f t="shared" si="18"/>
        <v>11.621744050635465</v>
      </c>
      <c r="AF117" s="3">
        <f t="shared" si="12"/>
        <v>8.4097924502535211</v>
      </c>
      <c r="AG117" s="3">
        <f t="shared" si="19"/>
        <v>0.55680063764442977</v>
      </c>
      <c r="BK117" t="str">
        <f t="shared" si="13"/>
        <v>Sample 16</v>
      </c>
    </row>
    <row r="118" spans="1:64" x14ac:dyDescent="0.3">
      <c r="A118">
        <v>94</v>
      </c>
      <c r="B118">
        <v>26</v>
      </c>
      <c r="C118" t="s">
        <v>113</v>
      </c>
      <c r="D118" t="s">
        <v>86</v>
      </c>
      <c r="G118" s="1">
        <v>45722</v>
      </c>
      <c r="H118" s="6">
        <v>0.29395833333333332</v>
      </c>
      <c r="I118">
        <v>0.5</v>
      </c>
      <c r="J118">
        <v>0.5</v>
      </c>
      <c r="K118">
        <v>4946</v>
      </c>
      <c r="L118">
        <v>9883</v>
      </c>
      <c r="N118">
        <v>3339</v>
      </c>
      <c r="O118">
        <v>4.2089999999999996</v>
      </c>
      <c r="P118">
        <v>8.6509999999999998</v>
      </c>
      <c r="Q118">
        <v>4.4420000000000002</v>
      </c>
      <c r="S118">
        <v>0.23300000000000001</v>
      </c>
      <c r="T118">
        <v>1</v>
      </c>
      <c r="U118">
        <v>0</v>
      </c>
      <c r="V118">
        <v>0</v>
      </c>
      <c r="X118">
        <v>0</v>
      </c>
      <c r="AB118">
        <v>1</v>
      </c>
      <c r="AD118" s="3">
        <f t="shared" si="17"/>
        <v>3.3390886061126475</v>
      </c>
      <c r="AE118" s="3">
        <f t="shared" si="18"/>
        <v>11.769217888958261</v>
      </c>
      <c r="AF118" s="3">
        <f t="shared" si="12"/>
        <v>8.4301292828456127</v>
      </c>
      <c r="AG118" s="3">
        <f t="shared" si="19"/>
        <v>0.56658643754662585</v>
      </c>
      <c r="AH118" s="3"/>
      <c r="AK118">
        <f>ABS(100*(AD118-AD119)/(AVERAGE(AD118:AD119)))</f>
        <v>0.90637152850334746</v>
      </c>
      <c r="AQ118">
        <f>ABS(100*(AE118-AE119)/(AVERAGE(AE118:AE119)))</f>
        <v>2.9830003915237553E-2</v>
      </c>
      <c r="AW118">
        <f>ABS(100*(AF118-AF119)/(AVERAGE(AF118:AF119)))</f>
        <v>0.31949692253087658</v>
      </c>
      <c r="BC118">
        <f>ABS(100*(AG118-AG119)/(AVERAGE(AG118:AG119)))</f>
        <v>2.6172369916996459E-2</v>
      </c>
      <c r="BG118" s="3">
        <f>AVERAGE(AD118:AD119)</f>
        <v>3.3542897698413183</v>
      </c>
      <c r="BH118" s="3">
        <f>AVERAGE(AE118:AE119)</f>
        <v>11.770973529890675</v>
      </c>
      <c r="BI118" s="3">
        <f>AVERAGE(AF118:AF119)</f>
        <v>8.4166837600493558</v>
      </c>
      <c r="BJ118" s="3">
        <f>AVERAGE(AG118:AG119)</f>
        <v>0.56651230269888209</v>
      </c>
      <c r="BK118" t="str">
        <f t="shared" si="13"/>
        <v>Sample 16</v>
      </c>
      <c r="BL118" t="s">
        <v>188</v>
      </c>
    </row>
    <row r="119" spans="1:64" x14ac:dyDescent="0.3">
      <c r="A119">
        <v>95</v>
      </c>
      <c r="B119">
        <v>26</v>
      </c>
      <c r="C119" t="s">
        <v>113</v>
      </c>
      <c r="D119" t="s">
        <v>86</v>
      </c>
      <c r="G119" s="1">
        <v>45722</v>
      </c>
      <c r="H119" s="6">
        <v>0.30185185185185187</v>
      </c>
      <c r="I119">
        <v>0.5</v>
      </c>
      <c r="J119">
        <v>0.5</v>
      </c>
      <c r="K119">
        <v>4990</v>
      </c>
      <c r="L119">
        <v>9886</v>
      </c>
      <c r="N119">
        <v>3338</v>
      </c>
      <c r="O119">
        <v>4.2430000000000003</v>
      </c>
      <c r="P119">
        <v>8.6539999999999999</v>
      </c>
      <c r="Q119">
        <v>4.4109999999999996</v>
      </c>
      <c r="S119">
        <v>0.23300000000000001</v>
      </c>
      <c r="T119">
        <v>1</v>
      </c>
      <c r="U119">
        <v>0</v>
      </c>
      <c r="V119">
        <v>0</v>
      </c>
      <c r="X119">
        <v>0</v>
      </c>
      <c r="AB119">
        <v>1</v>
      </c>
      <c r="AD119" s="3">
        <f t="shared" si="17"/>
        <v>3.3694909335699896</v>
      </c>
      <c r="AE119" s="3">
        <f t="shared" si="18"/>
        <v>11.772729170823089</v>
      </c>
      <c r="AF119" s="3">
        <f t="shared" si="12"/>
        <v>8.4032382372530989</v>
      </c>
      <c r="AG119" s="3">
        <f t="shared" si="19"/>
        <v>0.56643816785113821</v>
      </c>
      <c r="BK119" t="str">
        <f t="shared" si="13"/>
        <v>Sample 16</v>
      </c>
    </row>
    <row r="120" spans="1:64" x14ac:dyDescent="0.3">
      <c r="A120">
        <v>96</v>
      </c>
      <c r="B120">
        <v>27</v>
      </c>
      <c r="C120" t="s">
        <v>114</v>
      </c>
      <c r="D120" t="s">
        <v>86</v>
      </c>
      <c r="G120" s="1">
        <v>45722</v>
      </c>
      <c r="H120" s="6">
        <v>0.31434027777777779</v>
      </c>
      <c r="I120">
        <v>0.5</v>
      </c>
      <c r="J120">
        <v>0.5</v>
      </c>
      <c r="K120">
        <v>3965</v>
      </c>
      <c r="L120">
        <v>7910</v>
      </c>
      <c r="N120">
        <v>4674</v>
      </c>
      <c r="O120">
        <v>3.4569999999999999</v>
      </c>
      <c r="P120">
        <v>6.98</v>
      </c>
      <c r="Q120">
        <v>3.5230000000000001</v>
      </c>
      <c r="S120">
        <v>0.373</v>
      </c>
      <c r="T120">
        <v>1</v>
      </c>
      <c r="U120">
        <v>0</v>
      </c>
      <c r="V120">
        <v>0</v>
      </c>
      <c r="X120">
        <v>0</v>
      </c>
      <c r="AB120">
        <v>1</v>
      </c>
      <c r="AD120" s="3">
        <f t="shared" si="17"/>
        <v>2.6612548962114535</v>
      </c>
      <c r="AE120" s="3">
        <f t="shared" si="18"/>
        <v>9.4599648491893742</v>
      </c>
      <c r="AF120" s="3">
        <f t="shared" si="12"/>
        <v>6.7987099529779211</v>
      </c>
      <c r="AG120" s="3">
        <f t="shared" si="19"/>
        <v>0.76452648102286824</v>
      </c>
      <c r="BK120" t="str">
        <f t="shared" si="13"/>
        <v>Sample 17</v>
      </c>
    </row>
    <row r="121" spans="1:64" x14ac:dyDescent="0.3">
      <c r="A121">
        <v>97</v>
      </c>
      <c r="B121">
        <v>27</v>
      </c>
      <c r="C121" t="s">
        <v>114</v>
      </c>
      <c r="D121" t="s">
        <v>86</v>
      </c>
      <c r="G121" s="1">
        <v>45722</v>
      </c>
      <c r="H121" s="6">
        <v>0.32134259259259257</v>
      </c>
      <c r="I121">
        <v>0.5</v>
      </c>
      <c r="J121">
        <v>0.5</v>
      </c>
      <c r="K121">
        <v>3754</v>
      </c>
      <c r="L121">
        <v>7988</v>
      </c>
      <c r="N121">
        <v>4745</v>
      </c>
      <c r="O121">
        <v>3.2949999999999999</v>
      </c>
      <c r="P121">
        <v>7.0460000000000003</v>
      </c>
      <c r="Q121">
        <v>3.7509999999999999</v>
      </c>
      <c r="S121">
        <v>0.38</v>
      </c>
      <c r="T121">
        <v>1</v>
      </c>
      <c r="U121">
        <v>0</v>
      </c>
      <c r="V121">
        <v>0</v>
      </c>
      <c r="X121">
        <v>0</v>
      </c>
      <c r="AB121">
        <v>1</v>
      </c>
      <c r="AD121" s="3">
        <f t="shared" si="17"/>
        <v>2.5154619168137451</v>
      </c>
      <c r="AE121" s="3">
        <f t="shared" si="18"/>
        <v>9.5512581776749172</v>
      </c>
      <c r="AF121" s="3">
        <f t="shared" si="12"/>
        <v>7.0357962608611722</v>
      </c>
      <c r="AG121" s="3">
        <f t="shared" si="19"/>
        <v>0.77505362940250333</v>
      </c>
      <c r="AH121" s="3"/>
      <c r="AK121">
        <f>ABS(100*(AD121-AD122)/(AVERAGE(AD121:AD122)))</f>
        <v>0.35645526859609933</v>
      </c>
      <c r="AQ121">
        <f>ABS(100*(AE121-AE122)/(AVERAGE(AE121:AE122)))</f>
        <v>0.7690440682634061</v>
      </c>
      <c r="AW121">
        <f>ABS(100*(AF121-AF122)/(AVERAGE(AF121:AF122)))</f>
        <v>0.91614069206523518</v>
      </c>
      <c r="BC121">
        <f>ABS(100*(AG121-AG122)/(AVERAGE(AG121:AG122)))</f>
        <v>1.892504482580325</v>
      </c>
      <c r="BG121" s="3">
        <f>AVERAGE(AD121:AD122)</f>
        <v>2.5199531697335802</v>
      </c>
      <c r="BH121" s="3">
        <f>AVERAGE(AE121:AE122)</f>
        <v>9.5881266372556162</v>
      </c>
      <c r="BI121" s="3">
        <f>AVERAGE(AF121:AF122)</f>
        <v>7.068173467522036</v>
      </c>
      <c r="BJ121" s="3">
        <f>AVERAGE(AG121:AG122)</f>
        <v>0.76778841432360001</v>
      </c>
      <c r="BK121" t="str">
        <f t="shared" si="13"/>
        <v>Sample 17</v>
      </c>
      <c r="BL121" t="s">
        <v>189</v>
      </c>
    </row>
    <row r="122" spans="1:64" x14ac:dyDescent="0.3">
      <c r="A122">
        <v>98</v>
      </c>
      <c r="B122">
        <v>27</v>
      </c>
      <c r="C122" t="s">
        <v>114</v>
      </c>
      <c r="D122" t="s">
        <v>86</v>
      </c>
      <c r="G122" s="1">
        <v>45722</v>
      </c>
      <c r="H122" s="6">
        <v>0.32898148148148149</v>
      </c>
      <c r="I122">
        <v>0.5</v>
      </c>
      <c r="J122">
        <v>0.5</v>
      </c>
      <c r="K122">
        <v>3767</v>
      </c>
      <c r="L122">
        <v>8051</v>
      </c>
      <c r="N122">
        <v>4647</v>
      </c>
      <c r="O122">
        <v>3.3050000000000002</v>
      </c>
      <c r="P122">
        <v>7.1</v>
      </c>
      <c r="Q122">
        <v>3.794</v>
      </c>
      <c r="S122">
        <v>0.37</v>
      </c>
      <c r="T122">
        <v>1</v>
      </c>
      <c r="U122">
        <v>0</v>
      </c>
      <c r="V122">
        <v>0</v>
      </c>
      <c r="X122">
        <v>0</v>
      </c>
      <c r="AB122">
        <v>1</v>
      </c>
      <c r="AD122" s="3">
        <f t="shared" si="17"/>
        <v>2.5244444226534148</v>
      </c>
      <c r="AE122" s="3">
        <f t="shared" si="18"/>
        <v>9.6249950968363152</v>
      </c>
      <c r="AF122" s="3">
        <f t="shared" si="12"/>
        <v>7.1005506741828999</v>
      </c>
      <c r="AG122" s="3">
        <f t="shared" si="19"/>
        <v>0.7605231992446968</v>
      </c>
      <c r="BK122" t="str">
        <f t="shared" si="13"/>
        <v>Sample 17</v>
      </c>
    </row>
    <row r="123" spans="1:64" x14ac:dyDescent="0.3">
      <c r="A123">
        <v>99</v>
      </c>
      <c r="B123">
        <v>28</v>
      </c>
      <c r="C123" t="s">
        <v>115</v>
      </c>
      <c r="D123" t="s">
        <v>86</v>
      </c>
      <c r="G123" s="1">
        <v>45722</v>
      </c>
      <c r="H123" s="6">
        <v>0.3414699074074074</v>
      </c>
      <c r="I123">
        <v>0.5</v>
      </c>
      <c r="J123">
        <v>0.5</v>
      </c>
      <c r="K123">
        <v>3823</v>
      </c>
      <c r="L123">
        <v>8020</v>
      </c>
      <c r="N123">
        <v>4713</v>
      </c>
      <c r="O123">
        <v>3.3479999999999999</v>
      </c>
      <c r="P123">
        <v>7.0730000000000004</v>
      </c>
      <c r="Q123">
        <v>3.7250000000000001</v>
      </c>
      <c r="S123">
        <v>0.377</v>
      </c>
      <c r="T123">
        <v>1</v>
      </c>
      <c r="U123">
        <v>0</v>
      </c>
      <c r="V123">
        <v>0</v>
      </c>
      <c r="X123">
        <v>0</v>
      </c>
      <c r="AB123">
        <v>1</v>
      </c>
      <c r="AD123" s="3">
        <f t="shared" si="17"/>
        <v>2.5631382939627589</v>
      </c>
      <c r="AE123" s="3">
        <f t="shared" si="18"/>
        <v>9.5887118508997524</v>
      </c>
      <c r="AF123" s="3">
        <f t="shared" si="12"/>
        <v>7.0255735569369939</v>
      </c>
      <c r="AG123" s="3">
        <f t="shared" si="19"/>
        <v>0.77030899914689321</v>
      </c>
      <c r="BK123" t="str">
        <f t="shared" si="13"/>
        <v>Sample 18</v>
      </c>
    </row>
    <row r="124" spans="1:64" x14ac:dyDescent="0.3">
      <c r="A124">
        <v>100</v>
      </c>
      <c r="B124">
        <v>28</v>
      </c>
      <c r="C124" t="s">
        <v>115</v>
      </c>
      <c r="D124" t="s">
        <v>86</v>
      </c>
      <c r="G124" s="1">
        <v>45722</v>
      </c>
      <c r="H124" s="6">
        <v>0.34828703703703706</v>
      </c>
      <c r="I124">
        <v>0.5</v>
      </c>
      <c r="J124">
        <v>0.5</v>
      </c>
      <c r="K124">
        <v>3764</v>
      </c>
      <c r="L124">
        <v>8000</v>
      </c>
      <c r="N124">
        <v>4790</v>
      </c>
      <c r="O124">
        <v>3.302</v>
      </c>
      <c r="P124">
        <v>7.056</v>
      </c>
      <c r="Q124">
        <v>3.7530000000000001</v>
      </c>
      <c r="S124">
        <v>0.38500000000000001</v>
      </c>
      <c r="T124">
        <v>1</v>
      </c>
      <c r="U124">
        <v>0</v>
      </c>
      <c r="V124">
        <v>0</v>
      </c>
      <c r="X124">
        <v>0</v>
      </c>
      <c r="AB124">
        <v>1</v>
      </c>
      <c r="AD124" s="3">
        <f t="shared" si="17"/>
        <v>2.522371536690414</v>
      </c>
      <c r="AE124" s="3">
        <f t="shared" si="18"/>
        <v>9.5653033051342309</v>
      </c>
      <c r="AF124" s="3">
        <f t="shared" si="12"/>
        <v>7.0429317684438164</v>
      </c>
      <c r="AG124" s="3">
        <f t="shared" si="19"/>
        <v>0.78172576569945551</v>
      </c>
      <c r="AH124" s="3"/>
      <c r="AK124">
        <f>ABS(100*(AD124-AD125)/(AVERAGE(AD124:AD125)))</f>
        <v>1.6840863577679186</v>
      </c>
      <c r="AQ124">
        <f>ABS(100*(AE124-AE125)/(AVERAGE(AE124:AE125)))</f>
        <v>0.64642121856664747</v>
      </c>
      <c r="AW124">
        <f>ABS(100*(AF124-AF125)/(AVERAGE(AF124:AF125)))</f>
        <v>0.27214358182764725</v>
      </c>
      <c r="BC124">
        <f>ABS(100*(AG124-AG125)/(AVERAGE(AG124:AG125)))</f>
        <v>0.35972426622631082</v>
      </c>
      <c r="BG124" s="3">
        <f>AVERAGE(AD124:AD125)</f>
        <v>2.5437913583080869</v>
      </c>
      <c r="BH124" s="3">
        <f>AVERAGE(AE124:AE125)</f>
        <v>9.5963196282735481</v>
      </c>
      <c r="BI124" s="3">
        <f>AVERAGE(AF124:AF125)</f>
        <v>7.0525282699654621</v>
      </c>
      <c r="BJ124" s="3">
        <f>AVERAGE(AG124:AG125)</f>
        <v>0.78313432780658987</v>
      </c>
      <c r="BK124" t="str">
        <f t="shared" si="13"/>
        <v>Sample 18</v>
      </c>
      <c r="BL124" t="s">
        <v>190</v>
      </c>
    </row>
    <row r="125" spans="1:64" x14ac:dyDescent="0.3">
      <c r="A125">
        <v>101</v>
      </c>
      <c r="B125">
        <v>28</v>
      </c>
      <c r="C125" t="s">
        <v>115</v>
      </c>
      <c r="D125" t="s">
        <v>86</v>
      </c>
      <c r="G125" s="1">
        <v>45722</v>
      </c>
      <c r="H125" s="6">
        <v>0.35572916666666665</v>
      </c>
      <c r="I125">
        <v>0.5</v>
      </c>
      <c r="J125">
        <v>0.5</v>
      </c>
      <c r="K125">
        <v>3826</v>
      </c>
      <c r="L125">
        <v>8053</v>
      </c>
      <c r="N125">
        <v>4809</v>
      </c>
      <c r="O125">
        <v>3.35</v>
      </c>
      <c r="P125">
        <v>7.101</v>
      </c>
      <c r="Q125">
        <v>3.7509999999999999</v>
      </c>
      <c r="S125">
        <v>0.38700000000000001</v>
      </c>
      <c r="T125">
        <v>1</v>
      </c>
      <c r="U125">
        <v>0</v>
      </c>
      <c r="V125">
        <v>0</v>
      </c>
      <c r="X125">
        <v>0</v>
      </c>
      <c r="AB125">
        <v>1</v>
      </c>
      <c r="AD125" s="3">
        <f t="shared" si="17"/>
        <v>2.5652111799257598</v>
      </c>
      <c r="AE125" s="3">
        <f t="shared" si="18"/>
        <v>9.6273359514128671</v>
      </c>
      <c r="AF125" s="3">
        <f t="shared" si="12"/>
        <v>7.0621247714871078</v>
      </c>
      <c r="AG125" s="3">
        <f t="shared" si="19"/>
        <v>0.78454288991372412</v>
      </c>
      <c r="BK125" t="str">
        <f t="shared" si="13"/>
        <v>Sample 18</v>
      </c>
    </row>
    <row r="126" spans="1:64" x14ac:dyDescent="0.3">
      <c r="A126">
        <v>102</v>
      </c>
      <c r="B126">
        <v>29</v>
      </c>
      <c r="C126" t="s">
        <v>116</v>
      </c>
      <c r="D126" t="s">
        <v>86</v>
      </c>
      <c r="G126" s="1">
        <v>45722</v>
      </c>
      <c r="H126" s="6">
        <v>0.36804398148148149</v>
      </c>
      <c r="I126">
        <v>0.5</v>
      </c>
      <c r="J126">
        <v>0.5</v>
      </c>
      <c r="K126">
        <v>4316</v>
      </c>
      <c r="L126">
        <v>7857</v>
      </c>
      <c r="N126">
        <v>6332</v>
      </c>
      <c r="O126">
        <v>3.726</v>
      </c>
      <c r="P126">
        <v>6.9349999999999996</v>
      </c>
      <c r="Q126">
        <v>3.2090000000000001</v>
      </c>
      <c r="S126">
        <v>0.54600000000000004</v>
      </c>
      <c r="T126">
        <v>1</v>
      </c>
      <c r="U126">
        <v>0</v>
      </c>
      <c r="V126">
        <v>0</v>
      </c>
      <c r="X126">
        <v>0</v>
      </c>
      <c r="AB126">
        <v>1</v>
      </c>
      <c r="AD126" s="3">
        <f t="shared" si="17"/>
        <v>2.903782553882523</v>
      </c>
      <c r="AE126" s="3">
        <f t="shared" si="18"/>
        <v>9.3979322029107379</v>
      </c>
      <c r="AF126" s="3">
        <f t="shared" si="12"/>
        <v>6.4941496490282145</v>
      </c>
      <c r="AG126" s="3">
        <f t="shared" si="19"/>
        <v>1.0103576361416768</v>
      </c>
      <c r="BK126" t="str">
        <f t="shared" si="13"/>
        <v>Sample 19</v>
      </c>
    </row>
    <row r="127" spans="1:64" x14ac:dyDescent="0.3">
      <c r="A127">
        <v>103</v>
      </c>
      <c r="B127">
        <v>29</v>
      </c>
      <c r="C127" t="s">
        <v>116</v>
      </c>
      <c r="D127" t="s">
        <v>86</v>
      </c>
      <c r="G127" s="1">
        <v>45722</v>
      </c>
      <c r="H127" s="6">
        <v>0.3752199074074074</v>
      </c>
      <c r="I127">
        <v>0.5</v>
      </c>
      <c r="J127">
        <v>0.5</v>
      </c>
      <c r="K127">
        <v>4493</v>
      </c>
      <c r="L127">
        <v>7960</v>
      </c>
      <c r="N127">
        <v>6478</v>
      </c>
      <c r="O127">
        <v>3.8620000000000001</v>
      </c>
      <c r="P127">
        <v>7.0220000000000002</v>
      </c>
      <c r="Q127">
        <v>3.16</v>
      </c>
      <c r="S127">
        <v>0.56100000000000005</v>
      </c>
      <c r="T127">
        <v>1</v>
      </c>
      <c r="U127">
        <v>0</v>
      </c>
      <c r="V127">
        <v>0</v>
      </c>
      <c r="X127">
        <v>0</v>
      </c>
      <c r="AB127">
        <v>2</v>
      </c>
      <c r="AC127" t="s">
        <v>132</v>
      </c>
      <c r="AD127" s="3">
        <f t="shared" si="17"/>
        <v>3.0260828256995582</v>
      </c>
      <c r="AE127" s="3">
        <f t="shared" si="18"/>
        <v>9.5184862136031825</v>
      </c>
      <c r="AF127" s="3">
        <f t="shared" si="12"/>
        <v>6.4924033879036243</v>
      </c>
      <c r="AG127" s="3">
        <f t="shared" si="19"/>
        <v>1.0320050116828987</v>
      </c>
      <c r="AH127" s="3"/>
      <c r="AK127">
        <f>ABS(100*(AD127-AD128)/(AVERAGE(AD127:AD128)))</f>
        <v>1.1482318071799189</v>
      </c>
      <c r="AQ127">
        <f>ABS(100*(AE127-AE128)/(AVERAGE(AE127:AE128)))</f>
        <v>0.33145149546197755</v>
      </c>
      <c r="AW127">
        <f>ABS(100*(AF127-AF128)/(AVERAGE(AF127:AF128)))</f>
        <v>1.0137132341674342</v>
      </c>
      <c r="BC127">
        <f>ABS(100*(AG127-AG128)/(AVERAGE(AG127:AG128)))</f>
        <v>0.85126972229463449</v>
      </c>
      <c r="BG127" s="3">
        <f>AVERAGE(AD127:AD128)</f>
        <v>3.0088087760078865</v>
      </c>
      <c r="BH127" s="3">
        <f>AVERAGE(AE127:AE128)</f>
        <v>9.5342869819949119</v>
      </c>
      <c r="BI127" s="3">
        <f>AVERAGE(AF127:AF128)</f>
        <v>6.5254782059870253</v>
      </c>
      <c r="BJ127" s="3">
        <f>AVERAGE(AG127:AG128)</f>
        <v>1.027631055666008</v>
      </c>
      <c r="BK127" t="str">
        <f t="shared" si="13"/>
        <v>Sample 19</v>
      </c>
      <c r="BL127" t="s">
        <v>191</v>
      </c>
    </row>
    <row r="128" spans="1:64" x14ac:dyDescent="0.3">
      <c r="A128">
        <v>104</v>
      </c>
      <c r="B128">
        <v>29</v>
      </c>
      <c r="C128" t="s">
        <v>116</v>
      </c>
      <c r="D128" t="s">
        <v>86</v>
      </c>
      <c r="G128" s="1">
        <v>45722</v>
      </c>
      <c r="H128" s="6">
        <v>0.38263888888888886</v>
      </c>
      <c r="I128">
        <v>0.5</v>
      </c>
      <c r="J128">
        <v>0.5</v>
      </c>
      <c r="K128">
        <v>4443</v>
      </c>
      <c r="L128">
        <v>7987</v>
      </c>
      <c r="N128">
        <v>6419</v>
      </c>
      <c r="O128">
        <v>3.8239999999999998</v>
      </c>
      <c r="P128">
        <v>7.0449999999999999</v>
      </c>
      <c r="Q128">
        <v>3.2210000000000001</v>
      </c>
      <c r="S128">
        <v>0.55500000000000005</v>
      </c>
      <c r="T128">
        <v>1</v>
      </c>
      <c r="U128">
        <v>0</v>
      </c>
      <c r="V128">
        <v>0</v>
      </c>
      <c r="X128">
        <v>0</v>
      </c>
      <c r="AB128">
        <v>1</v>
      </c>
      <c r="AD128" s="3">
        <f t="shared" si="17"/>
        <v>2.9915347263162149</v>
      </c>
      <c r="AE128" s="3">
        <f t="shared" si="18"/>
        <v>9.5500877503866413</v>
      </c>
      <c r="AF128" s="3">
        <f t="shared" si="12"/>
        <v>6.5585530240704264</v>
      </c>
      <c r="AG128" s="3">
        <f t="shared" si="19"/>
        <v>1.0232570996491173</v>
      </c>
      <c r="BK128" t="str">
        <f t="shared" si="13"/>
        <v>Sample 19</v>
      </c>
    </row>
    <row r="129" spans="1:64" x14ac:dyDescent="0.3">
      <c r="A129">
        <v>105</v>
      </c>
      <c r="B129">
        <v>30</v>
      </c>
      <c r="C129" t="s">
        <v>117</v>
      </c>
      <c r="D129" t="s">
        <v>86</v>
      </c>
      <c r="G129" s="1">
        <v>45722</v>
      </c>
      <c r="H129" s="6">
        <v>0.39481481481481484</v>
      </c>
      <c r="I129">
        <v>0.5</v>
      </c>
      <c r="J129">
        <v>0.5</v>
      </c>
      <c r="K129">
        <v>3877</v>
      </c>
      <c r="L129">
        <v>8191</v>
      </c>
      <c r="N129">
        <v>4768</v>
      </c>
      <c r="O129">
        <v>3.3889999999999998</v>
      </c>
      <c r="P129">
        <v>7.218</v>
      </c>
      <c r="Q129">
        <v>3.8290000000000002</v>
      </c>
      <c r="S129">
        <v>0.38300000000000001</v>
      </c>
      <c r="T129">
        <v>1</v>
      </c>
      <c r="U129">
        <v>0</v>
      </c>
      <c r="V129">
        <v>0</v>
      </c>
      <c r="X129">
        <v>0</v>
      </c>
      <c r="AB129">
        <v>1</v>
      </c>
      <c r="AD129" s="3">
        <f t="shared" si="17"/>
        <v>2.6004502412967696</v>
      </c>
      <c r="AE129" s="3">
        <f t="shared" si="18"/>
        <v>9.7888549171949801</v>
      </c>
      <c r="AF129" s="3">
        <f t="shared" si="12"/>
        <v>7.1884046758982105</v>
      </c>
      <c r="AG129" s="3">
        <f t="shared" si="19"/>
        <v>0.77846383239872341</v>
      </c>
      <c r="BK129" t="str">
        <f t="shared" si="13"/>
        <v>Sample 20</v>
      </c>
    </row>
    <row r="130" spans="1:64" x14ac:dyDescent="0.3">
      <c r="A130">
        <v>106</v>
      </c>
      <c r="B130">
        <v>30</v>
      </c>
      <c r="C130" t="s">
        <v>117</v>
      </c>
      <c r="D130" t="s">
        <v>86</v>
      </c>
      <c r="G130" s="1">
        <v>45722</v>
      </c>
      <c r="H130" s="6">
        <v>0.40128472222222222</v>
      </c>
      <c r="I130">
        <v>0.5</v>
      </c>
      <c r="J130">
        <v>0.5</v>
      </c>
      <c r="K130">
        <v>3849</v>
      </c>
      <c r="L130">
        <v>7834</v>
      </c>
      <c r="N130">
        <v>4891</v>
      </c>
      <c r="O130">
        <v>3.3679999999999999</v>
      </c>
      <c r="P130">
        <v>6.915</v>
      </c>
      <c r="Q130">
        <v>3.5470000000000002</v>
      </c>
      <c r="S130">
        <v>0.39600000000000002</v>
      </c>
      <c r="T130">
        <v>1</v>
      </c>
      <c r="U130">
        <v>0</v>
      </c>
      <c r="V130">
        <v>0</v>
      </c>
      <c r="X130">
        <v>0</v>
      </c>
      <c r="AB130">
        <v>1</v>
      </c>
      <c r="AD130" s="3">
        <f t="shared" si="17"/>
        <v>2.5811033056420976</v>
      </c>
      <c r="AE130" s="3">
        <f t="shared" si="18"/>
        <v>9.3710123752803867</v>
      </c>
      <c r="AF130" s="3">
        <f t="shared" si="12"/>
        <v>6.7899090696382896</v>
      </c>
      <c r="AG130" s="3">
        <f t="shared" si="19"/>
        <v>0.79670100494372542</v>
      </c>
      <c r="AH130" s="3"/>
      <c r="AK130">
        <f>ABS(100*(AD130-AD131)/(AVERAGE(AD130:AD131)))</f>
        <v>0.34740581464809372</v>
      </c>
      <c r="AQ130">
        <f>ABS(100*(AE130-AE131)/(AVERAGE(AE130:AE131)))</f>
        <v>5.8324321948263993</v>
      </c>
      <c r="AW130">
        <f>ABS(100*(AF130-AF131)/(AVERAGE(AF130:AF131)))</f>
        <v>7.8392588323860553</v>
      </c>
      <c r="BC130">
        <f>ABS(100*(AG130-AG131)/(AVERAGE(AG130:AG131)))</f>
        <v>0.13035810767938624</v>
      </c>
      <c r="BG130" s="3">
        <f>AVERAGE(AD130:AD131)</f>
        <v>2.5855945585619322</v>
      </c>
      <c r="BH130" s="3">
        <f>AVERAGE(AE130:AE131)</f>
        <v>9.6525001381108062</v>
      </c>
      <c r="BI130" s="3">
        <f>AVERAGE(AF130:AF131)</f>
        <v>7.0669055795488731</v>
      </c>
      <c r="BJ130" s="3">
        <f>AVERAGE(AG130:AG131)</f>
        <v>0.79618206100951805</v>
      </c>
      <c r="BK130" t="str">
        <f t="shared" si="13"/>
        <v>Sample 20</v>
      </c>
      <c r="BL130" t="s">
        <v>192</v>
      </c>
    </row>
    <row r="131" spans="1:64" x14ac:dyDescent="0.3">
      <c r="A131">
        <v>107</v>
      </c>
      <c r="B131">
        <v>30</v>
      </c>
      <c r="C131" t="s">
        <v>117</v>
      </c>
      <c r="D131" t="s">
        <v>86</v>
      </c>
      <c r="G131" s="1">
        <v>45722</v>
      </c>
      <c r="H131" s="6">
        <v>0.40892361111111108</v>
      </c>
      <c r="I131">
        <v>0.5</v>
      </c>
      <c r="J131">
        <v>0.5</v>
      </c>
      <c r="K131">
        <v>3862</v>
      </c>
      <c r="L131">
        <v>8315</v>
      </c>
      <c r="N131">
        <v>4884</v>
      </c>
      <c r="O131">
        <v>3.3780000000000001</v>
      </c>
      <c r="P131">
        <v>7.3230000000000004</v>
      </c>
      <c r="Q131">
        <v>3.9449999999999998</v>
      </c>
      <c r="S131">
        <v>0.39500000000000002</v>
      </c>
      <c r="T131">
        <v>1</v>
      </c>
      <c r="U131">
        <v>0</v>
      </c>
      <c r="V131">
        <v>0</v>
      </c>
      <c r="X131">
        <v>0</v>
      </c>
      <c r="AB131">
        <v>1</v>
      </c>
      <c r="AD131" s="3">
        <f t="shared" si="17"/>
        <v>2.5900858114817664</v>
      </c>
      <c r="AE131" s="3">
        <f t="shared" si="18"/>
        <v>9.933987900941224</v>
      </c>
      <c r="AF131" s="3">
        <f t="shared" si="12"/>
        <v>7.3439020894594575</v>
      </c>
      <c r="AG131" s="3">
        <f t="shared" si="19"/>
        <v>0.79566311707531068</v>
      </c>
      <c r="BK131" t="str">
        <f t="shared" si="13"/>
        <v>Sample 20</v>
      </c>
    </row>
    <row r="132" spans="1:64" x14ac:dyDescent="0.3">
      <c r="A132">
        <v>108</v>
      </c>
      <c r="B132">
        <v>31</v>
      </c>
      <c r="C132" t="s">
        <v>105</v>
      </c>
      <c r="D132" t="s">
        <v>86</v>
      </c>
      <c r="G132" s="1">
        <v>45722</v>
      </c>
      <c r="H132" s="6">
        <v>0.4221064814814815</v>
      </c>
      <c r="I132">
        <v>0.5</v>
      </c>
      <c r="J132">
        <v>0.5</v>
      </c>
      <c r="K132">
        <v>7169</v>
      </c>
      <c r="L132">
        <v>12591</v>
      </c>
      <c r="N132">
        <v>5525</v>
      </c>
      <c r="O132">
        <v>5.915</v>
      </c>
      <c r="P132">
        <v>10.945</v>
      </c>
      <c r="Q132">
        <v>5.03</v>
      </c>
      <c r="S132">
        <v>0.46200000000000002</v>
      </c>
      <c r="T132">
        <v>1</v>
      </c>
      <c r="U132">
        <v>0</v>
      </c>
      <c r="V132">
        <v>0</v>
      </c>
      <c r="X132">
        <v>0</v>
      </c>
      <c r="AB132">
        <v>1</v>
      </c>
      <c r="AD132" s="3">
        <f t="shared" si="17"/>
        <v>4.8750971046960867</v>
      </c>
      <c r="AE132" s="3">
        <f t="shared" si="18"/>
        <v>14.938734985610134</v>
      </c>
      <c r="AF132" s="3">
        <f t="shared" si="12"/>
        <v>10.063637880914047</v>
      </c>
      <c r="AG132" s="3">
        <f t="shared" si="19"/>
        <v>0.89070399188300442</v>
      </c>
      <c r="AH132" s="3"/>
      <c r="BG132" s="3"/>
      <c r="BH132" s="3"/>
      <c r="BI132" s="3"/>
      <c r="BJ132" s="3"/>
      <c r="BK132" t="str">
        <f t="shared" si="13"/>
        <v>SPIKE</v>
      </c>
    </row>
    <row r="133" spans="1:64" x14ac:dyDescent="0.3">
      <c r="A133">
        <v>109</v>
      </c>
      <c r="B133">
        <v>31</v>
      </c>
      <c r="C133" t="s">
        <v>105</v>
      </c>
      <c r="D133" t="s">
        <v>86</v>
      </c>
      <c r="G133" s="1">
        <v>45722</v>
      </c>
      <c r="H133" s="6">
        <v>0.42954861111111109</v>
      </c>
      <c r="I133">
        <v>0.5</v>
      </c>
      <c r="J133">
        <v>0.5</v>
      </c>
      <c r="K133">
        <v>8210</v>
      </c>
      <c r="L133">
        <v>12676</v>
      </c>
      <c r="N133">
        <v>5459</v>
      </c>
      <c r="O133">
        <v>6.7140000000000004</v>
      </c>
      <c r="P133">
        <v>11.016999999999999</v>
      </c>
      <c r="Q133">
        <v>4.3040000000000003</v>
      </c>
      <c r="S133">
        <v>0.45500000000000002</v>
      </c>
      <c r="T133">
        <v>1</v>
      </c>
      <c r="U133">
        <v>0</v>
      </c>
      <c r="V133">
        <v>0</v>
      </c>
      <c r="X133">
        <v>0</v>
      </c>
      <c r="AB133">
        <v>1</v>
      </c>
      <c r="AD133" s="3">
        <f t="shared" si="17"/>
        <v>5.5943885338572921</v>
      </c>
      <c r="AE133" s="3">
        <f t="shared" si="18"/>
        <v>15.038221305113609</v>
      </c>
      <c r="AF133" s="3">
        <f t="shared" si="12"/>
        <v>9.4438327712563179</v>
      </c>
      <c r="AG133" s="3">
        <f t="shared" si="19"/>
        <v>0.88091819198080823</v>
      </c>
      <c r="AH133" s="3"/>
      <c r="AK133">
        <f>ABS(100*(AD133-AD134)/(AVERAGE(AD133:AD134)))</f>
        <v>0.20974651537773936</v>
      </c>
      <c r="AM133">
        <f>100*((AVERAGE(AD133:AD134)*25.24)-(AVERAGE(AD130:AD131)*25))/(1000*0.08)</f>
        <v>95.888427019179744</v>
      </c>
      <c r="AQ133">
        <f>ABS(100*(AE133-AE134)/(AVERAGE(AE133:AE134)))</f>
        <v>0.23376341121975006</v>
      </c>
      <c r="AS133">
        <f>100*((AVERAGE(AE133:AE134)*25.24)-(AVERAGE(AE130:AE131)*25))/(2000*0.08)</f>
        <v>86.130674073097467</v>
      </c>
      <c r="AW133">
        <f>ABS(100*(AF133-AF134)/(AVERAGE(AF133:AF134)))</f>
        <v>0.49742215400135065</v>
      </c>
      <c r="AY133">
        <f>100*((AVERAGE(AF133:AF134)*25.24)-(AVERAGE(AF130:AF131)*25))/(1000*0.08)</f>
        <v>76.37292112701526</v>
      </c>
      <c r="BC133">
        <f>ABS(100*(AG133-AG134)/(AVERAGE(AG133:AG134)))</f>
        <v>0.50621605732855901</v>
      </c>
      <c r="BE133">
        <f>100*((AVERAGE(AG133:AG134)*25.24)-(AVERAGE(AG130:AG131)*25))/(100*0.08)</f>
        <v>28.421109170574475</v>
      </c>
      <c r="BG133" s="3">
        <f>AVERAGE(AD133:AD134)</f>
        <v>5.600261710752461</v>
      </c>
      <c r="BH133" s="3">
        <f>AVERAGE(AE133:AE134)</f>
        <v>15.020664895789466</v>
      </c>
      <c r="BI133" s="3">
        <f>AVERAGE(AF133:AF134)</f>
        <v>9.4204031850370065</v>
      </c>
      <c r="BJ133" s="3">
        <f>AVERAGE(AG133:AG134)</f>
        <v>0.87869414654849098</v>
      </c>
      <c r="BK133" t="str">
        <f t="shared" si="13"/>
        <v>SPIKE</v>
      </c>
    </row>
    <row r="134" spans="1:64" x14ac:dyDescent="0.3">
      <c r="A134">
        <v>110</v>
      </c>
      <c r="B134">
        <v>31</v>
      </c>
      <c r="C134" t="s">
        <v>105</v>
      </c>
      <c r="D134" t="s">
        <v>86</v>
      </c>
      <c r="G134" s="1">
        <v>45722</v>
      </c>
      <c r="H134" s="6">
        <v>0.4372685185185185</v>
      </c>
      <c r="I134">
        <v>0.5</v>
      </c>
      <c r="J134">
        <v>0.5</v>
      </c>
      <c r="K134">
        <v>8227</v>
      </c>
      <c r="L134">
        <v>12646</v>
      </c>
      <c r="N134">
        <v>5429</v>
      </c>
      <c r="O134">
        <v>6.7270000000000003</v>
      </c>
      <c r="P134">
        <v>10.992000000000001</v>
      </c>
      <c r="Q134">
        <v>4.2649999999999997</v>
      </c>
      <c r="S134">
        <v>0.45200000000000001</v>
      </c>
      <c r="T134">
        <v>1</v>
      </c>
      <c r="U134">
        <v>0</v>
      </c>
      <c r="V134">
        <v>0</v>
      </c>
      <c r="X134">
        <v>0</v>
      </c>
      <c r="AB134">
        <v>1</v>
      </c>
      <c r="AD134" s="3">
        <f t="shared" si="17"/>
        <v>5.6061348876476291</v>
      </c>
      <c r="AE134" s="3">
        <f t="shared" si="18"/>
        <v>15.003108486465324</v>
      </c>
      <c r="AF134" s="3">
        <f t="shared" si="12"/>
        <v>9.396973598817695</v>
      </c>
      <c r="AG134" s="3">
        <f t="shared" si="19"/>
        <v>0.87647010111617363</v>
      </c>
      <c r="AH134" s="3"/>
      <c r="BK134" t="str">
        <f t="shared" si="13"/>
        <v>SPIKE</v>
      </c>
    </row>
    <row r="135" spans="1:64" x14ac:dyDescent="0.3">
      <c r="A135">
        <v>111</v>
      </c>
      <c r="B135">
        <v>32</v>
      </c>
      <c r="C135" t="s">
        <v>106</v>
      </c>
      <c r="D135" t="s">
        <v>86</v>
      </c>
      <c r="G135" s="1">
        <v>45722</v>
      </c>
      <c r="H135" s="6">
        <v>0.45024305555555555</v>
      </c>
      <c r="I135">
        <v>0.5</v>
      </c>
      <c r="J135">
        <v>0.5</v>
      </c>
      <c r="K135">
        <v>5178</v>
      </c>
      <c r="L135">
        <v>8357</v>
      </c>
      <c r="N135">
        <v>4043</v>
      </c>
      <c r="O135">
        <v>4.3879999999999999</v>
      </c>
      <c r="P135">
        <v>7.359</v>
      </c>
      <c r="Q135">
        <v>2.9710000000000001</v>
      </c>
      <c r="S135">
        <v>0.307</v>
      </c>
      <c r="T135">
        <v>1</v>
      </c>
      <c r="U135">
        <v>0</v>
      </c>
      <c r="V135">
        <v>0</v>
      </c>
      <c r="X135">
        <v>0</v>
      </c>
      <c r="AB135">
        <v>1</v>
      </c>
      <c r="AD135" s="3">
        <f t="shared" si="17"/>
        <v>3.4993917872513602</v>
      </c>
      <c r="AE135" s="3">
        <f t="shared" si="18"/>
        <v>9.9831458470488244</v>
      </c>
      <c r="AF135" s="3">
        <f t="shared" si="12"/>
        <v>6.4837540597974641</v>
      </c>
      <c r="AG135" s="3">
        <f t="shared" si="19"/>
        <v>0.67096830317005252</v>
      </c>
      <c r="AH135" s="3"/>
      <c r="BG135" s="3"/>
      <c r="BH135" s="3"/>
      <c r="BI135" s="3"/>
      <c r="BJ135" s="3"/>
      <c r="BK135" t="str">
        <f t="shared" si="13"/>
        <v>DUP</v>
      </c>
    </row>
    <row r="136" spans="1:64" x14ac:dyDescent="0.3">
      <c r="A136">
        <v>112</v>
      </c>
      <c r="B136">
        <v>32</v>
      </c>
      <c r="C136" t="s">
        <v>106</v>
      </c>
      <c r="D136" t="s">
        <v>86</v>
      </c>
      <c r="G136" s="1">
        <v>45722</v>
      </c>
      <c r="H136" s="6">
        <v>0.45731481481481484</v>
      </c>
      <c r="I136">
        <v>0.5</v>
      </c>
      <c r="J136">
        <v>0.5</v>
      </c>
      <c r="K136">
        <v>4405</v>
      </c>
      <c r="L136">
        <v>8303</v>
      </c>
      <c r="N136">
        <v>4086</v>
      </c>
      <c r="O136">
        <v>3.7949999999999999</v>
      </c>
      <c r="P136">
        <v>7.3120000000000003</v>
      </c>
      <c r="Q136">
        <v>3.5179999999999998</v>
      </c>
      <c r="S136">
        <v>0.311</v>
      </c>
      <c r="T136">
        <v>1</v>
      </c>
      <c r="U136">
        <v>0</v>
      </c>
      <c r="V136">
        <v>0</v>
      </c>
      <c r="X136">
        <v>0</v>
      </c>
      <c r="AB136">
        <v>1</v>
      </c>
      <c r="AD136" s="3">
        <f t="shared" si="17"/>
        <v>2.9652781707848739</v>
      </c>
      <c r="AE136" s="3">
        <f t="shared" si="18"/>
        <v>9.9199427734819103</v>
      </c>
      <c r="AF136" s="3">
        <f t="shared" si="12"/>
        <v>6.9546646026970365</v>
      </c>
      <c r="AG136" s="3">
        <f t="shared" si="19"/>
        <v>0.67734390007602885</v>
      </c>
      <c r="AH136" s="3"/>
      <c r="AK136">
        <f>ABS(100*(AD136-AD137)/(AVERAGE(AD136:AD137)))</f>
        <v>0.25599127683341705</v>
      </c>
      <c r="AL136">
        <f>ABS(100*((AVERAGE(AD136:AD137)-AVERAGE(AD115:AD116))/(AVERAGE(AD115:AD116,AD136:AD137))))</f>
        <v>12.42037544337737</v>
      </c>
      <c r="AQ136">
        <f>ABS(100*(AE136-AE137)/(AVERAGE(AE136:AE137)))</f>
        <v>0.71043849633680356</v>
      </c>
      <c r="AR136" s="9">
        <f>ABS(100*((AVERAGE(AE136:AE137)-AVERAGE(AE115))/(AVERAGE(AE115,AE136:AE137))))</f>
        <v>6.0641532172624233</v>
      </c>
      <c r="AW136">
        <f>ABS(100*(AF136-AF137)/(AVERAGE(AF136:AF137)))</f>
        <v>1.1253472487894873</v>
      </c>
      <c r="AX136" s="9">
        <f>ABS(100*((AVERAGE(AF136:AF137)-AVERAGE(AF115))/(AVERAGE(AF115,AF136:AF137))))</f>
        <v>3.1585620944234756</v>
      </c>
      <c r="BC136">
        <f>ABS(100*(AG136-AG137)/(AVERAGE(AG136:AG137)))</f>
        <v>1.9294040720400629</v>
      </c>
      <c r="BD136">
        <f>ABS(100*((AVERAGE(AG136:AG137)-AVERAGE(AG115:AG116))/(AVERAGE(AG115:AG116,AG136:AG137))))</f>
        <v>7.8984611341472819</v>
      </c>
      <c r="BG136" s="3">
        <f>AVERAGE(AD136:AD137)</f>
        <v>2.9690784617170416</v>
      </c>
      <c r="BH136" s="3">
        <f>AVERAGE(AE136:AE137)</f>
        <v>9.8848299548336254</v>
      </c>
      <c r="BI136" s="3">
        <f>AVERAGE(AF136:AF137)</f>
        <v>6.9157514931165842</v>
      </c>
      <c r="BJ136" s="3">
        <f>AVERAGE(AG136:AG137)</f>
        <v>0.68394190152523693</v>
      </c>
      <c r="BK136" t="str">
        <f t="shared" si="13"/>
        <v>DUP</v>
      </c>
    </row>
    <row r="137" spans="1:64" x14ac:dyDescent="0.3">
      <c r="A137">
        <v>113</v>
      </c>
      <c r="B137">
        <v>32</v>
      </c>
      <c r="C137" t="s">
        <v>106</v>
      </c>
      <c r="D137" t="s">
        <v>86</v>
      </c>
      <c r="G137" s="1">
        <v>45722</v>
      </c>
      <c r="H137" s="6">
        <v>0.4646527777777778</v>
      </c>
      <c r="I137">
        <v>0.5</v>
      </c>
      <c r="J137">
        <v>0.5</v>
      </c>
      <c r="K137">
        <v>4416</v>
      </c>
      <c r="L137">
        <v>8243</v>
      </c>
      <c r="N137">
        <v>4175</v>
      </c>
      <c r="O137">
        <v>3.8029999999999999</v>
      </c>
      <c r="P137">
        <v>7.2619999999999996</v>
      </c>
      <c r="Q137">
        <v>3.4590000000000001</v>
      </c>
      <c r="S137">
        <v>0.32100000000000001</v>
      </c>
      <c r="T137">
        <v>1</v>
      </c>
      <c r="U137">
        <v>0</v>
      </c>
      <c r="V137">
        <v>0</v>
      </c>
      <c r="X137">
        <v>0</v>
      </c>
      <c r="AB137">
        <v>1</v>
      </c>
      <c r="AD137" s="3">
        <f t="shared" si="17"/>
        <v>2.9728787526492093</v>
      </c>
      <c r="AE137" s="3">
        <f t="shared" si="18"/>
        <v>9.8497171361853404</v>
      </c>
      <c r="AF137" s="3">
        <f t="shared" si="12"/>
        <v>6.8768383835361311</v>
      </c>
      <c r="AG137" s="3">
        <f t="shared" si="19"/>
        <v>0.69053990297444501</v>
      </c>
      <c r="AH137" s="3"/>
      <c r="BG137" s="3"/>
      <c r="BH137" s="3"/>
      <c r="BI137" s="3"/>
      <c r="BJ137" s="3"/>
      <c r="BK137" t="str">
        <f t="shared" si="13"/>
        <v>DUP</v>
      </c>
    </row>
    <row r="138" spans="1:64" x14ac:dyDescent="0.3">
      <c r="A138">
        <v>114</v>
      </c>
      <c r="B138">
        <v>3</v>
      </c>
      <c r="C138" t="s">
        <v>87</v>
      </c>
      <c r="D138" t="s">
        <v>86</v>
      </c>
      <c r="G138" s="1">
        <v>45722</v>
      </c>
      <c r="H138" s="6">
        <v>0.47652777777777777</v>
      </c>
      <c r="I138">
        <v>0.5</v>
      </c>
      <c r="J138">
        <v>0.5</v>
      </c>
      <c r="K138">
        <v>1454</v>
      </c>
      <c r="L138">
        <v>1902</v>
      </c>
      <c r="N138">
        <v>1392</v>
      </c>
      <c r="O138">
        <v>1.5309999999999999</v>
      </c>
      <c r="P138">
        <v>1.889</v>
      </c>
      <c r="Q138">
        <v>0.35899999999999999</v>
      </c>
      <c r="S138">
        <v>0.03</v>
      </c>
      <c r="T138">
        <v>1</v>
      </c>
      <c r="U138">
        <v>0</v>
      </c>
      <c r="V138">
        <v>0</v>
      </c>
      <c r="X138">
        <v>0</v>
      </c>
      <c r="AB138">
        <v>1</v>
      </c>
      <c r="AD138" s="3">
        <f t="shared" si="17"/>
        <v>0.92624934517995738</v>
      </c>
      <c r="AE138" s="3">
        <f t="shared" si="18"/>
        <v>2.428037701226136</v>
      </c>
      <c r="AF138" s="3">
        <f t="shared" si="12"/>
        <v>1.5017883560461787</v>
      </c>
      <c r="AG138" s="3">
        <f t="shared" si="19"/>
        <v>0.27790534043183684</v>
      </c>
      <c r="AH138" s="3"/>
      <c r="BK138" t="str">
        <f t="shared" si="13"/>
        <v>Rinse</v>
      </c>
    </row>
    <row r="139" spans="1:64" x14ac:dyDescent="0.3">
      <c r="A139">
        <v>115</v>
      </c>
      <c r="B139">
        <v>3</v>
      </c>
      <c r="D139" t="s">
        <v>88</v>
      </c>
      <c r="G139" s="1">
        <v>45722</v>
      </c>
      <c r="H139" s="6">
        <v>0.4805902777777778</v>
      </c>
      <c r="AB139">
        <v>1</v>
      </c>
      <c r="AD139" s="3"/>
      <c r="AE139" s="3"/>
      <c r="AF139" s="3"/>
      <c r="AG139" s="3"/>
      <c r="BK139">
        <f t="shared" si="13"/>
        <v>0</v>
      </c>
    </row>
    <row r="140" spans="1:64" x14ac:dyDescent="0.3">
      <c r="A140">
        <v>116</v>
      </c>
      <c r="B140">
        <v>1</v>
      </c>
      <c r="C140" t="s">
        <v>92</v>
      </c>
      <c r="D140" t="s">
        <v>86</v>
      </c>
      <c r="G140" s="1">
        <v>45722</v>
      </c>
      <c r="H140" s="6">
        <v>0.49247685185185186</v>
      </c>
      <c r="I140">
        <v>0.3</v>
      </c>
      <c r="J140">
        <v>0.3</v>
      </c>
      <c r="K140">
        <v>4555</v>
      </c>
      <c r="L140">
        <v>8929</v>
      </c>
      <c r="N140">
        <v>5483</v>
      </c>
      <c r="O140">
        <v>6.516</v>
      </c>
      <c r="P140">
        <v>13.071999999999999</v>
      </c>
      <c r="Q140">
        <v>6.556</v>
      </c>
      <c r="S140">
        <v>0.76200000000000001</v>
      </c>
      <c r="T140">
        <v>1</v>
      </c>
      <c r="U140">
        <v>0</v>
      </c>
      <c r="V140">
        <v>0</v>
      </c>
      <c r="X140">
        <v>0</v>
      </c>
      <c r="AB140">
        <v>1</v>
      </c>
      <c r="AD140" s="3">
        <f t="shared" ref="AD140:AD142" si="20">((K140*$F$21)+$F$22)*1000/I140</f>
        <v>5.1148707815581727</v>
      </c>
      <c r="AE140" s="3">
        <f t="shared" ref="AE140:AE142" si="21">((L140*$H$21)+$H$22)*1000/J140</f>
        <v>17.754383759904659</v>
      </c>
      <c r="AF140" s="3">
        <f t="shared" ref="AF140:AF142" si="22">AE140-AD140</f>
        <v>12.639512978346486</v>
      </c>
      <c r="AG140" s="3">
        <f t="shared" ref="AG140:AG142" si="23">((N140*$J$21)+$J$22)*1000/J140</f>
        <v>1.4741277744541934</v>
      </c>
      <c r="AH140" s="3"/>
      <c r="BK140" t="str">
        <f t="shared" si="13"/>
        <v>Spiked tap as reference 100+1KHP</v>
      </c>
    </row>
    <row r="141" spans="1:64" x14ac:dyDescent="0.3">
      <c r="A141">
        <v>117</v>
      </c>
      <c r="B141">
        <v>1</v>
      </c>
      <c r="C141" t="s">
        <v>92</v>
      </c>
      <c r="D141" t="s">
        <v>86</v>
      </c>
      <c r="G141" s="1">
        <v>45722</v>
      </c>
      <c r="H141" s="6">
        <v>0.49940972222222224</v>
      </c>
      <c r="I141">
        <v>0.3</v>
      </c>
      <c r="J141">
        <v>0.3</v>
      </c>
      <c r="K141">
        <v>7604</v>
      </c>
      <c r="L141">
        <v>9014</v>
      </c>
      <c r="N141">
        <v>5379</v>
      </c>
      <c r="O141">
        <v>10.414</v>
      </c>
      <c r="P141">
        <v>13.192</v>
      </c>
      <c r="Q141">
        <v>2.7770000000000001</v>
      </c>
      <c r="S141">
        <v>0.74399999999999999</v>
      </c>
      <c r="T141">
        <v>1</v>
      </c>
      <c r="U141">
        <v>0</v>
      </c>
      <c r="V141">
        <v>0</v>
      </c>
      <c r="X141">
        <v>0</v>
      </c>
      <c r="AB141">
        <v>1</v>
      </c>
      <c r="AD141" s="3">
        <f t="shared" si="20"/>
        <v>8.6261092822186214</v>
      </c>
      <c r="AE141" s="3">
        <f t="shared" si="21"/>
        <v>17.920194292410446</v>
      </c>
      <c r="AF141" s="3">
        <f t="shared" si="22"/>
        <v>9.2940850101918251</v>
      </c>
      <c r="AG141" s="3">
        <f t="shared" si="23"/>
        <v>1.448427693902971</v>
      </c>
      <c r="AH141" s="3"/>
      <c r="AI141">
        <f>100*(AVERAGE(K141:K142))/(AVERAGE(K$49:K$50))</f>
        <v>87.951876583007135</v>
      </c>
      <c r="AK141">
        <f>ABS(100*(AD141-AD142)/(AVERAGE(AD141:AD142)))</f>
        <v>0.94339354133557896</v>
      </c>
      <c r="AO141">
        <f>100*(AVERAGE(L141:L142))/(AVERAGE(L$49:L$50))</f>
        <v>84.32447631097989</v>
      </c>
      <c r="AQ141">
        <f>ABS(100*(AE141-AE142)/(AVERAGE(AE141:AE142)))</f>
        <v>0.37079495532278361</v>
      </c>
      <c r="AU141">
        <f>100*(((AVERAGE(L141:L142))-(AVERAGE(K141:K142)))/((AVERAGE(L$49:L$50))-(AVERAGE($K$49:K50))))</f>
        <v>68.439626922107394</v>
      </c>
      <c r="AW141">
        <f>ABS(100*(AF141-AF142)/(AVERAGE(AF141:AF142)))</f>
        <v>1.6061539035783441</v>
      </c>
      <c r="BA141">
        <f>100*(AVERAGE(N141:N142))/(AVERAGE(N$49:N$50))</f>
        <v>85.207480536158599</v>
      </c>
      <c r="BC141">
        <f>ABS(100*(AG141-AG142)/(AVERAGE(AG141:AG142)))</f>
        <v>2.4523673962230363</v>
      </c>
      <c r="BG141" s="3">
        <f>AVERAGE(AD141:AD142)</f>
        <v>8.6669911998222453</v>
      </c>
      <c r="BH141" s="3">
        <f>AVERAGE(AE141:AE142)</f>
        <v>17.887032185909291</v>
      </c>
      <c r="BI141" s="3">
        <f>AVERAGE(AF141:AF142)</f>
        <v>9.2200409860870458</v>
      </c>
      <c r="BJ141" s="3">
        <f>AVERAGE(AG141:AG142)</f>
        <v>1.4308824466035786</v>
      </c>
      <c r="BK141" t="str">
        <f t="shared" si="13"/>
        <v>Spiked tap as reference 100+1KHP</v>
      </c>
    </row>
    <row r="142" spans="1:64" x14ac:dyDescent="0.3">
      <c r="A142">
        <v>118</v>
      </c>
      <c r="B142">
        <v>1</v>
      </c>
      <c r="C142" t="s">
        <v>92</v>
      </c>
      <c r="D142" t="s">
        <v>86</v>
      </c>
      <c r="G142" s="1">
        <v>45722</v>
      </c>
      <c r="H142" s="6">
        <v>0.50681712962962966</v>
      </c>
      <c r="I142">
        <v>0.3</v>
      </c>
      <c r="J142">
        <v>0.3</v>
      </c>
      <c r="K142">
        <v>7675</v>
      </c>
      <c r="L142">
        <v>8980</v>
      </c>
      <c r="N142">
        <v>5237</v>
      </c>
      <c r="O142">
        <v>10.505000000000001</v>
      </c>
      <c r="P142">
        <v>13.144</v>
      </c>
      <c r="Q142">
        <v>2.6389999999999998</v>
      </c>
      <c r="S142">
        <v>0.72</v>
      </c>
      <c r="T142">
        <v>1</v>
      </c>
      <c r="U142">
        <v>0</v>
      </c>
      <c r="V142">
        <v>0</v>
      </c>
      <c r="X142">
        <v>0</v>
      </c>
      <c r="AB142">
        <v>1</v>
      </c>
      <c r="AD142" s="3">
        <f t="shared" si="20"/>
        <v>8.7078731174258674</v>
      </c>
      <c r="AE142" s="3">
        <f t="shared" si="21"/>
        <v>17.853870079408132</v>
      </c>
      <c r="AF142" s="3">
        <f t="shared" si="22"/>
        <v>9.1459969619822648</v>
      </c>
      <c r="AG142" s="3">
        <f t="shared" si="23"/>
        <v>1.4133371993041863</v>
      </c>
      <c r="AH142" s="3"/>
      <c r="BK142" t="str">
        <f t="shared" si="13"/>
        <v>Spiked tap as reference 100+1KHP</v>
      </c>
    </row>
    <row r="143" spans="1:64" x14ac:dyDescent="0.3">
      <c r="AD143" s="3"/>
      <c r="AE143" s="3"/>
      <c r="AF143" s="3"/>
      <c r="AG143" s="3"/>
    </row>
  </sheetData>
  <conditionalFormatting sqref="AI26">
    <cfRule type="cellIs" dxfId="353" priority="73" operator="between">
      <formula>80</formula>
      <formula>120</formula>
    </cfRule>
  </conditionalFormatting>
  <conditionalFormatting sqref="AI49">
    <cfRule type="cellIs" dxfId="352" priority="66" operator="between">
      <formula>80</formula>
      <formula>120</formula>
    </cfRule>
  </conditionalFormatting>
  <conditionalFormatting sqref="AI98">
    <cfRule type="cellIs" dxfId="351" priority="62" operator="between">
      <formula>80</formula>
      <formula>120</formula>
    </cfRule>
  </conditionalFormatting>
  <conditionalFormatting sqref="AI112">
    <cfRule type="cellIs" dxfId="350" priority="61" operator="between">
      <formula>80</formula>
      <formula>120</formula>
    </cfRule>
  </conditionalFormatting>
  <conditionalFormatting sqref="AI141">
    <cfRule type="cellIs" dxfId="349" priority="6" operator="between">
      <formula>80</formula>
      <formula>120</formula>
    </cfRule>
  </conditionalFormatting>
  <conditionalFormatting sqref="AJ34 AJ37 AJ40 AJ43 AJ46">
    <cfRule type="cellIs" dxfId="348" priority="77" operator="lessThan">
      <formula>20.1</formula>
    </cfRule>
  </conditionalFormatting>
  <conditionalFormatting sqref="AK26 AK31 AK33:AL42 AK43:AK46">
    <cfRule type="cellIs" dxfId="347" priority="81" operator="greaterThan">
      <formula>20</formula>
    </cfRule>
  </conditionalFormatting>
  <conditionalFormatting sqref="AK48:AK50">
    <cfRule type="cellIs" dxfId="346" priority="98" operator="greaterThan">
      <formula>20</formula>
    </cfRule>
  </conditionalFormatting>
  <conditionalFormatting sqref="AK52 AK56:AK57 AK59:AK60 AK62:AK63 AK65:AK66 AK68:AK69 AK71:AK72 AK74:AK75 AK77:AK78 AK80:AK81 AK83:AK84">
    <cfRule type="cellIs" dxfId="345" priority="96" operator="greaterThan">
      <formula>20</formula>
    </cfRule>
  </conditionalFormatting>
  <conditionalFormatting sqref="AK87">
    <cfRule type="cellIs" dxfId="344" priority="52" operator="greaterThan">
      <formula>20</formula>
    </cfRule>
  </conditionalFormatting>
  <conditionalFormatting sqref="AK89:AK91 AK93:AK98">
    <cfRule type="cellIs" dxfId="343" priority="48" operator="greaterThan">
      <formula>20</formula>
    </cfRule>
  </conditionalFormatting>
  <conditionalFormatting sqref="AK102:AK103 AK105:AK106 AK108:AK109 AK111:AK112">
    <cfRule type="cellIs" dxfId="342" priority="85" operator="greaterThan">
      <formula>20</formula>
    </cfRule>
  </conditionalFormatting>
  <conditionalFormatting sqref="AK115 AK118 AK121 AK124 AK127 AK130">
    <cfRule type="cellIs" dxfId="341" priority="56" operator="greaterThan">
      <formula>20</formula>
    </cfRule>
  </conditionalFormatting>
  <conditionalFormatting sqref="AK133">
    <cfRule type="cellIs" dxfId="340" priority="20" operator="greaterThan">
      <formula>20</formula>
    </cfRule>
  </conditionalFormatting>
  <conditionalFormatting sqref="AK135:AK138">
    <cfRule type="cellIs" dxfId="339" priority="33" operator="greaterThan">
      <formula>20</formula>
    </cfRule>
  </conditionalFormatting>
  <conditionalFormatting sqref="AK140:AK141">
    <cfRule type="cellIs" dxfId="338" priority="5" operator="greaterThan">
      <formula>20</formula>
    </cfRule>
  </conditionalFormatting>
  <conditionalFormatting sqref="AK45:AL45 AW45:AX45 BC45:BD45">
    <cfRule type="cellIs" dxfId="337" priority="104" operator="greaterThan">
      <formula>20</formula>
    </cfRule>
  </conditionalFormatting>
  <conditionalFormatting sqref="AK47:AL47 AW47:AX47 BC47:BD47">
    <cfRule type="cellIs" dxfId="336" priority="102" operator="greaterThan">
      <formula>20</formula>
    </cfRule>
  </conditionalFormatting>
  <conditionalFormatting sqref="AK51:AL51">
    <cfRule type="cellIs" dxfId="335" priority="114" operator="greaterThan">
      <formula>20</formula>
    </cfRule>
  </conditionalFormatting>
  <conditionalFormatting sqref="AK86:AL86">
    <cfRule type="cellIs" dxfId="334" priority="108" operator="greaterThan">
      <formula>20</formula>
    </cfRule>
  </conditionalFormatting>
  <conditionalFormatting sqref="AK102:AL102 AW102:AX102 BC102:BD102">
    <cfRule type="cellIs" dxfId="333" priority="87" operator="greaterThan">
      <formula>20</formula>
    </cfRule>
  </conditionalFormatting>
  <conditionalFormatting sqref="AK132:AL132">
    <cfRule type="cellIs" dxfId="332" priority="60" operator="greaterThan">
      <formula>20</formula>
    </cfRule>
  </conditionalFormatting>
  <conditionalFormatting sqref="AL46 AX46 BD46">
    <cfRule type="cellIs" dxfId="331" priority="116" operator="greaterThan">
      <formula>20</formula>
    </cfRule>
  </conditionalFormatting>
  <conditionalFormatting sqref="AL84">
    <cfRule type="cellIs" dxfId="330" priority="92" operator="greaterThan">
      <formula>20</formula>
    </cfRule>
  </conditionalFormatting>
  <conditionalFormatting sqref="AL89:AL90">
    <cfRule type="cellIs" dxfId="329" priority="44" operator="greaterThan">
      <formula>20</formula>
    </cfRule>
  </conditionalFormatting>
  <conditionalFormatting sqref="AL90">
    <cfRule type="cellIs" dxfId="328" priority="43" operator="lessThan">
      <formula>20</formula>
    </cfRule>
  </conditionalFormatting>
  <conditionalFormatting sqref="AL135:AL136">
    <cfRule type="cellIs" dxfId="327" priority="29" operator="greaterThan">
      <formula>20</formula>
    </cfRule>
  </conditionalFormatting>
  <conditionalFormatting sqref="AL136">
    <cfRule type="cellIs" dxfId="326" priority="28" operator="lessThan">
      <formula>20</formula>
    </cfRule>
  </conditionalFormatting>
  <conditionalFormatting sqref="AM130">
    <cfRule type="cellIs" dxfId="325" priority="21" operator="between">
      <formula>80</formula>
      <formula>120</formula>
    </cfRule>
  </conditionalFormatting>
  <conditionalFormatting sqref="AM33:AN42 AY33:AZ42">
    <cfRule type="cellIs" dxfId="324" priority="110" operator="between">
      <formula>80</formula>
      <formula>120</formula>
    </cfRule>
  </conditionalFormatting>
  <conditionalFormatting sqref="AM45:AN47 AY45:AZ47 BE45:BE47">
    <cfRule type="cellIs" dxfId="323" priority="101" operator="between">
      <formula>80</formula>
      <formula>120</formula>
    </cfRule>
  </conditionalFormatting>
  <conditionalFormatting sqref="AM84:AN90">
    <cfRule type="cellIs" dxfId="322" priority="13" operator="between">
      <formula>80</formula>
      <formula>120</formula>
    </cfRule>
  </conditionalFormatting>
  <conditionalFormatting sqref="AM92:AN92 AS92:AT92 AY92:AZ92 BE92">
    <cfRule type="cellIs" dxfId="321" priority="11" operator="between">
      <formula>80</formula>
      <formula>120</formula>
    </cfRule>
  </conditionalFormatting>
  <conditionalFormatting sqref="AM99:AN102 AS99:AT102 AY99:AZ102 BE99:BE102">
    <cfRule type="cellIs" dxfId="320" priority="88" operator="between">
      <formula>80</formula>
      <formula>120</formula>
    </cfRule>
  </conditionalFormatting>
  <conditionalFormatting sqref="AM132:AN136">
    <cfRule type="cellIs" dxfId="319" priority="1" operator="between">
      <formula>80</formula>
      <formula>120</formula>
    </cfRule>
  </conditionalFormatting>
  <conditionalFormatting sqref="AM142:AN142 AS142:AT142 AY142:AZ142 BE142">
    <cfRule type="cellIs" dxfId="318" priority="10" operator="between">
      <formula>80</formula>
      <formula>120</formula>
    </cfRule>
  </conditionalFormatting>
  <conditionalFormatting sqref="AO26">
    <cfRule type="cellIs" dxfId="317" priority="72" operator="between">
      <formula>80</formula>
      <formula>120</formula>
    </cfRule>
  </conditionalFormatting>
  <conditionalFormatting sqref="AO49">
    <cfRule type="cellIs" dxfId="316" priority="69" operator="between">
      <formula>80</formula>
      <formula>120</formula>
    </cfRule>
  </conditionalFormatting>
  <conditionalFormatting sqref="AO98">
    <cfRule type="cellIs" dxfId="315" priority="65" operator="between">
      <formula>80</formula>
      <formula>120</formula>
    </cfRule>
  </conditionalFormatting>
  <conditionalFormatting sqref="AO141">
    <cfRule type="cellIs" dxfId="314" priority="9" operator="between">
      <formula>80</formula>
      <formula>120</formula>
    </cfRule>
  </conditionalFormatting>
  <conditionalFormatting sqref="AP34 AP37 AP40 AP43 AP46">
    <cfRule type="cellIs" dxfId="313" priority="76" operator="lessThan">
      <formula>20.1</formula>
    </cfRule>
  </conditionalFormatting>
  <conditionalFormatting sqref="AQ26 AQ31 AQ33:AR42 AQ43:AQ46">
    <cfRule type="cellIs" dxfId="312" priority="80" operator="greaterThan">
      <formula>20</formula>
    </cfRule>
  </conditionalFormatting>
  <conditionalFormatting sqref="AQ48:AQ50">
    <cfRule type="cellIs" dxfId="311" priority="97" operator="greaterThan">
      <formula>20</formula>
    </cfRule>
  </conditionalFormatting>
  <conditionalFormatting sqref="AQ52 AQ56:AQ57 AQ59:AQ60 AQ62:AQ63 AQ65:AQ66 AQ68:AQ69 AQ71:AQ72 AQ74:AQ75 AQ77:AQ78 AQ80:AQ81 AQ83:AQ84">
    <cfRule type="cellIs" dxfId="310" priority="95" operator="greaterThan">
      <formula>20</formula>
    </cfRule>
  </conditionalFormatting>
  <conditionalFormatting sqref="AQ87">
    <cfRule type="cellIs" dxfId="309" priority="51" operator="greaterThan">
      <formula>20</formula>
    </cfRule>
  </conditionalFormatting>
  <conditionalFormatting sqref="AQ89:AQ91 AQ93:AQ98">
    <cfRule type="cellIs" dxfId="308" priority="47" operator="greaterThan">
      <formula>20</formula>
    </cfRule>
  </conditionalFormatting>
  <conditionalFormatting sqref="AQ102:AQ103 AQ105:AQ106 AQ108:AQ109 AQ111:AQ112">
    <cfRule type="cellIs" dxfId="307" priority="84" operator="greaterThan">
      <formula>20</formula>
    </cfRule>
  </conditionalFormatting>
  <conditionalFormatting sqref="AQ115 AQ118 AQ121 AQ124 AQ127 AQ130">
    <cfRule type="cellIs" dxfId="306" priority="55" operator="greaterThan">
      <formula>20</formula>
    </cfRule>
  </conditionalFormatting>
  <conditionalFormatting sqref="AQ133">
    <cfRule type="cellIs" dxfId="305" priority="19" operator="greaterThan">
      <formula>20</formula>
    </cfRule>
  </conditionalFormatting>
  <conditionalFormatting sqref="AQ135:AQ138">
    <cfRule type="cellIs" dxfId="304" priority="32" operator="greaterThan">
      <formula>20</formula>
    </cfRule>
  </conditionalFormatting>
  <conditionalFormatting sqref="AQ140:AQ141">
    <cfRule type="cellIs" dxfId="303" priority="4" operator="greaterThan">
      <formula>20</formula>
    </cfRule>
  </conditionalFormatting>
  <conditionalFormatting sqref="AQ45:AR45">
    <cfRule type="cellIs" dxfId="302" priority="103" operator="greaterThan">
      <formula>20</formula>
    </cfRule>
  </conditionalFormatting>
  <conditionalFormatting sqref="AQ47:AR47">
    <cfRule type="cellIs" dxfId="301" priority="100" operator="greaterThan">
      <formula>20</formula>
    </cfRule>
  </conditionalFormatting>
  <conditionalFormatting sqref="AQ51:AR51">
    <cfRule type="cellIs" dxfId="300" priority="113" operator="greaterThan">
      <formula>20</formula>
    </cfRule>
  </conditionalFormatting>
  <conditionalFormatting sqref="AQ86:AR86">
    <cfRule type="cellIs" dxfId="299" priority="107" operator="greaterThan">
      <formula>20</formula>
    </cfRule>
  </conditionalFormatting>
  <conditionalFormatting sqref="AQ102:AR102">
    <cfRule type="cellIs" dxfId="298" priority="86" operator="greaterThan">
      <formula>20</formula>
    </cfRule>
  </conditionalFormatting>
  <conditionalFormatting sqref="AQ132:AR132">
    <cfRule type="cellIs" dxfId="297" priority="59" operator="greaterThan">
      <formula>20</formula>
    </cfRule>
  </conditionalFormatting>
  <conditionalFormatting sqref="AR46">
    <cfRule type="cellIs" dxfId="296" priority="115" operator="greaterThan">
      <formula>20</formula>
    </cfRule>
  </conditionalFormatting>
  <conditionalFormatting sqref="AR84">
    <cfRule type="cellIs" dxfId="295" priority="91" operator="greaterThan">
      <formula>20</formula>
    </cfRule>
  </conditionalFormatting>
  <conditionalFormatting sqref="AR89:AR90">
    <cfRule type="cellIs" dxfId="294" priority="41" operator="greaterThan">
      <formula>20</formula>
    </cfRule>
  </conditionalFormatting>
  <conditionalFormatting sqref="AR90">
    <cfRule type="cellIs" dxfId="293" priority="40" operator="lessThan">
      <formula>20</formula>
    </cfRule>
  </conditionalFormatting>
  <conditionalFormatting sqref="AR135:AR136">
    <cfRule type="cellIs" dxfId="292" priority="27" operator="greaterThan">
      <formula>20</formula>
    </cfRule>
  </conditionalFormatting>
  <conditionalFormatting sqref="AR136">
    <cfRule type="cellIs" dxfId="291" priority="26" operator="lessThan">
      <formula>20</formula>
    </cfRule>
  </conditionalFormatting>
  <conditionalFormatting sqref="AS33:AT42">
    <cfRule type="cellIs" dxfId="290" priority="109" operator="between">
      <formula>80</formula>
      <formula>120</formula>
    </cfRule>
  </conditionalFormatting>
  <conditionalFormatting sqref="AS45:AT47">
    <cfRule type="cellIs" dxfId="289" priority="99" operator="between">
      <formula>80</formula>
      <formula>120</formula>
    </cfRule>
  </conditionalFormatting>
  <conditionalFormatting sqref="AS84:AT90">
    <cfRule type="cellIs" dxfId="288" priority="42" operator="between">
      <formula>80</formula>
      <formula>120</formula>
    </cfRule>
  </conditionalFormatting>
  <conditionalFormatting sqref="AS132:AT136">
    <cfRule type="cellIs" dxfId="287" priority="16" operator="between">
      <formula>80</formula>
      <formula>120</formula>
    </cfRule>
  </conditionalFormatting>
  <conditionalFormatting sqref="AU26">
    <cfRule type="cellIs" dxfId="286" priority="71" operator="between">
      <formula>80</formula>
      <formula>120</formula>
    </cfRule>
  </conditionalFormatting>
  <conditionalFormatting sqref="AU49">
    <cfRule type="cellIs" dxfId="285" priority="68" operator="between">
      <formula>80</formula>
      <formula>120</formula>
    </cfRule>
  </conditionalFormatting>
  <conditionalFormatting sqref="AU98">
    <cfRule type="cellIs" dxfId="284" priority="64" operator="between">
      <formula>80</formula>
      <formula>120</formula>
    </cfRule>
  </conditionalFormatting>
  <conditionalFormatting sqref="AU141">
    <cfRule type="cellIs" dxfId="283" priority="8" operator="between">
      <formula>80</formula>
      <formula>120</formula>
    </cfRule>
  </conditionalFormatting>
  <conditionalFormatting sqref="AV34 AV37 AV40 AV43 AV46">
    <cfRule type="cellIs" dxfId="282" priority="75" operator="lessThan">
      <formula>20.1</formula>
    </cfRule>
  </conditionalFormatting>
  <conditionalFormatting sqref="AW26 AW31 AW33:AX42 AW43:AW46">
    <cfRule type="cellIs" dxfId="281" priority="79" operator="greaterThan">
      <formula>20</formula>
    </cfRule>
  </conditionalFormatting>
  <conditionalFormatting sqref="AW48:AW52 AW56:AW57 AW59:AW60 AW62:AW63 AW65:AW66 AW68:AW69 AW71:AW72 AW74:AW75 AW77:AW78 AW80:AW81 AW83:AW84">
    <cfRule type="cellIs" dxfId="280" priority="94" operator="greaterThan">
      <formula>20</formula>
    </cfRule>
  </conditionalFormatting>
  <conditionalFormatting sqref="AW87">
    <cfRule type="cellIs" dxfId="279" priority="50" operator="greaterThan">
      <formula>20</formula>
    </cfRule>
  </conditionalFormatting>
  <conditionalFormatting sqref="AW89:AW91 AW93:AW98">
    <cfRule type="cellIs" dxfId="278" priority="46" operator="greaterThan">
      <formula>20</formula>
    </cfRule>
  </conditionalFormatting>
  <conditionalFormatting sqref="AW102:AW103 AW105:AW106 AW108:AW109 AW111:AW112">
    <cfRule type="cellIs" dxfId="277" priority="83" operator="greaterThan">
      <formula>20</formula>
    </cfRule>
  </conditionalFormatting>
  <conditionalFormatting sqref="AW115 AW118 AW121 AW124 AW127 AW130">
    <cfRule type="cellIs" dxfId="276" priority="54" operator="greaterThan">
      <formula>20</formula>
    </cfRule>
  </conditionalFormatting>
  <conditionalFormatting sqref="AW133">
    <cfRule type="cellIs" dxfId="275" priority="18" operator="greaterThan">
      <formula>20</formula>
    </cfRule>
  </conditionalFormatting>
  <conditionalFormatting sqref="AW135:AW138">
    <cfRule type="cellIs" dxfId="274" priority="31" operator="greaterThan">
      <formula>20</formula>
    </cfRule>
  </conditionalFormatting>
  <conditionalFormatting sqref="AW140:AW141">
    <cfRule type="cellIs" dxfId="273" priority="3" operator="greaterThan">
      <formula>20</formula>
    </cfRule>
  </conditionalFormatting>
  <conditionalFormatting sqref="AW51:AX51">
    <cfRule type="cellIs" dxfId="272" priority="112" operator="greaterThan">
      <formula>20</formula>
    </cfRule>
  </conditionalFormatting>
  <conditionalFormatting sqref="AW86:AX86">
    <cfRule type="cellIs" dxfId="271" priority="106" operator="greaterThan">
      <formula>20</formula>
    </cfRule>
  </conditionalFormatting>
  <conditionalFormatting sqref="AW132:AX132">
    <cfRule type="cellIs" dxfId="270" priority="58" operator="greaterThan">
      <formula>20</formula>
    </cfRule>
  </conditionalFormatting>
  <conditionalFormatting sqref="AX84">
    <cfRule type="cellIs" dxfId="269" priority="90" operator="greaterThan">
      <formula>20</formula>
    </cfRule>
  </conditionalFormatting>
  <conditionalFormatting sqref="AX89:AX90">
    <cfRule type="cellIs" dxfId="268" priority="38" operator="greaterThan">
      <formula>20</formula>
    </cfRule>
  </conditionalFormatting>
  <conditionalFormatting sqref="AX90">
    <cfRule type="cellIs" dxfId="267" priority="37" operator="lessThan">
      <formula>20</formula>
    </cfRule>
  </conditionalFormatting>
  <conditionalFormatting sqref="AX135:AX136">
    <cfRule type="cellIs" dxfId="266" priority="25" operator="greaterThan">
      <formula>20</formula>
    </cfRule>
  </conditionalFormatting>
  <conditionalFormatting sqref="AX136">
    <cfRule type="cellIs" dxfId="265" priority="24" operator="lessThan">
      <formula>20</formula>
    </cfRule>
  </conditionalFormatting>
  <conditionalFormatting sqref="AY84:AZ90">
    <cfRule type="cellIs" dxfId="264" priority="39" operator="between">
      <formula>80</formula>
      <formula>120</formula>
    </cfRule>
  </conditionalFormatting>
  <conditionalFormatting sqref="AY132:AZ136">
    <cfRule type="cellIs" dxfId="263" priority="15" operator="between">
      <formula>80</formula>
      <formula>120</formula>
    </cfRule>
  </conditionalFormatting>
  <conditionalFormatting sqref="BA26">
    <cfRule type="cellIs" dxfId="262" priority="70" operator="between">
      <formula>80</formula>
      <formula>120</formula>
    </cfRule>
  </conditionalFormatting>
  <conditionalFormatting sqref="BA49">
    <cfRule type="cellIs" dxfId="261" priority="67" operator="between">
      <formula>80</formula>
      <formula>120</formula>
    </cfRule>
  </conditionalFormatting>
  <conditionalFormatting sqref="BA98">
    <cfRule type="cellIs" dxfId="260" priority="63" operator="between">
      <formula>80</formula>
      <formula>120</formula>
    </cfRule>
  </conditionalFormatting>
  <conditionalFormatting sqref="BA141">
    <cfRule type="cellIs" dxfId="259" priority="7" operator="between">
      <formula>80</formula>
      <formula>120</formula>
    </cfRule>
  </conditionalFormatting>
  <conditionalFormatting sqref="BB34 BB37 BB40 BB43 BB46">
    <cfRule type="cellIs" dxfId="258" priority="74" operator="lessThan">
      <formula>20.1</formula>
    </cfRule>
  </conditionalFormatting>
  <conditionalFormatting sqref="BC26 BC31 BC34:BD39 BC40:BC46">
    <cfRule type="cellIs" dxfId="257" priority="78" operator="greaterThan">
      <formula>20</formula>
    </cfRule>
  </conditionalFormatting>
  <conditionalFormatting sqref="BC48:BC52 BC56:BC57 BC59:BC60 BC62:BC63 BC65:BC66 BC68:BC69 BC71:BC72 BC74:BC75 BC77:BC78 BC80:BC81 BC83:BC84">
    <cfRule type="cellIs" dxfId="256" priority="93" operator="greaterThan">
      <formula>20</formula>
    </cfRule>
  </conditionalFormatting>
  <conditionalFormatting sqref="BC87">
    <cfRule type="cellIs" dxfId="255" priority="49" operator="greaterThan">
      <formula>20</formula>
    </cfRule>
  </conditionalFormatting>
  <conditionalFormatting sqref="BC89:BC91 BC93:BC98">
    <cfRule type="cellIs" dxfId="254" priority="45" operator="greaterThan">
      <formula>20</formula>
    </cfRule>
  </conditionalFormatting>
  <conditionalFormatting sqref="BC102:BC103 BC105:BC106 BC108:BC109 BC111:BC112">
    <cfRule type="cellIs" dxfId="253" priority="82" operator="greaterThan">
      <formula>20</formula>
    </cfRule>
  </conditionalFormatting>
  <conditionalFormatting sqref="BC115 BC118 BC121 BC124 BC127 BC130">
    <cfRule type="cellIs" dxfId="252" priority="53" operator="greaterThan">
      <formula>20</formula>
    </cfRule>
  </conditionalFormatting>
  <conditionalFormatting sqref="BC133">
    <cfRule type="cellIs" dxfId="251" priority="17" operator="greaterThan">
      <formula>20</formula>
    </cfRule>
  </conditionalFormatting>
  <conditionalFormatting sqref="BC135:BC138">
    <cfRule type="cellIs" dxfId="250" priority="30" operator="greaterThan">
      <formula>20</formula>
    </cfRule>
  </conditionalFormatting>
  <conditionalFormatting sqref="BC140:BC141">
    <cfRule type="cellIs" dxfId="249" priority="2" operator="greaterThan">
      <formula>20</formula>
    </cfRule>
  </conditionalFormatting>
  <conditionalFormatting sqref="BC51:BD51">
    <cfRule type="cellIs" dxfId="248" priority="111" operator="greaterThan">
      <formula>20</formula>
    </cfRule>
  </conditionalFormatting>
  <conditionalFormatting sqref="BC86:BD86">
    <cfRule type="cellIs" dxfId="247" priority="105" operator="greaterThan">
      <formula>20</formula>
    </cfRule>
  </conditionalFormatting>
  <conditionalFormatting sqref="BC132:BD132">
    <cfRule type="cellIs" dxfId="246" priority="57" operator="greaterThan">
      <formula>20</formula>
    </cfRule>
  </conditionalFormatting>
  <conditionalFormatting sqref="BD40">
    <cfRule type="cellIs" dxfId="245" priority="118" operator="greaterThan">
      <formula>20</formula>
    </cfRule>
  </conditionalFormatting>
  <conditionalFormatting sqref="BD84">
    <cfRule type="cellIs" dxfId="244" priority="89" operator="greaterThan">
      <formula>20</formula>
    </cfRule>
  </conditionalFormatting>
  <conditionalFormatting sqref="BD89:BD90">
    <cfRule type="cellIs" dxfId="243" priority="35" operator="greaterThan">
      <formula>20</formula>
    </cfRule>
  </conditionalFormatting>
  <conditionalFormatting sqref="BD90">
    <cfRule type="cellIs" dxfId="242" priority="34" operator="lessThan">
      <formula>20</formula>
    </cfRule>
  </conditionalFormatting>
  <conditionalFormatting sqref="BD135:BD136">
    <cfRule type="cellIs" dxfId="241" priority="23" operator="greaterThan">
      <formula>20</formula>
    </cfRule>
  </conditionalFormatting>
  <conditionalFormatting sqref="BD136">
    <cfRule type="cellIs" dxfId="240" priority="22" operator="lessThan">
      <formula>20</formula>
    </cfRule>
  </conditionalFormatting>
  <conditionalFormatting sqref="BE34:BE40 AM51:AN51 AS51:AT51 AY51:AZ51 BE51">
    <cfRule type="cellIs" dxfId="239" priority="117" operator="between">
      <formula>80</formula>
      <formula>120</formula>
    </cfRule>
  </conditionalFormatting>
  <conditionalFormatting sqref="BE84:BE90">
    <cfRule type="cellIs" dxfId="238" priority="36" operator="between">
      <formula>80</formula>
      <formula>120</formula>
    </cfRule>
  </conditionalFormatting>
  <conditionalFormatting sqref="BE132:BE136">
    <cfRule type="cellIs" dxfId="237" priority="14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7C55F-7C5D-4F6A-B4BD-4C3F654B4DF2}">
  <dimension ref="A1:BL147"/>
  <sheetViews>
    <sheetView topLeftCell="AV80" zoomScaleNormal="100" workbookViewId="0">
      <selection activeCell="BL84" sqref="BG84:BL84"/>
    </sheetView>
  </sheetViews>
  <sheetFormatPr defaultRowHeight="14.4" x14ac:dyDescent="0.3"/>
  <cols>
    <col min="3" max="3" width="26.44140625" customWidth="1"/>
    <col min="5" max="5" width="11.77734375" bestFit="1" customWidth="1"/>
    <col min="6" max="6" width="9.77734375" customWidth="1"/>
    <col min="7" max="7" width="10.5546875" bestFit="1" customWidth="1"/>
    <col min="8" max="8" width="9.77734375" customWidth="1"/>
    <col min="9" max="9" width="12" customWidth="1"/>
    <col min="10" max="10" width="9.77734375" customWidth="1"/>
    <col min="11" max="11" width="11.5546875" customWidth="1"/>
    <col min="12" max="12" width="9.77734375" customWidth="1"/>
    <col min="27" max="27" width="10.77734375" customWidth="1"/>
    <col min="35" max="35" width="10.44140625" customWidth="1"/>
    <col min="36" max="36" width="9.77734375" customWidth="1"/>
    <col min="37" max="37" width="10.44140625" customWidth="1"/>
    <col min="38" max="38" width="13" customWidth="1"/>
    <col min="41" max="42" width="9.77734375" customWidth="1"/>
    <col min="43" max="43" width="10.5546875" customWidth="1"/>
    <col min="44" max="44" width="12.44140625" customWidth="1"/>
    <col min="47" max="47" width="10.44140625" customWidth="1"/>
    <col min="48" max="48" width="10.5546875" customWidth="1"/>
    <col min="49" max="49" width="10.44140625" customWidth="1"/>
    <col min="50" max="50" width="12.21875" customWidth="1"/>
    <col min="53" max="53" width="9.44140625" customWidth="1"/>
    <col min="54" max="54" width="9.5546875" customWidth="1"/>
    <col min="55" max="55" width="10.21875" customWidth="1"/>
    <col min="56" max="56" width="12.5546875" customWidth="1"/>
    <col min="63" max="63" width="26.44140625" customWidth="1"/>
    <col min="64" max="64" width="25.21875" customWidth="1"/>
  </cols>
  <sheetData>
    <row r="1" spans="1:16" x14ac:dyDescent="0.3">
      <c r="A1" t="s">
        <v>57</v>
      </c>
    </row>
    <row r="2" spans="1:16" x14ac:dyDescent="0.3">
      <c r="A2" t="s">
        <v>81</v>
      </c>
    </row>
    <row r="3" spans="1:16" x14ac:dyDescent="0.3">
      <c r="A3" t="s">
        <v>82</v>
      </c>
    </row>
    <row r="4" spans="1:16" x14ac:dyDescent="0.3">
      <c r="A4" t="s">
        <v>143</v>
      </c>
    </row>
    <row r="12" spans="1:16" ht="57.6" x14ac:dyDescent="0.3">
      <c r="A12" t="s">
        <v>26</v>
      </c>
      <c r="D12" t="s">
        <v>56</v>
      </c>
      <c r="E12" t="s">
        <v>27</v>
      </c>
      <c r="F12" s="2" t="s">
        <v>8</v>
      </c>
      <c r="G12" t="s">
        <v>28</v>
      </c>
      <c r="H12" s="2" t="s">
        <v>9</v>
      </c>
      <c r="I12" t="s">
        <v>29</v>
      </c>
      <c r="J12" s="2" t="s">
        <v>11</v>
      </c>
      <c r="L12" s="2" t="s">
        <v>63</v>
      </c>
      <c r="M12" s="2" t="s">
        <v>64</v>
      </c>
      <c r="N12" s="2" t="s">
        <v>65</v>
      </c>
      <c r="O12" s="2" t="s">
        <v>66</v>
      </c>
      <c r="P12" s="2" t="s">
        <v>67</v>
      </c>
    </row>
    <row r="13" spans="1:16" x14ac:dyDescent="0.3">
      <c r="A13" s="7" t="s">
        <v>62</v>
      </c>
      <c r="H13" s="2"/>
      <c r="J13" s="2"/>
    </row>
    <row r="14" spans="1:16" x14ac:dyDescent="0.3">
      <c r="A14" t="s">
        <v>61</v>
      </c>
      <c r="E14">
        <v>0</v>
      </c>
      <c r="F14" s="2">
        <f>AVERAGE(K31:K32) -(A16*I31/0.5)</f>
        <v>0</v>
      </c>
      <c r="G14">
        <v>0</v>
      </c>
      <c r="H14" s="2">
        <f>AVERAGE(L31:L32) - (B16*J31/0.5)</f>
        <v>0</v>
      </c>
      <c r="I14">
        <v>0</v>
      </c>
      <c r="J14" s="2">
        <f>AVERAGE(N31:N32) - (C16*J31/0.5)</f>
        <v>0</v>
      </c>
      <c r="L14">
        <v>0.5</v>
      </c>
      <c r="M14" s="3">
        <f t="shared" ref="M14:M19" si="0">((F14*$F$21)+$F$22)*1000/L14</f>
        <v>-0.10316347939880698</v>
      </c>
      <c r="N14" s="3">
        <f t="shared" ref="N14:N19" si="1">((H14*$H$21)+$H$22)*1000/L14</f>
        <v>0.3332802878549101</v>
      </c>
      <c r="O14" s="3">
        <f>N14-M14</f>
        <v>0.43644376725371709</v>
      </c>
      <c r="P14" s="3">
        <f t="shared" ref="P14:P19" si="2">((J14*$J$21)+$J$22)*1000/L14</f>
        <v>0.10436231046968668</v>
      </c>
    </row>
    <row r="15" spans="1:16" x14ac:dyDescent="0.3">
      <c r="A15" t="s">
        <v>59</v>
      </c>
      <c r="B15" t="s">
        <v>60</v>
      </c>
      <c r="C15" t="s">
        <v>58</v>
      </c>
      <c r="E15">
        <f>3*I34/1000</f>
        <v>6.0000000000000006E-4</v>
      </c>
      <c r="F15" s="2">
        <f>AVERAGE(K35) - (A16*I34/0.5)</f>
        <v>1829.2</v>
      </c>
      <c r="G15">
        <f>6*J34/1000</f>
        <v>1.2000000000000001E-3</v>
      </c>
      <c r="H15" s="2">
        <f>AVERAGE(L34:L35) - (B16*J34/0.5)</f>
        <v>1765</v>
      </c>
      <c r="I15">
        <f>0.3*J34/1000</f>
        <v>5.9999999999999995E-5</v>
      </c>
      <c r="J15" s="2">
        <f>AVERAGE(N34:N35) - (C16*J34/0.5)</f>
        <v>547.70000000000005</v>
      </c>
      <c r="L15">
        <v>0.2</v>
      </c>
      <c r="M15" s="3">
        <f t="shared" si="0"/>
        <v>2.8536117789121005</v>
      </c>
      <c r="N15" s="3">
        <f t="shared" si="1"/>
        <v>5.8747444346892568</v>
      </c>
      <c r="O15" s="3">
        <f t="shared" ref="O15:O19" si="3">N15-M15</f>
        <v>3.0211326557771563</v>
      </c>
      <c r="P15" s="3">
        <f t="shared" si="2"/>
        <v>0.45608847258431662</v>
      </c>
    </row>
    <row r="16" spans="1:16" x14ac:dyDescent="0.3">
      <c r="A16">
        <f>AVERAGE(K31:K32)</f>
        <v>297</v>
      </c>
      <c r="B16">
        <f>AVERAGE(L31:L32)</f>
        <v>462.5</v>
      </c>
      <c r="C16">
        <f>AVERAGE(N31:N32)</f>
        <v>489.5</v>
      </c>
      <c r="E16">
        <f>3*I37/1000</f>
        <v>1.7999999999999997E-3</v>
      </c>
      <c r="F16" s="2">
        <f>AVERAGE(K37:K38) - (A16*I37/0.5)</f>
        <v>5719.6</v>
      </c>
      <c r="G16">
        <f>6*J37/1000</f>
        <v>3.5999999999999995E-3</v>
      </c>
      <c r="H16" s="2">
        <f>AVERAGE(L37:L38) - (B16*J37/0.5)</f>
        <v>6336</v>
      </c>
      <c r="I16">
        <f>0.3*J37/1000</f>
        <v>1.7999999999999998E-4</v>
      </c>
      <c r="J16" s="2">
        <f>AVERAGE(N37:N38) - (C16*J37/0.5)</f>
        <v>1583.1</v>
      </c>
      <c r="L16">
        <v>0.6</v>
      </c>
      <c r="M16" s="3">
        <f t="shared" si="0"/>
        <v>3.1570970791053372</v>
      </c>
      <c r="N16" s="3">
        <f t="shared" si="1"/>
        <v>6.3104476390423319</v>
      </c>
      <c r="O16" s="3">
        <f t="shared" si="3"/>
        <v>3.1533505599369946</v>
      </c>
      <c r="P16" s="3">
        <f t="shared" si="2"/>
        <v>0.27502393055653812</v>
      </c>
    </row>
    <row r="17" spans="1:64" x14ac:dyDescent="0.3">
      <c r="E17">
        <f>9*I40/1000</f>
        <v>2.9970000000000005E-3</v>
      </c>
      <c r="F17" s="2">
        <f>AVERAGE(K40:K41) - (A16*I40/0.5)</f>
        <v>8982.6980000000003</v>
      </c>
      <c r="G17">
        <f>18*J40/1000</f>
        <v>5.9940000000000011E-3</v>
      </c>
      <c r="H17" s="2">
        <f>AVERAGE(L40:L41) - (B16*J40/0.5)</f>
        <v>9227.4750000000004</v>
      </c>
      <c r="I17">
        <f>0.9*J40/1000</f>
        <v>2.9970000000000002E-4</v>
      </c>
      <c r="J17" s="2">
        <f>AVERAGE(N40:N41) - (C16*J40/0.5)</f>
        <v>2282.9929999999999</v>
      </c>
      <c r="L17">
        <v>0.33300000000000002</v>
      </c>
      <c r="M17" s="3">
        <f>((F17*$F$21)+$F$22)*1000/L17</f>
        <v>9.0221696148667299</v>
      </c>
      <c r="N17" s="3">
        <f t="shared" si="1"/>
        <v>16.330659677992692</v>
      </c>
      <c r="O17" s="3">
        <f t="shared" si="3"/>
        <v>7.3084900631259622</v>
      </c>
      <c r="P17" s="3">
        <f t="shared" si="2"/>
        <v>0.64534005237956804</v>
      </c>
    </row>
    <row r="18" spans="1:64" x14ac:dyDescent="0.3">
      <c r="E18">
        <f>9*I43/1000</f>
        <v>4.2030000000000001E-3</v>
      </c>
      <c r="F18" s="2">
        <f>AVERAGE(K43:K44) - (A16*I43/0.5)</f>
        <v>12724.602000000001</v>
      </c>
      <c r="G18">
        <f>18*J43/1000</f>
        <v>8.4060000000000003E-3</v>
      </c>
      <c r="H18" s="2">
        <f>AVERAGE(L43:L44) - (B16*J43/0.5)</f>
        <v>14549.025</v>
      </c>
      <c r="I18">
        <f>0.9*J43/1000</f>
        <v>4.2030000000000002E-4</v>
      </c>
      <c r="J18" s="2">
        <f>AVERAGE(N43:N44) - (B16*J43/0.5)</f>
        <v>4763.0249999999996</v>
      </c>
      <c r="L18">
        <v>0.46700000000000003</v>
      </c>
      <c r="M18" s="3">
        <f t="shared" si="0"/>
        <v>9.1593130657017827</v>
      </c>
      <c r="N18" s="3">
        <f t="shared" si="1"/>
        <v>18.154611089782637</v>
      </c>
      <c r="O18" s="3">
        <f t="shared" si="3"/>
        <v>8.9952980240808547</v>
      </c>
      <c r="P18" s="3">
        <f t="shared" si="2"/>
        <v>0.83867022356628196</v>
      </c>
    </row>
    <row r="19" spans="1:64" x14ac:dyDescent="0.3">
      <c r="E19">
        <f>9*I46/1000</f>
        <v>5.3999999999999994E-3</v>
      </c>
      <c r="F19" s="2">
        <f>AVERAGE(K46:K47) - (A16*I46/0.5)</f>
        <v>15744.6</v>
      </c>
      <c r="G19">
        <f>18*J46/1000</f>
        <v>1.0799999999999999E-2</v>
      </c>
      <c r="H19" s="2">
        <f>AVERAGE(L46:L47) - (B16*J46/0.5)</f>
        <v>18886</v>
      </c>
      <c r="I19">
        <f>0.9*J46/1000</f>
        <v>5.4000000000000001E-4</v>
      </c>
      <c r="J19" s="2">
        <f>AVERAGE(N46:N47) - (C16*J46/0.5)</f>
        <v>7476.1</v>
      </c>
      <c r="L19">
        <v>0.6</v>
      </c>
      <c r="M19" s="3">
        <f t="shared" si="0"/>
        <v>8.841365755034051</v>
      </c>
      <c r="N19" s="3">
        <f t="shared" si="1"/>
        <v>18.259715556682064</v>
      </c>
      <c r="O19" s="3">
        <f t="shared" si="3"/>
        <v>9.4183498016480129</v>
      </c>
      <c r="P19" s="3">
        <f t="shared" si="2"/>
        <v>0.97504926677753456</v>
      </c>
    </row>
    <row r="20" spans="1:64" x14ac:dyDescent="0.3">
      <c r="F20" s="2"/>
      <c r="H20" s="2"/>
      <c r="J20" s="2"/>
    </row>
    <row r="21" spans="1:64" x14ac:dyDescent="0.3">
      <c r="D21" t="s">
        <v>30</v>
      </c>
      <c r="F21" s="5">
        <f>SLOPE(E13:E19,F13:F19)</f>
        <v>3.4020560653937432E-7</v>
      </c>
      <c r="G21" s="5"/>
      <c r="H21" s="5">
        <f>SLOPE(G13:G19,H13:H19)</f>
        <v>5.7127974108237748E-7</v>
      </c>
      <c r="I21" s="5"/>
      <c r="J21" s="5">
        <f>SLOPE(I13:I19,J13:J19)</f>
        <v>7.1273579116341062E-8</v>
      </c>
    </row>
    <row r="22" spans="1:64" x14ac:dyDescent="0.3">
      <c r="D22" t="s">
        <v>31</v>
      </c>
      <c r="F22" s="5">
        <f>INTERCEPT(E13:E19,F13:F19)</f>
        <v>-5.1581739699403488E-5</v>
      </c>
      <c r="G22" s="5"/>
      <c r="H22" s="5">
        <f>INTERCEPT(G13:G19,H13:H19)</f>
        <v>1.6664014392745504E-4</v>
      </c>
      <c r="I22" s="5"/>
      <c r="J22" s="5">
        <f>INTERCEPT(I13:I19,J13:J19)</f>
        <v>5.2181155234843338E-5</v>
      </c>
    </row>
    <row r="23" spans="1:64" x14ac:dyDescent="0.3">
      <c r="D23" t="s">
        <v>32</v>
      </c>
      <c r="F23" s="4">
        <f>RSQ(E13:E19,F13:F19)</f>
        <v>0.9987651762853994</v>
      </c>
      <c r="G23" s="4"/>
      <c r="H23" s="4">
        <f>RSQ(G13:G19,H13:H19)</f>
        <v>0.99541700541143885</v>
      </c>
      <c r="I23" s="4"/>
      <c r="J23" s="4">
        <f>RSQ(I13:I19,J13:J19)</f>
        <v>0.9362708022403271</v>
      </c>
    </row>
    <row r="24" spans="1:64" s="2" customFormat="1" ht="129.6" x14ac:dyDescent="0.3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24</v>
      </c>
      <c r="H24" t="s">
        <v>25</v>
      </c>
      <c r="I24" t="s">
        <v>6</v>
      </c>
      <c r="J24" t="s">
        <v>7</v>
      </c>
      <c r="K24" t="s">
        <v>8</v>
      </c>
      <c r="L24" t="s">
        <v>9</v>
      </c>
      <c r="M24" t="s">
        <v>10</v>
      </c>
      <c r="N24" t="s">
        <v>11</v>
      </c>
      <c r="O24" t="s">
        <v>12</v>
      </c>
      <c r="P24" t="s">
        <v>13</v>
      </c>
      <c r="Q24" t="s">
        <v>14</v>
      </c>
      <c r="R24" t="s">
        <v>15</v>
      </c>
      <c r="S24" t="s">
        <v>16</v>
      </c>
      <c r="T24" t="s">
        <v>17</v>
      </c>
      <c r="U24" t="s">
        <v>18</v>
      </c>
      <c r="V24" t="s">
        <v>19</v>
      </c>
      <c r="W24" t="s">
        <v>20</v>
      </c>
      <c r="X24" t="s">
        <v>21</v>
      </c>
      <c r="Y24" t="s">
        <v>22</v>
      </c>
      <c r="Z24" t="s">
        <v>23</v>
      </c>
      <c r="AA24" s="2" t="s">
        <v>33</v>
      </c>
      <c r="AB24" s="2" t="s">
        <v>74</v>
      </c>
      <c r="AC24" s="2" t="s">
        <v>75</v>
      </c>
      <c r="AD24" s="2" t="s">
        <v>34</v>
      </c>
      <c r="AE24" s="2" t="s">
        <v>35</v>
      </c>
      <c r="AF24" s="2" t="s">
        <v>36</v>
      </c>
      <c r="AG24" s="2" t="s">
        <v>37</v>
      </c>
      <c r="AI24" s="2" t="s">
        <v>68</v>
      </c>
      <c r="AJ24" s="2" t="s">
        <v>69</v>
      </c>
      <c r="AK24" s="2" t="s">
        <v>38</v>
      </c>
      <c r="AL24" s="2" t="s">
        <v>39</v>
      </c>
      <c r="AM24" s="2" t="s">
        <v>40</v>
      </c>
      <c r="AO24" s="2" t="s">
        <v>70</v>
      </c>
      <c r="AP24" s="2" t="s">
        <v>71</v>
      </c>
      <c r="AQ24" s="2" t="s">
        <v>41</v>
      </c>
      <c r="AR24" s="2" t="s">
        <v>42</v>
      </c>
      <c r="AS24" s="2" t="s">
        <v>43</v>
      </c>
      <c r="AU24" s="2" t="s">
        <v>76</v>
      </c>
      <c r="AV24" s="2" t="s">
        <v>44</v>
      </c>
      <c r="AW24" s="2" t="s">
        <v>45</v>
      </c>
      <c r="AX24" s="2" t="s">
        <v>46</v>
      </c>
      <c r="AY24" s="2" t="s">
        <v>47</v>
      </c>
      <c r="BA24" s="2" t="s">
        <v>72</v>
      </c>
      <c r="BB24" s="2" t="s">
        <v>48</v>
      </c>
      <c r="BC24" s="2" t="s">
        <v>49</v>
      </c>
      <c r="BD24" s="2" t="s">
        <v>50</v>
      </c>
      <c r="BE24" s="2" t="s">
        <v>51</v>
      </c>
      <c r="BG24" s="2" t="s">
        <v>52</v>
      </c>
      <c r="BH24" s="2" t="s">
        <v>53</v>
      </c>
      <c r="BI24" s="2" t="s">
        <v>54</v>
      </c>
      <c r="BJ24" s="2" t="s">
        <v>55</v>
      </c>
      <c r="BK24" t="s">
        <v>2</v>
      </c>
      <c r="BL24" s="2" t="s">
        <v>73</v>
      </c>
    </row>
    <row r="25" spans="1:64" x14ac:dyDescent="0.3">
      <c r="A25">
        <v>1</v>
      </c>
      <c r="B25">
        <v>1</v>
      </c>
      <c r="C25" t="s">
        <v>85</v>
      </c>
      <c r="D25" t="s">
        <v>86</v>
      </c>
      <c r="G25" s="1">
        <v>45722</v>
      </c>
      <c r="H25" s="6">
        <v>0.53828703703703706</v>
      </c>
      <c r="I25">
        <v>0.3</v>
      </c>
      <c r="J25">
        <v>0.3</v>
      </c>
      <c r="K25">
        <v>8334</v>
      </c>
      <c r="L25">
        <v>11186</v>
      </c>
      <c r="N25">
        <v>6100</v>
      </c>
      <c r="O25">
        <v>11.348000000000001</v>
      </c>
      <c r="P25">
        <v>16.257999999999999</v>
      </c>
      <c r="Q25">
        <v>4.9109999999999996</v>
      </c>
      <c r="S25">
        <v>0.87</v>
      </c>
      <c r="T25">
        <v>1</v>
      </c>
      <c r="U25">
        <v>0</v>
      </c>
      <c r="V25">
        <v>0</v>
      </c>
      <c r="X25">
        <v>0</v>
      </c>
      <c r="AB25">
        <v>1</v>
      </c>
      <c r="AD25" s="3">
        <f>((K25*$F$21)+$F$22)*1000/I25</f>
        <v>9.2789726173324745</v>
      </c>
      <c r="AE25" s="3">
        <f>((L25*$H$21)+$H$22)*1000/J25</f>
        <v>21.856584425583097</v>
      </c>
      <c r="AF25" s="3">
        <f t="shared" ref="AF25:AF88" si="4">AE25-AD25</f>
        <v>12.577611808250623</v>
      </c>
      <c r="AG25" s="3">
        <f>((N25*$J$21)+$J$22)*1000/J25</f>
        <v>1.6231666261484128</v>
      </c>
      <c r="AH25" s="3"/>
      <c r="BK25" t="str">
        <f>C25</f>
        <v>RunIn</v>
      </c>
    </row>
    <row r="26" spans="1:64" x14ac:dyDescent="0.3">
      <c r="A26">
        <v>2</v>
      </c>
      <c r="B26">
        <v>1</v>
      </c>
      <c r="C26" t="s">
        <v>85</v>
      </c>
      <c r="D26" t="s">
        <v>86</v>
      </c>
      <c r="G26" s="1">
        <v>45722</v>
      </c>
      <c r="H26" s="6">
        <v>0.54456018518518523</v>
      </c>
      <c r="I26">
        <v>0.3</v>
      </c>
      <c r="J26">
        <v>0.3</v>
      </c>
      <c r="K26">
        <v>9325</v>
      </c>
      <c r="L26">
        <v>11471</v>
      </c>
      <c r="N26">
        <v>6185</v>
      </c>
      <c r="O26">
        <v>12.615</v>
      </c>
      <c r="P26">
        <v>16.661000000000001</v>
      </c>
      <c r="Q26">
        <v>4.0460000000000003</v>
      </c>
      <c r="S26">
        <v>0.88500000000000001</v>
      </c>
      <c r="T26">
        <v>1</v>
      </c>
      <c r="U26">
        <v>0</v>
      </c>
      <c r="V26">
        <v>0</v>
      </c>
      <c r="X26">
        <v>0</v>
      </c>
      <c r="AB26">
        <v>1</v>
      </c>
      <c r="AD26" s="3">
        <f>((K26*$F$21)+$F$22)*1000/I26</f>
        <v>10.402785137600874</v>
      </c>
      <c r="AE26" s="3">
        <f>((L26*$H$21)+$H$22)*1000/J26</f>
        <v>22.399300179611355</v>
      </c>
      <c r="AF26" s="3">
        <f t="shared" si="4"/>
        <v>11.996515042010481</v>
      </c>
      <c r="AG26" s="3">
        <f>((N26*$J$21)+$J$22)*1000/J26</f>
        <v>1.6433608068980425</v>
      </c>
      <c r="AH26" s="3"/>
      <c r="AK26">
        <f>ABS(100*(AD26-AD27)/(AVERAGE(AD26:AD27)))</f>
        <v>0.51104283713041643</v>
      </c>
      <c r="AQ26">
        <f>ABS(100*(AE26-AE27)/(AVERAGE(AE26:AE27)))</f>
        <v>1.4126475002703816</v>
      </c>
      <c r="AW26">
        <f>ABS(100*(AF26-AF27)/(AVERAGE(AF26:AF27)))</f>
        <v>3.111064828639214</v>
      </c>
      <c r="BC26">
        <f>ABS(100*(AG26-AG27)/(AVERAGE(AG26:AG27)))</f>
        <v>0.43464876173907319</v>
      </c>
      <c r="BG26" s="3">
        <f>AVERAGE(AD26:AD27)</f>
        <v>10.429434576779792</v>
      </c>
      <c r="BH26" s="3">
        <f>AVERAGE(AE26:AE27)</f>
        <v>22.242198250813704</v>
      </c>
      <c r="BI26" s="3">
        <f>AVERAGE(AF26:AF27)</f>
        <v>11.812763674033912</v>
      </c>
      <c r="BJ26" s="3">
        <f>AVERAGE(AG26:AG27)</f>
        <v>1.6397971279422257</v>
      </c>
      <c r="BK26" t="str">
        <f t="shared" ref="BK26:BK89" si="5">C26</f>
        <v>RunIn</v>
      </c>
    </row>
    <row r="27" spans="1:64" x14ac:dyDescent="0.3">
      <c r="A27">
        <v>3</v>
      </c>
      <c r="B27">
        <v>1</v>
      </c>
      <c r="C27" t="s">
        <v>85</v>
      </c>
      <c r="D27" t="s">
        <v>86</v>
      </c>
      <c r="G27" s="1">
        <v>45722</v>
      </c>
      <c r="H27" s="6">
        <v>0.5512731481481481</v>
      </c>
      <c r="I27">
        <v>0.3</v>
      </c>
      <c r="J27">
        <v>0.3</v>
      </c>
      <c r="K27">
        <v>9372</v>
      </c>
      <c r="L27">
        <v>11306</v>
      </c>
      <c r="N27">
        <v>6155</v>
      </c>
      <c r="O27">
        <v>12.673999999999999</v>
      </c>
      <c r="P27">
        <v>16.428999999999998</v>
      </c>
      <c r="Q27">
        <v>3.754</v>
      </c>
      <c r="S27">
        <v>0.879</v>
      </c>
      <c r="T27">
        <v>1</v>
      </c>
      <c r="U27">
        <v>0</v>
      </c>
      <c r="V27">
        <v>0</v>
      </c>
      <c r="X27">
        <v>0</v>
      </c>
      <c r="AB27">
        <v>1</v>
      </c>
      <c r="AD27" s="3">
        <f>((K27*$F$21)+$F$22)*1000/I27</f>
        <v>10.456084015958711</v>
      </c>
      <c r="AE27" s="3">
        <f>((L27*$H$21)+$H$22)*1000/J27</f>
        <v>22.085096322016053</v>
      </c>
      <c r="AF27" s="3">
        <f t="shared" si="4"/>
        <v>11.629012306057342</v>
      </c>
      <c r="AG27" s="3">
        <f>((N27*$J$21)+$J$22)*1000/J27</f>
        <v>1.6362334489864088</v>
      </c>
      <c r="AH27" s="3"/>
      <c r="BK27" t="str">
        <f t="shared" si="5"/>
        <v>RunIn</v>
      </c>
    </row>
    <row r="28" spans="1:64" x14ac:dyDescent="0.3">
      <c r="A28">
        <v>4</v>
      </c>
      <c r="B28">
        <v>3</v>
      </c>
      <c r="C28" t="s">
        <v>87</v>
      </c>
      <c r="D28" t="s">
        <v>86</v>
      </c>
      <c r="G28" s="1">
        <v>45722</v>
      </c>
      <c r="H28" s="6">
        <v>0.56337962962962962</v>
      </c>
      <c r="I28">
        <v>0.5</v>
      </c>
      <c r="J28">
        <v>0.5</v>
      </c>
      <c r="K28">
        <v>4925</v>
      </c>
      <c r="L28">
        <v>3161</v>
      </c>
      <c r="N28">
        <v>1588</v>
      </c>
      <c r="O28">
        <v>4.194</v>
      </c>
      <c r="P28">
        <v>2.956</v>
      </c>
      <c r="Q28">
        <v>0</v>
      </c>
      <c r="S28">
        <v>0.05</v>
      </c>
      <c r="T28">
        <v>1</v>
      </c>
      <c r="U28">
        <v>0</v>
      </c>
      <c r="V28">
        <v>0</v>
      </c>
      <c r="X28">
        <v>0</v>
      </c>
      <c r="AB28">
        <v>1</v>
      </c>
      <c r="AD28" s="3">
        <f>((K28*$F$21)+$F$22)*1000/I28</f>
        <v>3.2478617450140299</v>
      </c>
      <c r="AE28" s="3">
        <f>((L28*$H$21)+$H$22)*1000/J28</f>
        <v>3.9449108109777011</v>
      </c>
      <c r="AF28" s="3">
        <f t="shared" si="4"/>
        <v>0.69704906596367122</v>
      </c>
      <c r="AG28" s="3">
        <f>((N28*$J$21)+$J$22)*1000/J28</f>
        <v>0.33072719774318593</v>
      </c>
      <c r="AH28" s="3"/>
      <c r="BK28" t="str">
        <f t="shared" si="5"/>
        <v>Rinse</v>
      </c>
    </row>
    <row r="29" spans="1:64" x14ac:dyDescent="0.3">
      <c r="A29">
        <v>5</v>
      </c>
      <c r="B29">
        <v>3</v>
      </c>
      <c r="D29" t="s">
        <v>88</v>
      </c>
      <c r="G29" s="1">
        <v>45722</v>
      </c>
      <c r="H29" s="6">
        <v>0.56702546296296297</v>
      </c>
      <c r="AB29">
        <v>1</v>
      </c>
      <c r="AD29" s="3"/>
      <c r="AE29" s="3"/>
      <c r="AF29" s="3"/>
      <c r="AG29" s="3"/>
      <c r="AH29" s="3"/>
      <c r="BK29">
        <f t="shared" si="5"/>
        <v>0</v>
      </c>
    </row>
    <row r="30" spans="1:64" x14ac:dyDescent="0.3">
      <c r="A30">
        <v>6</v>
      </c>
      <c r="B30">
        <v>3</v>
      </c>
      <c r="C30" t="s">
        <v>89</v>
      </c>
      <c r="D30" t="s">
        <v>86</v>
      </c>
      <c r="G30" s="1">
        <v>45722</v>
      </c>
      <c r="H30" s="6">
        <v>0.57770833333333338</v>
      </c>
      <c r="I30">
        <v>0.5</v>
      </c>
      <c r="J30">
        <v>0.5</v>
      </c>
      <c r="K30">
        <v>378</v>
      </c>
      <c r="L30">
        <v>491</v>
      </c>
      <c r="N30">
        <v>505</v>
      </c>
      <c r="O30">
        <v>0.70499999999999996</v>
      </c>
      <c r="P30">
        <v>0.69399999999999995</v>
      </c>
      <c r="Q30">
        <v>0</v>
      </c>
      <c r="S30">
        <v>0</v>
      </c>
      <c r="T30">
        <v>1</v>
      </c>
      <c r="U30">
        <v>0</v>
      </c>
      <c r="V30">
        <v>0</v>
      </c>
      <c r="X30">
        <v>0</v>
      </c>
      <c r="AB30">
        <v>1</v>
      </c>
      <c r="AD30" s="3">
        <f t="shared" ref="AD30:AD53" si="6">((K30*$F$21)+$F$22)*1000/I30</f>
        <v>0.15403195914496001</v>
      </c>
      <c r="AE30" s="3">
        <f t="shared" ref="AE30:AE53" si="7">((L30*$H$21)+$H$22)*1000/J30</f>
        <v>0.89427699359780477</v>
      </c>
      <c r="AF30" s="3">
        <f t="shared" si="4"/>
        <v>0.74024503445284473</v>
      </c>
      <c r="AG30" s="3">
        <f t="shared" ref="AG30:AG53" si="8">((N30*$J$21)+$J$22)*1000/J30</f>
        <v>0.17634862537719118</v>
      </c>
      <c r="AH30" s="3"/>
      <c r="BK30" t="str">
        <f t="shared" si="5"/>
        <v>Type I Reagent Grade Water</v>
      </c>
    </row>
    <row r="31" spans="1:64" x14ac:dyDescent="0.3">
      <c r="A31">
        <v>7</v>
      </c>
      <c r="B31">
        <v>3</v>
      </c>
      <c r="C31" t="s">
        <v>89</v>
      </c>
      <c r="D31" t="s">
        <v>86</v>
      </c>
      <c r="G31" s="1">
        <v>45722</v>
      </c>
      <c r="H31" s="6">
        <v>0.58351851851851855</v>
      </c>
      <c r="I31">
        <v>0.5</v>
      </c>
      <c r="J31">
        <v>0.5</v>
      </c>
      <c r="K31">
        <v>300</v>
      </c>
      <c r="L31">
        <v>458</v>
      </c>
      <c r="N31">
        <v>491</v>
      </c>
      <c r="O31">
        <v>0.64500000000000002</v>
      </c>
      <c r="P31">
        <v>0.66700000000000004</v>
      </c>
      <c r="Q31">
        <v>2.1000000000000001E-2</v>
      </c>
      <c r="S31">
        <v>0</v>
      </c>
      <c r="T31">
        <v>1</v>
      </c>
      <c r="U31">
        <v>0</v>
      </c>
      <c r="V31">
        <v>0</v>
      </c>
      <c r="X31">
        <v>0</v>
      </c>
      <c r="AB31">
        <v>1</v>
      </c>
      <c r="AD31" s="3">
        <f t="shared" si="6"/>
        <v>0.10095988452481762</v>
      </c>
      <c r="AE31" s="3">
        <f t="shared" si="7"/>
        <v>0.85657253068636785</v>
      </c>
      <c r="AF31" s="3">
        <f t="shared" si="4"/>
        <v>0.75561264616155022</v>
      </c>
      <c r="AG31" s="3">
        <f t="shared" si="8"/>
        <v>0.1743529651619336</v>
      </c>
      <c r="AH31" s="3"/>
      <c r="AK31">
        <f>ABS(100*(AD31-AD32)/(AVERAGE(AD31:AD32)))</f>
        <v>4.1270955900871042</v>
      </c>
      <c r="AQ31">
        <f>ABS(100*(AE31-AE32)/(AVERAGE(AE31:AE32)))</f>
        <v>1.1933233952840574</v>
      </c>
      <c r="AW31">
        <f>ABS(100*(AF31-AF32)/(AVERAGE(AF31:AF32)))</f>
        <v>1.8832707519725651</v>
      </c>
      <c r="BC31">
        <f>ABS(100*(AG31-AG32)/(AVERAGE(AG31:AG32)))</f>
        <v>0.24557458124140397</v>
      </c>
      <c r="BG31" s="3">
        <f>AVERAGE(AD31:AD32)</f>
        <v>9.8918650885581383E-2</v>
      </c>
      <c r="BH31" s="3">
        <f>AVERAGE(AE31:AE32)</f>
        <v>0.86171404835610921</v>
      </c>
      <c r="BI31" s="3">
        <f>AVERAGE(AF31:AF32)</f>
        <v>0.76279539747052794</v>
      </c>
      <c r="BJ31" s="3">
        <f>AVERAGE(AG31:AG32)</f>
        <v>0.17413914442458459</v>
      </c>
      <c r="BK31" t="str">
        <f t="shared" si="5"/>
        <v>Type I Reagent Grade Water</v>
      </c>
    </row>
    <row r="32" spans="1:64" x14ac:dyDescent="0.3">
      <c r="A32">
        <v>8</v>
      </c>
      <c r="B32">
        <v>3</v>
      </c>
      <c r="C32" t="s">
        <v>89</v>
      </c>
      <c r="D32" t="s">
        <v>86</v>
      </c>
      <c r="G32" s="1">
        <v>45722</v>
      </c>
      <c r="H32" s="6">
        <v>0.58986111111111106</v>
      </c>
      <c r="I32">
        <v>0.5</v>
      </c>
      <c r="J32">
        <v>0.5</v>
      </c>
      <c r="K32">
        <v>294</v>
      </c>
      <c r="L32">
        <v>467</v>
      </c>
      <c r="N32">
        <v>488</v>
      </c>
      <c r="O32">
        <v>0.64</v>
      </c>
      <c r="P32">
        <v>0.67400000000000004</v>
      </c>
      <c r="Q32">
        <v>3.4000000000000002E-2</v>
      </c>
      <c r="S32">
        <v>0</v>
      </c>
      <c r="T32">
        <v>1</v>
      </c>
      <c r="U32">
        <v>0</v>
      </c>
      <c r="V32">
        <v>0</v>
      </c>
      <c r="X32">
        <v>0</v>
      </c>
      <c r="AB32">
        <v>1</v>
      </c>
      <c r="AD32" s="3">
        <f t="shared" si="6"/>
        <v>9.6877417246345132E-2</v>
      </c>
      <c r="AE32" s="3">
        <f t="shared" si="7"/>
        <v>0.86685556602585068</v>
      </c>
      <c r="AF32" s="3">
        <f t="shared" si="4"/>
        <v>0.76997814877950554</v>
      </c>
      <c r="AG32" s="3">
        <f t="shared" si="8"/>
        <v>0.17392532368723557</v>
      </c>
      <c r="AH32" s="3"/>
      <c r="BK32" t="str">
        <f t="shared" si="5"/>
        <v>Type I Reagent Grade Water</v>
      </c>
    </row>
    <row r="33" spans="1:63" x14ac:dyDescent="0.3">
      <c r="A33">
        <v>9</v>
      </c>
      <c r="B33">
        <v>4</v>
      </c>
      <c r="C33" t="s">
        <v>90</v>
      </c>
      <c r="D33" t="s">
        <v>86</v>
      </c>
      <c r="G33" s="1">
        <v>45722</v>
      </c>
      <c r="H33" s="6">
        <v>0.60075231481481484</v>
      </c>
      <c r="I33">
        <v>0.2</v>
      </c>
      <c r="J33">
        <v>0.2</v>
      </c>
      <c r="K33">
        <v>1081</v>
      </c>
      <c r="L33">
        <v>1887</v>
      </c>
      <c r="N33">
        <v>788</v>
      </c>
      <c r="O33">
        <v>3.1110000000000002</v>
      </c>
      <c r="P33">
        <v>4.6929999999999996</v>
      </c>
      <c r="Q33">
        <v>1.581</v>
      </c>
      <c r="S33">
        <v>0</v>
      </c>
      <c r="T33">
        <v>1</v>
      </c>
      <c r="U33">
        <v>0</v>
      </c>
      <c r="V33">
        <v>0</v>
      </c>
      <c r="X33">
        <v>0</v>
      </c>
      <c r="AB33">
        <v>1</v>
      </c>
      <c r="AD33" s="3">
        <f t="shared" si="6"/>
        <v>1.5809026048483006</v>
      </c>
      <c r="AE33" s="3">
        <f t="shared" si="7"/>
        <v>6.2232250767495065</v>
      </c>
      <c r="AF33" s="3">
        <f t="shared" si="4"/>
        <v>4.6423224719012062</v>
      </c>
      <c r="AG33" s="3">
        <f t="shared" si="8"/>
        <v>0.54172367789260045</v>
      </c>
      <c r="AH33" s="3"/>
      <c r="BK33" t="str">
        <f t="shared" si="5"/>
        <v>Mixed Check 3/6/0.3</v>
      </c>
    </row>
    <row r="34" spans="1:63" x14ac:dyDescent="0.3">
      <c r="A34">
        <v>10</v>
      </c>
      <c r="B34">
        <v>4</v>
      </c>
      <c r="C34" t="s">
        <v>90</v>
      </c>
      <c r="D34" t="s">
        <v>86</v>
      </c>
      <c r="G34" s="1">
        <v>45722</v>
      </c>
      <c r="H34" s="6">
        <v>0.60700231481481481</v>
      </c>
      <c r="I34">
        <v>0.2</v>
      </c>
      <c r="J34">
        <v>0.2</v>
      </c>
      <c r="K34">
        <v>1928</v>
      </c>
      <c r="L34">
        <v>1977</v>
      </c>
      <c r="N34">
        <v>774</v>
      </c>
      <c r="O34">
        <v>4.7359999999999998</v>
      </c>
      <c r="P34">
        <v>4.883</v>
      </c>
      <c r="Q34">
        <v>0.14699999999999999</v>
      </c>
      <c r="S34">
        <v>0</v>
      </c>
      <c r="T34">
        <v>1</v>
      </c>
      <c r="U34">
        <v>0</v>
      </c>
      <c r="V34">
        <v>0</v>
      </c>
      <c r="X34">
        <v>0</v>
      </c>
      <c r="AB34">
        <v>1</v>
      </c>
      <c r="AD34" s="3">
        <f t="shared" si="6"/>
        <v>3.0216733485425511</v>
      </c>
      <c r="AE34" s="3">
        <f t="shared" si="7"/>
        <v>6.4803009602365753</v>
      </c>
      <c r="AF34" s="3">
        <f t="shared" si="4"/>
        <v>3.4586276116940242</v>
      </c>
      <c r="AG34" s="3">
        <f t="shared" si="8"/>
        <v>0.53673452735445659</v>
      </c>
      <c r="AH34" s="3"/>
      <c r="AJ34">
        <f>ABS(100*((AVERAGE(AD35))-3)/3)</f>
        <v>1.856463639882951</v>
      </c>
      <c r="AK34">
        <f>ABS(100*(AD34-AD35)/(AVERAGE(AD34:AD35)))</f>
        <v>1.1195821878500096</v>
      </c>
      <c r="AP34">
        <f>ABS(100*((AVERAGE(AE34:AE35))-6)/6)</f>
        <v>6.7196365865075753</v>
      </c>
      <c r="AQ34">
        <f>ABS(100*(AE34-AE35)/(AVERAGE(AE34:AE35)))</f>
        <v>2.4088901696988132</v>
      </c>
      <c r="AV34">
        <f>ABS(100*((AVERAGE(AF35))-3)/3)</f>
        <v>9.0120506982615343</v>
      </c>
      <c r="AW34">
        <f>ABS(100*(AF34-AF35)/(AVERAGE(AF34:AF35)))</f>
        <v>5.595672307833345</v>
      </c>
      <c r="BB34">
        <f>ABS(100*((AVERAGE(AG34:AG35))-0.3)/0.3)</f>
        <v>75.288435513071505</v>
      </c>
      <c r="BC34">
        <f>ABS(100*(AG34-AG35)/(AVERAGE(AG34:AG35)))</f>
        <v>4.1338421379321479</v>
      </c>
      <c r="BG34" s="3">
        <f>AVERAGE(AD34:AD35)</f>
        <v>3.0386836288695198</v>
      </c>
      <c r="BH34" s="3">
        <f>AVERAGE(AE34:AE35)</f>
        <v>6.4031781951904545</v>
      </c>
      <c r="BI34" s="3">
        <f>AVERAGE(AF34:AF35)</f>
        <v>3.3644945663209351</v>
      </c>
      <c r="BJ34" s="3">
        <f>AVERAGE(AG34:AG35)</f>
        <v>0.52586530653921448</v>
      </c>
      <c r="BK34" t="str">
        <f t="shared" si="5"/>
        <v>Mixed Check 3/6/0.3</v>
      </c>
    </row>
    <row r="35" spans="1:63" x14ac:dyDescent="0.3">
      <c r="A35">
        <v>11</v>
      </c>
      <c r="B35">
        <v>4</v>
      </c>
      <c r="C35" t="s">
        <v>90</v>
      </c>
      <c r="D35" t="s">
        <v>86</v>
      </c>
      <c r="G35" s="1">
        <v>45722</v>
      </c>
      <c r="H35" s="6">
        <v>0.61359953703703707</v>
      </c>
      <c r="I35">
        <v>0.2</v>
      </c>
      <c r="J35">
        <v>0.2</v>
      </c>
      <c r="K35">
        <v>1948</v>
      </c>
      <c r="L35">
        <v>1923</v>
      </c>
      <c r="N35">
        <v>713</v>
      </c>
      <c r="O35">
        <v>4.7729999999999997</v>
      </c>
      <c r="P35">
        <v>4.7690000000000001</v>
      </c>
      <c r="Q35">
        <v>0</v>
      </c>
      <c r="S35">
        <v>0</v>
      </c>
      <c r="T35">
        <v>1</v>
      </c>
      <c r="U35">
        <v>0</v>
      </c>
      <c r="V35">
        <v>0</v>
      </c>
      <c r="X35">
        <v>0</v>
      </c>
      <c r="AB35">
        <v>1</v>
      </c>
      <c r="AD35" s="3">
        <f t="shared" si="6"/>
        <v>3.0556939091964885</v>
      </c>
      <c r="AE35" s="3">
        <f t="shared" si="7"/>
        <v>6.3260554301443346</v>
      </c>
      <c r="AF35" s="3">
        <f t="shared" si="4"/>
        <v>3.270361520947846</v>
      </c>
      <c r="AG35" s="3">
        <f t="shared" si="8"/>
        <v>0.51499608572397249</v>
      </c>
      <c r="AH35" s="3"/>
      <c r="BK35" t="str">
        <f t="shared" si="5"/>
        <v>Mixed Check 3/6/0.3</v>
      </c>
    </row>
    <row r="36" spans="1:63" x14ac:dyDescent="0.3">
      <c r="A36">
        <v>12</v>
      </c>
      <c r="B36">
        <v>5</v>
      </c>
      <c r="C36" t="s">
        <v>90</v>
      </c>
      <c r="D36" t="s">
        <v>86</v>
      </c>
      <c r="G36" s="1">
        <v>45722</v>
      </c>
      <c r="H36" s="6">
        <v>0.6262847222222222</v>
      </c>
      <c r="I36">
        <v>0.6</v>
      </c>
      <c r="J36">
        <v>0.6</v>
      </c>
      <c r="K36">
        <v>5789</v>
      </c>
      <c r="L36">
        <v>6855</v>
      </c>
      <c r="N36">
        <v>2313</v>
      </c>
      <c r="O36">
        <v>4.0469999999999997</v>
      </c>
      <c r="P36">
        <v>5.0720000000000001</v>
      </c>
      <c r="Q36">
        <v>1.0249999999999999</v>
      </c>
      <c r="S36">
        <v>0.105</v>
      </c>
      <c r="T36">
        <v>1</v>
      </c>
      <c r="U36">
        <v>0</v>
      </c>
      <c r="V36">
        <v>0</v>
      </c>
      <c r="X36">
        <v>0</v>
      </c>
      <c r="AB36">
        <v>1</v>
      </c>
      <c r="AD36" s="3">
        <f t="shared" si="6"/>
        <v>3.1964475275950579</v>
      </c>
      <c r="AE36" s="3">
        <f t="shared" si="7"/>
        <v>6.8046046150785884</v>
      </c>
      <c r="AF36" s="3">
        <f t="shared" si="4"/>
        <v>3.6081570874835305</v>
      </c>
      <c r="AG36" s="3">
        <f t="shared" si="8"/>
        <v>0.36172823955156708</v>
      </c>
      <c r="AH36" s="3"/>
      <c r="BK36" t="str">
        <f t="shared" si="5"/>
        <v>Mixed Check 3/6/0.3</v>
      </c>
    </row>
    <row r="37" spans="1:63" x14ac:dyDescent="0.3">
      <c r="A37">
        <v>13</v>
      </c>
      <c r="B37">
        <v>5</v>
      </c>
      <c r="C37" t="s">
        <v>90</v>
      </c>
      <c r="D37" t="s">
        <v>86</v>
      </c>
      <c r="G37" s="1">
        <v>45722</v>
      </c>
      <c r="H37" s="6">
        <v>0.63339120370370372</v>
      </c>
      <c r="I37">
        <v>0.6</v>
      </c>
      <c r="J37">
        <v>0.6</v>
      </c>
      <c r="K37">
        <v>6076</v>
      </c>
      <c r="L37">
        <v>6924</v>
      </c>
      <c r="N37">
        <v>2274</v>
      </c>
      <c r="O37">
        <v>4.2300000000000004</v>
      </c>
      <c r="P37">
        <v>5.1210000000000004</v>
      </c>
      <c r="Q37">
        <v>0.89100000000000001</v>
      </c>
      <c r="S37">
        <v>0.10100000000000001</v>
      </c>
      <c r="T37">
        <v>1</v>
      </c>
      <c r="U37">
        <v>0</v>
      </c>
      <c r="V37">
        <v>0</v>
      </c>
      <c r="X37">
        <v>0</v>
      </c>
      <c r="AB37">
        <v>1</v>
      </c>
      <c r="AD37" s="3">
        <f t="shared" si="6"/>
        <v>3.3591792093897244</v>
      </c>
      <c r="AE37" s="3">
        <f t="shared" si="7"/>
        <v>6.8703017853030612</v>
      </c>
      <c r="AF37" s="3">
        <f t="shared" si="4"/>
        <v>3.5111225759133369</v>
      </c>
      <c r="AG37" s="3">
        <f t="shared" si="8"/>
        <v>0.35709545690900485</v>
      </c>
      <c r="AH37" s="3"/>
      <c r="AJ37">
        <f>ABS(100*((AVERAGE(AD37:AD38))-3)/3)</f>
        <v>11.972640312990812</v>
      </c>
      <c r="AK37">
        <f>ABS(100*(AD37-AD38)/(AVERAGE(AD37:AD38)))</f>
        <v>0</v>
      </c>
      <c r="AP37">
        <f>ABS(100*((AVERAGE(AE37:AE38))-6)/6)</f>
        <v>13.981356659058841</v>
      </c>
      <c r="AQ37">
        <f>ABS(100*(AE37-AE38)/(AVERAGE(AE37:AE38)))</f>
        <v>0.91887500086280072</v>
      </c>
      <c r="AV37">
        <f>ABS(100*((AVERAGE(AF37:AF38))-3)/3)</f>
        <v>15.990073005126868</v>
      </c>
      <c r="AW37">
        <f>ABS(100*(AF37-AF38)/(AVERAGE(AF37:AF38)))</f>
        <v>1.8059238430483016</v>
      </c>
      <c r="BB37">
        <f>ABS(100*((AVERAGE(AG37:AG38))-0.3)/0.3)</f>
        <v>14.933588170478686</v>
      </c>
      <c r="BC37">
        <f>ABS(100*(AG37-AG38)/(AVERAGE(AG37:AG38)))</f>
        <v>7.1314762976176969</v>
      </c>
      <c r="BG37" s="3">
        <f>AVERAGE(AD37:AD38)</f>
        <v>3.3591792093897244</v>
      </c>
      <c r="BH37" s="3">
        <f>AVERAGE(AE37:AE38)</f>
        <v>6.8388813995435305</v>
      </c>
      <c r="BI37" s="3">
        <f>AVERAGE(AF37:AF38)</f>
        <v>3.4797021901538061</v>
      </c>
      <c r="BJ37" s="3">
        <f>AVERAGE(AG37:AG38)</f>
        <v>0.34480076451143604</v>
      </c>
      <c r="BK37" t="str">
        <f t="shared" si="5"/>
        <v>Mixed Check 3/6/0.3</v>
      </c>
    </row>
    <row r="38" spans="1:63" x14ac:dyDescent="0.3">
      <c r="A38">
        <v>14</v>
      </c>
      <c r="B38">
        <v>5</v>
      </c>
      <c r="C38" t="s">
        <v>90</v>
      </c>
      <c r="D38" t="s">
        <v>86</v>
      </c>
      <c r="G38" s="1">
        <v>45722</v>
      </c>
      <c r="H38" s="6">
        <v>0.6408449074074074</v>
      </c>
      <c r="I38">
        <v>0.6</v>
      </c>
      <c r="J38">
        <v>0.6</v>
      </c>
      <c r="K38">
        <v>6076</v>
      </c>
      <c r="L38">
        <v>6858</v>
      </c>
      <c r="N38">
        <v>2067</v>
      </c>
      <c r="O38">
        <v>4.2300000000000004</v>
      </c>
      <c r="P38">
        <v>5.0739999999999998</v>
      </c>
      <c r="Q38">
        <v>0.84399999999999997</v>
      </c>
      <c r="S38">
        <v>8.3000000000000004E-2</v>
      </c>
      <c r="T38">
        <v>1</v>
      </c>
      <c r="U38">
        <v>0</v>
      </c>
      <c r="V38">
        <v>0</v>
      </c>
      <c r="X38">
        <v>0</v>
      </c>
      <c r="AB38">
        <v>1</v>
      </c>
      <c r="AD38" s="3">
        <f t="shared" si="6"/>
        <v>3.3591792093897244</v>
      </c>
      <c r="AE38" s="3">
        <f t="shared" si="7"/>
        <v>6.8074610137839997</v>
      </c>
      <c r="AF38" s="3">
        <f t="shared" si="4"/>
        <v>3.4482818043942753</v>
      </c>
      <c r="AG38" s="3">
        <f t="shared" si="8"/>
        <v>0.33250607211386718</v>
      </c>
      <c r="AH38" s="3"/>
      <c r="BK38" t="str">
        <f t="shared" si="5"/>
        <v>Mixed Check 3/6/0.3</v>
      </c>
    </row>
    <row r="39" spans="1:63" x14ac:dyDescent="0.3">
      <c r="A39">
        <v>15</v>
      </c>
      <c r="B39">
        <v>6</v>
      </c>
      <c r="C39" t="s">
        <v>91</v>
      </c>
      <c r="D39" t="s">
        <v>86</v>
      </c>
      <c r="G39" s="1">
        <v>45722</v>
      </c>
      <c r="H39" s="6">
        <v>0.65315972222222218</v>
      </c>
      <c r="I39">
        <v>0.33300000000000002</v>
      </c>
      <c r="J39">
        <v>0.33300000000000002</v>
      </c>
      <c r="K39">
        <v>6905</v>
      </c>
      <c r="L39">
        <v>9407</v>
      </c>
      <c r="N39">
        <v>2639</v>
      </c>
      <c r="O39">
        <v>8.577</v>
      </c>
      <c r="P39">
        <v>12.385</v>
      </c>
      <c r="Q39">
        <v>3.8069999999999999</v>
      </c>
      <c r="S39">
        <v>0.24</v>
      </c>
      <c r="T39">
        <v>1</v>
      </c>
      <c r="U39">
        <v>0</v>
      </c>
      <c r="V39">
        <v>0</v>
      </c>
      <c r="X39">
        <v>0</v>
      </c>
      <c r="AB39">
        <v>1</v>
      </c>
      <c r="AD39" s="3">
        <f t="shared" si="6"/>
        <v>6.8995134337987256</v>
      </c>
      <c r="AE39" s="3">
        <f t="shared" si="7"/>
        <v>16.638644649517655</v>
      </c>
      <c r="AF39" s="3">
        <f t="shared" si="4"/>
        <v>9.7391312157189294</v>
      </c>
      <c r="AG39" s="3">
        <f t="shared" si="8"/>
        <v>0.72153792949810025</v>
      </c>
      <c r="AH39" s="3"/>
      <c r="BK39" t="str">
        <f t="shared" si="5"/>
        <v>Mixed Check 9/18/0.9</v>
      </c>
    </row>
    <row r="40" spans="1:63" x14ac:dyDescent="0.3">
      <c r="A40">
        <v>16</v>
      </c>
      <c r="B40">
        <v>6</v>
      </c>
      <c r="C40" t="s">
        <v>91</v>
      </c>
      <c r="D40" t="s">
        <v>86</v>
      </c>
      <c r="G40" s="1">
        <v>45722</v>
      </c>
      <c r="H40" s="6">
        <v>0.6602662037037037</v>
      </c>
      <c r="I40">
        <v>0.33300000000000002</v>
      </c>
      <c r="J40">
        <v>0.33300000000000002</v>
      </c>
      <c r="K40">
        <v>9219</v>
      </c>
      <c r="L40">
        <v>9489</v>
      </c>
      <c r="N40">
        <v>2598</v>
      </c>
      <c r="O40">
        <v>11.243</v>
      </c>
      <c r="P40">
        <v>12.488</v>
      </c>
      <c r="Q40">
        <v>1.246</v>
      </c>
      <c r="S40">
        <v>0.23400000000000001</v>
      </c>
      <c r="T40">
        <v>1</v>
      </c>
      <c r="U40">
        <v>0</v>
      </c>
      <c r="V40">
        <v>0</v>
      </c>
      <c r="X40">
        <v>0</v>
      </c>
      <c r="AB40">
        <v>1</v>
      </c>
      <c r="AD40" s="3">
        <f t="shared" si="6"/>
        <v>9.263584825787051</v>
      </c>
      <c r="AE40" s="3">
        <f t="shared" si="7"/>
        <v>16.779320141315718</v>
      </c>
      <c r="AF40" s="3">
        <f t="shared" si="4"/>
        <v>7.5157353155286675</v>
      </c>
      <c r="AG40" s="3">
        <f t="shared" si="8"/>
        <v>0.71276250384113338</v>
      </c>
      <c r="AH40" s="3"/>
      <c r="AJ40">
        <f>ABS(100*((AVERAGE(AD40:AD41))-9)/9)</f>
        <v>2.4916860572346482</v>
      </c>
      <c r="AK40">
        <f>ABS(100*(AD40-AD41)/(AVERAGE(AD40:AD41)))</f>
        <v>0.85281888922013949</v>
      </c>
      <c r="AP40">
        <f>ABS(100*((AVERAGE(AE40:AE41))-18)/18)</f>
        <v>6.3383697861450763</v>
      </c>
      <c r="AQ40">
        <f>ABS(100*(AE40-AE41)/(AVERAGE(AE40:AE41)))</f>
        <v>0.9463533430098372</v>
      </c>
      <c r="AV40">
        <f>ABS(100*((AVERAGE(AF40:AF41))-9)/9)</f>
        <v>15.168425629524771</v>
      </c>
      <c r="AW40">
        <f>ABS(100*(AF40-AF41)/(AVERAGE(AF40:AF41)))</f>
        <v>3.120074589574223</v>
      </c>
      <c r="BB40">
        <f>ABS(100*((AVERAGE(AG40:AG41))-0.9)/0.9)</f>
        <v>20.542568185059345</v>
      </c>
      <c r="BC40">
        <f>ABS(100*(AG40-AG41)/(AVERAGE(AG40:AG41)))</f>
        <v>0.6584608861358705</v>
      </c>
      <c r="BG40" s="3">
        <f>AVERAGE(AD40:AD41)</f>
        <v>9.2242517451511183</v>
      </c>
      <c r="BH40" s="3">
        <f>AVERAGE(AE40:AE41)</f>
        <v>16.859093438493886</v>
      </c>
      <c r="BI40" s="3">
        <f>AVERAGE(AF40:AF41)</f>
        <v>7.6348416933427705</v>
      </c>
      <c r="BJ40" s="3">
        <f>AVERAGE(AG40:AG41)</f>
        <v>0.71511688633446591</v>
      </c>
      <c r="BK40" t="str">
        <f t="shared" si="5"/>
        <v>Mixed Check 9/18/0.9</v>
      </c>
    </row>
    <row r="41" spans="1:63" x14ac:dyDescent="0.3">
      <c r="A41">
        <v>17</v>
      </c>
      <c r="B41">
        <v>6</v>
      </c>
      <c r="C41" t="s">
        <v>91</v>
      </c>
      <c r="D41" t="s">
        <v>86</v>
      </c>
      <c r="G41" s="1">
        <v>45722</v>
      </c>
      <c r="H41" s="6">
        <v>0.66774305555555558</v>
      </c>
      <c r="I41">
        <v>0.33300000000000002</v>
      </c>
      <c r="J41">
        <v>0.33300000000000002</v>
      </c>
      <c r="K41">
        <v>9142</v>
      </c>
      <c r="L41">
        <v>9582</v>
      </c>
      <c r="N41">
        <v>2620</v>
      </c>
      <c r="O41">
        <v>11.154</v>
      </c>
      <c r="P41">
        <v>12.606999999999999</v>
      </c>
      <c r="Q41">
        <v>1.4530000000000001</v>
      </c>
      <c r="S41">
        <v>0.23699999999999999</v>
      </c>
      <c r="T41">
        <v>1</v>
      </c>
      <c r="U41">
        <v>0</v>
      </c>
      <c r="V41">
        <v>0</v>
      </c>
      <c r="X41">
        <v>0</v>
      </c>
      <c r="AB41">
        <v>1</v>
      </c>
      <c r="AD41" s="3">
        <f t="shared" si="6"/>
        <v>9.1849186645151839</v>
      </c>
      <c r="AE41" s="3">
        <f t="shared" si="7"/>
        <v>16.938866735672057</v>
      </c>
      <c r="AF41" s="3">
        <f t="shared" si="4"/>
        <v>7.7539480711568736</v>
      </c>
      <c r="AG41" s="3">
        <f t="shared" si="8"/>
        <v>0.71747126882779855</v>
      </c>
      <c r="AH41" s="3"/>
      <c r="BG41" s="3"/>
      <c r="BH41" s="3"/>
      <c r="BI41" s="3"/>
      <c r="BJ41" s="3"/>
      <c r="BK41" t="str">
        <f t="shared" si="5"/>
        <v>Mixed Check 9/18/0.9</v>
      </c>
    </row>
    <row r="42" spans="1:63" x14ac:dyDescent="0.3">
      <c r="A42">
        <v>18</v>
      </c>
      <c r="B42">
        <v>7</v>
      </c>
      <c r="C42" t="s">
        <v>91</v>
      </c>
      <c r="D42" t="s">
        <v>86</v>
      </c>
      <c r="G42" s="1">
        <v>45722</v>
      </c>
      <c r="H42" s="6">
        <v>0.68098379629629635</v>
      </c>
      <c r="I42">
        <v>0.46700000000000003</v>
      </c>
      <c r="J42">
        <v>0.46700000000000003</v>
      </c>
      <c r="K42">
        <v>12496</v>
      </c>
      <c r="L42">
        <v>14898</v>
      </c>
      <c r="N42">
        <v>5025</v>
      </c>
      <c r="O42">
        <v>10.709</v>
      </c>
      <c r="P42">
        <v>13.811</v>
      </c>
      <c r="Q42">
        <v>3.1030000000000002</v>
      </c>
      <c r="S42">
        <v>0.438</v>
      </c>
      <c r="T42">
        <v>1</v>
      </c>
      <c r="U42">
        <v>0</v>
      </c>
      <c r="V42">
        <v>0</v>
      </c>
      <c r="X42">
        <v>0</v>
      </c>
      <c r="AB42">
        <v>1</v>
      </c>
      <c r="AD42" s="3">
        <f t="shared" si="6"/>
        <v>8.9927784145966108</v>
      </c>
      <c r="AE42" s="3">
        <f t="shared" si="7"/>
        <v>18.581511191804523</v>
      </c>
      <c r="AF42" s="3">
        <f t="shared" si="4"/>
        <v>9.5887327772079125</v>
      </c>
      <c r="AG42" s="3">
        <f t="shared" si="8"/>
        <v>0.87865287000954428</v>
      </c>
      <c r="AH42" s="3"/>
      <c r="BG42" s="3"/>
      <c r="BH42" s="3"/>
      <c r="BI42" s="3"/>
      <c r="BJ42" s="3"/>
      <c r="BK42" t="str">
        <f t="shared" si="5"/>
        <v>Mixed Check 9/18/0.9</v>
      </c>
    </row>
    <row r="43" spans="1:63" x14ac:dyDescent="0.3">
      <c r="A43">
        <v>19</v>
      </c>
      <c r="B43">
        <v>7</v>
      </c>
      <c r="C43" t="s">
        <v>91</v>
      </c>
      <c r="D43" t="s">
        <v>86</v>
      </c>
      <c r="G43" s="1">
        <v>45722</v>
      </c>
      <c r="H43" s="6">
        <v>0.68858796296296299</v>
      </c>
      <c r="I43">
        <v>0.46700000000000003</v>
      </c>
      <c r="J43">
        <v>0.46700000000000003</v>
      </c>
      <c r="K43">
        <v>13019</v>
      </c>
      <c r="L43">
        <v>14953</v>
      </c>
      <c r="N43">
        <v>5107</v>
      </c>
      <c r="O43">
        <v>11.137</v>
      </c>
      <c r="P43">
        <v>13.861000000000001</v>
      </c>
      <c r="Q43">
        <v>2.7229999999999999</v>
      </c>
      <c r="S43">
        <v>0.44800000000000001</v>
      </c>
      <c r="T43">
        <v>1</v>
      </c>
      <c r="U43">
        <v>0</v>
      </c>
      <c r="V43">
        <v>0</v>
      </c>
      <c r="X43">
        <v>0</v>
      </c>
      <c r="AB43">
        <v>1</v>
      </c>
      <c r="AD43" s="3">
        <f t="shared" si="6"/>
        <v>9.3737795542541988</v>
      </c>
      <c r="AE43" s="3">
        <f t="shared" si="7"/>
        <v>18.648792531760698</v>
      </c>
      <c r="AF43" s="3">
        <f t="shared" si="4"/>
        <v>9.2750129775064991</v>
      </c>
      <c r="AG43" s="3">
        <f t="shared" si="8"/>
        <v>0.89116771687793828</v>
      </c>
      <c r="AH43" s="3"/>
      <c r="AJ43">
        <f>ABS(100*((AVERAGE(AD43:AD44))-9)/9)</f>
        <v>4.0155021776241249</v>
      </c>
      <c r="AK43">
        <f>ABS(100*(AD43-AD44)/(AVERAGE(AD43:AD44)))</f>
        <v>0.26458360124220814</v>
      </c>
      <c r="AP43">
        <f>ABS(100*((AVERAGE(AE43:AE44))-18)/18)</f>
        <v>3.7946936126879729</v>
      </c>
      <c r="AQ43">
        <f>ABS(100*(AE43-AE44)/(AVERAGE(AE43:AE44)))</f>
        <v>0.36666741205855191</v>
      </c>
      <c r="AV43">
        <f>ABS(100*((AVERAGE(AF43:AF44))-9)/9)</f>
        <v>3.5738850477518209</v>
      </c>
      <c r="AW43">
        <f>ABS(100*(AF43-AF44)/(AVERAGE(AF43:AF44)))</f>
        <v>1.0006099461089135</v>
      </c>
      <c r="BB43">
        <f>ABS(100*((AVERAGE(AG43:AG44))-0.9)/0.9)</f>
        <v>0.51092047209972458</v>
      </c>
      <c r="BC43">
        <f>ABS(100*(AG43-AG44)/(AVERAGE(AG43:AG44)))</f>
        <v>2.9693992581714617</v>
      </c>
      <c r="BG43" s="3">
        <f>AVERAGE(AD43:AD44)</f>
        <v>9.3613951959861712</v>
      </c>
      <c r="BH43" s="3">
        <f>AVERAGE(AE43:AE44)</f>
        <v>18.683044850283835</v>
      </c>
      <c r="BI43" s="3">
        <f>AVERAGE(AF43:AF44)</f>
        <v>9.3216496542976639</v>
      </c>
      <c r="BJ43" s="3">
        <f>AVERAGE(AG43:AG44)</f>
        <v>0.90459828424889754</v>
      </c>
      <c r="BK43" t="str">
        <f t="shared" si="5"/>
        <v>Mixed Check 9/18/0.9</v>
      </c>
    </row>
    <row r="44" spans="1:63" x14ac:dyDescent="0.3">
      <c r="A44">
        <v>20</v>
      </c>
      <c r="B44">
        <v>7</v>
      </c>
      <c r="C44" t="s">
        <v>91</v>
      </c>
      <c r="D44" t="s">
        <v>86</v>
      </c>
      <c r="G44" s="1">
        <v>45722</v>
      </c>
      <c r="H44" s="6">
        <v>0.69685185185185183</v>
      </c>
      <c r="I44">
        <v>0.46700000000000003</v>
      </c>
      <c r="J44">
        <v>0.46700000000000003</v>
      </c>
      <c r="K44">
        <v>12985</v>
      </c>
      <c r="L44">
        <v>15009</v>
      </c>
      <c r="N44">
        <v>5283</v>
      </c>
      <c r="O44">
        <v>11.11</v>
      </c>
      <c r="P44">
        <v>13.912000000000001</v>
      </c>
      <c r="Q44">
        <v>2.802</v>
      </c>
      <c r="S44">
        <v>0.46700000000000003</v>
      </c>
      <c r="T44">
        <v>1</v>
      </c>
      <c r="U44">
        <v>0</v>
      </c>
      <c r="V44">
        <v>0</v>
      </c>
      <c r="X44">
        <v>0</v>
      </c>
      <c r="AB44">
        <v>1</v>
      </c>
      <c r="AD44" s="3">
        <f t="shared" si="6"/>
        <v>9.3490108377181436</v>
      </c>
      <c r="AE44" s="3">
        <f t="shared" si="7"/>
        <v>18.717297168806972</v>
      </c>
      <c r="AF44" s="3">
        <f t="shared" si="4"/>
        <v>9.3682863310888287</v>
      </c>
      <c r="AG44" s="3">
        <f t="shared" si="8"/>
        <v>0.91802885161985681</v>
      </c>
      <c r="AH44" s="3"/>
      <c r="BG44" s="3"/>
      <c r="BH44" s="3"/>
      <c r="BI44" s="3"/>
      <c r="BJ44" s="3"/>
      <c r="BK44" t="str">
        <f t="shared" si="5"/>
        <v>Mixed Check 9/18/0.9</v>
      </c>
    </row>
    <row r="45" spans="1:63" x14ac:dyDescent="0.3">
      <c r="A45">
        <v>21</v>
      </c>
      <c r="B45">
        <v>8</v>
      </c>
      <c r="C45" t="s">
        <v>91</v>
      </c>
      <c r="D45" t="s">
        <v>86</v>
      </c>
      <c r="G45" s="1">
        <v>45722</v>
      </c>
      <c r="H45" s="6">
        <v>0.71089120370370373</v>
      </c>
      <c r="I45">
        <v>0.6</v>
      </c>
      <c r="J45">
        <v>0.6</v>
      </c>
      <c r="K45">
        <v>15838</v>
      </c>
      <c r="L45">
        <v>19548</v>
      </c>
      <c r="N45">
        <v>7767</v>
      </c>
      <c r="O45">
        <v>10.471</v>
      </c>
      <c r="P45">
        <v>14.032999999999999</v>
      </c>
      <c r="Q45">
        <v>3.5619999999999998</v>
      </c>
      <c r="S45">
        <v>0.57999999999999996</v>
      </c>
      <c r="T45">
        <v>1</v>
      </c>
      <c r="U45">
        <v>0</v>
      </c>
      <c r="V45">
        <v>0</v>
      </c>
      <c r="X45">
        <v>0</v>
      </c>
      <c r="AB45">
        <v>1</v>
      </c>
      <c r="AD45" s="3">
        <f t="shared" si="6"/>
        <v>8.8943244277853459</v>
      </c>
      <c r="AE45" s="3">
        <f t="shared" si="7"/>
        <v>18.890027537676286</v>
      </c>
      <c r="AF45" s="3">
        <f t="shared" si="4"/>
        <v>9.9957031098909397</v>
      </c>
      <c r="AG45" s="3">
        <f t="shared" si="8"/>
        <v>1.0096050737191073</v>
      </c>
      <c r="AH45" s="3"/>
      <c r="BG45" s="3"/>
      <c r="BH45" s="3"/>
      <c r="BI45" s="3"/>
      <c r="BJ45" s="3"/>
      <c r="BK45" t="str">
        <f t="shared" si="5"/>
        <v>Mixed Check 9/18/0.9</v>
      </c>
    </row>
    <row r="46" spans="1:63" x14ac:dyDescent="0.3">
      <c r="A46">
        <v>22</v>
      </c>
      <c r="B46">
        <v>8</v>
      </c>
      <c r="C46" t="s">
        <v>91</v>
      </c>
      <c r="D46" t="s">
        <v>86</v>
      </c>
      <c r="G46" s="1">
        <v>45722</v>
      </c>
      <c r="H46" s="6">
        <v>0.71913194444444439</v>
      </c>
      <c r="I46">
        <v>0.6</v>
      </c>
      <c r="J46">
        <v>0.6</v>
      </c>
      <c r="K46">
        <v>16012</v>
      </c>
      <c r="L46">
        <v>19524</v>
      </c>
      <c r="N46">
        <v>8045</v>
      </c>
      <c r="O46">
        <v>10.582000000000001</v>
      </c>
      <c r="P46">
        <v>14.016</v>
      </c>
      <c r="Q46">
        <v>3.4340000000000002</v>
      </c>
      <c r="S46">
        <v>0.60399999999999998</v>
      </c>
      <c r="T46">
        <v>1</v>
      </c>
      <c r="U46">
        <v>0</v>
      </c>
      <c r="V46">
        <v>0</v>
      </c>
      <c r="X46">
        <v>0</v>
      </c>
      <c r="AB46">
        <v>1</v>
      </c>
      <c r="AD46" s="3">
        <f t="shared" si="6"/>
        <v>8.9929840536817647</v>
      </c>
      <c r="AE46" s="3">
        <f t="shared" si="7"/>
        <v>18.867176348032984</v>
      </c>
      <c r="AF46" s="3">
        <f t="shared" si="4"/>
        <v>9.8741922943512197</v>
      </c>
      <c r="AG46" s="3">
        <f t="shared" si="8"/>
        <v>1.0426284987096788</v>
      </c>
      <c r="AH46" s="3"/>
      <c r="AJ46">
        <f>ABS(100*((AVERAGE(AD46:AD47))-9)/9)</f>
        <v>0.48275428131599402</v>
      </c>
      <c r="AK46">
        <f>ABS(100*(AD46-AD47)/(AVERAGE(AD46:AD47)))</f>
        <v>1.1160307943743284</v>
      </c>
      <c r="AP46">
        <f>ABS(100*((AVERAGE(AE46:AE47))-18)/18)</f>
        <v>4.3786073176847671</v>
      </c>
      <c r="AQ46">
        <f>ABS(100*(AE46-AE47)/(AVERAGE(AE46:AE47)))</f>
        <v>0.84124337650914638</v>
      </c>
      <c r="AV46">
        <f>ABS(100*((AVERAGE(AF46:AF47))-9)/9)</f>
        <v>8.2744603540535397</v>
      </c>
      <c r="AW46">
        <f>ABS(100*(AF46-AF47)/(AVERAGE(AF46:AF47)))</f>
        <v>2.657667110517512</v>
      </c>
      <c r="BB46">
        <f>ABS(100*((AVERAGE(AG46:AG47))-0.9)/0.9)</f>
        <v>16.091788970270294</v>
      </c>
      <c r="BC46">
        <f>ABS(100*(AG46-AG47)/(AVERAGE(AG46:AG47)))</f>
        <v>0.42066369153933364</v>
      </c>
      <c r="BG46" s="3">
        <f>AVERAGE(AD46:AD47)</f>
        <v>9.0434478853184395</v>
      </c>
      <c r="BH46" s="3">
        <f>AVERAGE(AE46:AE47)</f>
        <v>18.788149317183258</v>
      </c>
      <c r="BI46" s="3">
        <f>AVERAGE(AF46:AF47)</f>
        <v>9.7447014318648186</v>
      </c>
      <c r="BJ46" s="3">
        <f>AVERAGE(AG46:AG47)</f>
        <v>1.0448261007324326</v>
      </c>
      <c r="BK46" t="str">
        <f t="shared" si="5"/>
        <v>Mixed Check 9/18/0.9</v>
      </c>
    </row>
    <row r="47" spans="1:63" x14ac:dyDescent="0.3">
      <c r="A47">
        <v>23</v>
      </c>
      <c r="B47">
        <v>8</v>
      </c>
      <c r="C47" t="s">
        <v>91</v>
      </c>
      <c r="D47" t="s">
        <v>86</v>
      </c>
      <c r="G47" s="1">
        <v>45722</v>
      </c>
      <c r="H47" s="6">
        <v>0.72789351851851847</v>
      </c>
      <c r="I47">
        <v>0.6</v>
      </c>
      <c r="J47">
        <v>0.6</v>
      </c>
      <c r="K47">
        <v>16190</v>
      </c>
      <c r="L47">
        <v>19358</v>
      </c>
      <c r="N47">
        <v>8082</v>
      </c>
      <c r="O47">
        <v>10.696</v>
      </c>
      <c r="P47">
        <v>13.898999999999999</v>
      </c>
      <c r="Q47">
        <v>3.2029999999999998</v>
      </c>
      <c r="S47">
        <v>0.60799999999999998</v>
      </c>
      <c r="T47">
        <v>1</v>
      </c>
      <c r="U47">
        <v>0</v>
      </c>
      <c r="V47">
        <v>0</v>
      </c>
      <c r="X47">
        <v>0</v>
      </c>
      <c r="AB47">
        <v>1</v>
      </c>
      <c r="AD47" s="3">
        <f t="shared" si="6"/>
        <v>9.0939117169551125</v>
      </c>
      <c r="AE47" s="3">
        <f t="shared" si="7"/>
        <v>18.709122286333532</v>
      </c>
      <c r="AF47" s="3">
        <f t="shared" si="4"/>
        <v>9.6152105693784193</v>
      </c>
      <c r="AG47" s="3">
        <f t="shared" si="8"/>
        <v>1.0470237027551863</v>
      </c>
      <c r="AH47" s="3"/>
      <c r="BK47" t="str">
        <f t="shared" si="5"/>
        <v>Mixed Check 9/18/0.9</v>
      </c>
    </row>
    <row r="48" spans="1:63" x14ac:dyDescent="0.3">
      <c r="A48">
        <v>24</v>
      </c>
      <c r="B48">
        <v>1</v>
      </c>
      <c r="C48" t="s">
        <v>92</v>
      </c>
      <c r="D48" t="s">
        <v>86</v>
      </c>
      <c r="G48" s="1">
        <v>45722</v>
      </c>
      <c r="H48" s="6">
        <v>0.74075231481481485</v>
      </c>
      <c r="I48">
        <v>0.3</v>
      </c>
      <c r="J48">
        <v>0.3</v>
      </c>
      <c r="K48">
        <v>8365</v>
      </c>
      <c r="L48">
        <v>10438</v>
      </c>
      <c r="N48">
        <v>5740</v>
      </c>
      <c r="O48">
        <v>11.387</v>
      </c>
      <c r="P48">
        <v>15.202</v>
      </c>
      <c r="Q48">
        <v>3.8159999999999998</v>
      </c>
      <c r="S48">
        <v>0.80700000000000005</v>
      </c>
      <c r="T48">
        <v>1</v>
      </c>
      <c r="U48">
        <v>0</v>
      </c>
      <c r="V48">
        <v>0</v>
      </c>
      <c r="X48">
        <v>0</v>
      </c>
      <c r="AB48">
        <v>1</v>
      </c>
      <c r="AD48" s="3">
        <f t="shared" si="6"/>
        <v>9.3141271966748764</v>
      </c>
      <c r="AE48" s="3">
        <f t="shared" si="7"/>
        <v>20.432193604484372</v>
      </c>
      <c r="AF48" s="3">
        <f t="shared" si="4"/>
        <v>11.118066407809495</v>
      </c>
      <c r="AG48" s="3">
        <f t="shared" si="8"/>
        <v>1.5376383312088036</v>
      </c>
      <c r="AH48" s="3"/>
      <c r="BG48" s="3"/>
      <c r="BH48" s="3"/>
      <c r="BI48" s="3"/>
      <c r="BJ48" s="3"/>
      <c r="BK48" t="str">
        <f t="shared" si="5"/>
        <v>Spiked tap as reference 100+1KHP</v>
      </c>
    </row>
    <row r="49" spans="1:64" x14ac:dyDescent="0.3">
      <c r="A49">
        <v>25</v>
      </c>
      <c r="B49">
        <v>1</v>
      </c>
      <c r="C49" t="s">
        <v>92</v>
      </c>
      <c r="D49" t="s">
        <v>86</v>
      </c>
      <c r="G49" s="1">
        <v>45722</v>
      </c>
      <c r="H49" s="6">
        <v>0.74789351851851849</v>
      </c>
      <c r="I49">
        <v>0.3</v>
      </c>
      <c r="J49">
        <v>0.3</v>
      </c>
      <c r="K49">
        <v>8620</v>
      </c>
      <c r="L49">
        <v>10466</v>
      </c>
      <c r="N49">
        <v>5808</v>
      </c>
      <c r="O49">
        <v>11.714</v>
      </c>
      <c r="P49">
        <v>15.243</v>
      </c>
      <c r="Q49">
        <v>3.5289999999999999</v>
      </c>
      <c r="S49">
        <v>0.81899999999999995</v>
      </c>
      <c r="T49">
        <v>1</v>
      </c>
      <c r="U49">
        <v>0</v>
      </c>
      <c r="V49">
        <v>0</v>
      </c>
      <c r="X49">
        <v>0</v>
      </c>
      <c r="AB49">
        <v>1</v>
      </c>
      <c r="AD49" s="3">
        <f t="shared" si="6"/>
        <v>9.6033019622333438</v>
      </c>
      <c r="AE49" s="3">
        <f t="shared" si="7"/>
        <v>20.485513046985396</v>
      </c>
      <c r="AF49" s="3">
        <f t="shared" si="4"/>
        <v>10.882211084752052</v>
      </c>
      <c r="AG49" s="3">
        <f t="shared" si="8"/>
        <v>1.5537936758085076</v>
      </c>
      <c r="AH49" s="3"/>
      <c r="AI49">
        <f>100*(AVERAGE(K49:K50))/(AVERAGE(K$49:K$50))</f>
        <v>100</v>
      </c>
      <c r="AK49">
        <f>ABS(100*(AD49-AD50)/(AVERAGE(AD49:AD50)))</f>
        <v>2.3614477533446622E-2</v>
      </c>
      <c r="AO49">
        <f>100*(AVERAGE(L49:L50))/(AVERAGE(L$49:L$50))</f>
        <v>100</v>
      </c>
      <c r="AQ49">
        <f>ABS(100*(AE49-AE50)/(AVERAGE(AE49:AE50)))</f>
        <v>9.2999930349511609E-2</v>
      </c>
      <c r="AU49">
        <f>100*(((AVERAGE(L49:L50))-(AVERAGE(K49:K50)))/((AVERAGE(L$49:L$50))-(AVERAGE($K$49:K50))))</f>
        <v>100</v>
      </c>
      <c r="AW49">
        <f>ABS(100*(AF49-AF50)/(AVERAGE(AF49:AF50)))</f>
        <v>0.1960225006288</v>
      </c>
      <c r="BA49">
        <f>100*(AVERAGE(N49:N50))/(AVERAGE(N$49:N$50))</f>
        <v>100</v>
      </c>
      <c r="BC49">
        <f>ABS(100*(AG49-AG50)/(AVERAGE(AG49:AG50)))</f>
        <v>0.95250900626992741</v>
      </c>
      <c r="BG49" s="3">
        <f>AVERAGE(AD49:AD50)</f>
        <v>9.6044359809218083</v>
      </c>
      <c r="BH49" s="3">
        <f>AVERAGE(AE49:AE50)</f>
        <v>20.475991717967354</v>
      </c>
      <c r="BI49" s="3">
        <f>AVERAGE(AF49:AF50)</f>
        <v>10.871555737045547</v>
      </c>
      <c r="BJ49" s="3">
        <f>AVERAGE(AG49:AG50)</f>
        <v>1.5464287392998188</v>
      </c>
      <c r="BK49" t="str">
        <f t="shared" si="5"/>
        <v>Spiked tap as reference 100+1KHP</v>
      </c>
    </row>
    <row r="50" spans="1:64" x14ac:dyDescent="0.3">
      <c r="A50">
        <v>26</v>
      </c>
      <c r="B50">
        <v>1</v>
      </c>
      <c r="C50" t="s">
        <v>92</v>
      </c>
      <c r="D50" t="s">
        <v>86</v>
      </c>
      <c r="G50" s="1">
        <v>45722</v>
      </c>
      <c r="H50" s="6">
        <v>0.75549768518518523</v>
      </c>
      <c r="I50">
        <v>0.3</v>
      </c>
      <c r="J50">
        <v>0.3</v>
      </c>
      <c r="K50">
        <v>8622</v>
      </c>
      <c r="L50">
        <v>10456</v>
      </c>
      <c r="N50">
        <v>5746</v>
      </c>
      <c r="O50">
        <v>11.715</v>
      </c>
      <c r="P50">
        <v>15.228</v>
      </c>
      <c r="Q50">
        <v>3.5129999999999999</v>
      </c>
      <c r="S50">
        <v>0.80800000000000005</v>
      </c>
      <c r="T50">
        <v>1</v>
      </c>
      <c r="U50">
        <v>0</v>
      </c>
      <c r="V50">
        <v>0</v>
      </c>
      <c r="X50">
        <v>0</v>
      </c>
      <c r="AB50">
        <v>1</v>
      </c>
      <c r="AD50" s="3">
        <f t="shared" si="6"/>
        <v>9.6055699996102728</v>
      </c>
      <c r="AE50" s="3">
        <f t="shared" si="7"/>
        <v>20.466470388949315</v>
      </c>
      <c r="AF50" s="3">
        <f t="shared" si="4"/>
        <v>10.860900389339042</v>
      </c>
      <c r="AG50" s="3">
        <f t="shared" si="8"/>
        <v>1.5390638027911303</v>
      </c>
      <c r="AH50" s="3"/>
      <c r="BG50" s="3"/>
      <c r="BH50" s="3"/>
      <c r="BI50" s="3"/>
      <c r="BJ50" s="3"/>
      <c r="BK50" t="str">
        <f t="shared" si="5"/>
        <v>Spiked tap as reference 100+1KHP</v>
      </c>
    </row>
    <row r="51" spans="1:64" x14ac:dyDescent="0.3">
      <c r="A51">
        <v>27</v>
      </c>
      <c r="B51">
        <v>2</v>
      </c>
      <c r="C51" t="s">
        <v>93</v>
      </c>
      <c r="D51" t="s">
        <v>86</v>
      </c>
      <c r="G51" s="1">
        <v>45722</v>
      </c>
      <c r="H51" s="6">
        <v>0.76824074074074078</v>
      </c>
      <c r="I51">
        <v>0.5</v>
      </c>
      <c r="J51">
        <v>0.5</v>
      </c>
      <c r="K51">
        <v>7844</v>
      </c>
      <c r="L51">
        <v>6687</v>
      </c>
      <c r="N51">
        <v>2432</v>
      </c>
      <c r="O51">
        <v>6.4329999999999998</v>
      </c>
      <c r="P51">
        <v>5.944</v>
      </c>
      <c r="Q51">
        <v>0</v>
      </c>
      <c r="S51">
        <v>0.13800000000000001</v>
      </c>
      <c r="T51">
        <v>1</v>
      </c>
      <c r="U51">
        <v>0</v>
      </c>
      <c r="V51">
        <v>0</v>
      </c>
      <c r="X51">
        <v>0</v>
      </c>
      <c r="AB51">
        <v>1</v>
      </c>
      <c r="AD51" s="3">
        <f t="shared" si="6"/>
        <v>5.2339820759908973</v>
      </c>
      <c r="AE51" s="3">
        <f t="shared" si="7"/>
        <v>7.9735755450906254</v>
      </c>
      <c r="AF51" s="3">
        <f t="shared" si="4"/>
        <v>2.7395934690997281</v>
      </c>
      <c r="AG51" s="3">
        <f t="shared" si="8"/>
        <v>0.4510369992915696</v>
      </c>
      <c r="AH51" s="3"/>
      <c r="BK51" t="str">
        <f t="shared" si="5"/>
        <v>Spiked Blank 100ml + 300uL</v>
      </c>
    </row>
    <row r="52" spans="1:64" x14ac:dyDescent="0.3">
      <c r="A52">
        <v>28</v>
      </c>
      <c r="B52">
        <v>2</v>
      </c>
      <c r="C52" t="s">
        <v>93</v>
      </c>
      <c r="D52" t="s">
        <v>86</v>
      </c>
      <c r="G52" s="1">
        <v>45722</v>
      </c>
      <c r="H52" s="6">
        <v>0.7754050925925926</v>
      </c>
      <c r="I52">
        <v>0.5</v>
      </c>
      <c r="J52">
        <v>0.5</v>
      </c>
      <c r="K52">
        <v>6155</v>
      </c>
      <c r="L52">
        <v>6618</v>
      </c>
      <c r="N52">
        <v>2245</v>
      </c>
      <c r="O52">
        <v>5.1369999999999996</v>
      </c>
      <c r="P52">
        <v>5.8849999999999998</v>
      </c>
      <c r="Q52">
        <v>0.748</v>
      </c>
      <c r="S52">
        <v>0.11899999999999999</v>
      </c>
      <c r="T52">
        <v>1</v>
      </c>
      <c r="U52">
        <v>0</v>
      </c>
      <c r="V52">
        <v>0</v>
      </c>
      <c r="X52">
        <v>0</v>
      </c>
      <c r="AB52">
        <v>1</v>
      </c>
      <c r="AD52" s="3">
        <f t="shared" si="6"/>
        <v>4.0847675371008911</v>
      </c>
      <c r="AE52" s="3">
        <f t="shared" si="7"/>
        <v>7.8947389408212594</v>
      </c>
      <c r="AF52" s="3">
        <f t="shared" si="4"/>
        <v>3.8099714037203682</v>
      </c>
      <c r="AG52" s="3">
        <f t="shared" si="8"/>
        <v>0.42438068070205803</v>
      </c>
      <c r="AH52" s="3"/>
      <c r="AK52">
        <f>ABS(100*(AD52-AD53)/(AVERAGE(AD52:AD53)))</f>
        <v>2.2913441804091654</v>
      </c>
      <c r="AQ52">
        <f>ABS(100*(AE52-AE53)/(AVERAGE(AE52:AE53)))</f>
        <v>0.74082722706745663</v>
      </c>
      <c r="AW52">
        <f>ABS(100*(AF52-AF53)/(AVERAGE(AF52:AF53)))</f>
        <v>0.89533470995861009</v>
      </c>
      <c r="BC52">
        <f>ABS(100*(AG52-AG53)/(AVERAGE(AG52:AG53)))</f>
        <v>3.8690351391338607</v>
      </c>
      <c r="BG52" s="3">
        <f>AVERAGE(AD52:AD53)</f>
        <v>4.038499574611536</v>
      </c>
      <c r="BH52" s="3">
        <f>AVERAGE(AE52:AE53)</f>
        <v>7.8656036740260582</v>
      </c>
      <c r="BI52" s="3">
        <f>AVERAGE(AF52:AF53)</f>
        <v>3.8271040994145218</v>
      </c>
      <c r="BJ52" s="3">
        <f>AVERAGE(AG52:AG53)</f>
        <v>0.41632676626191151</v>
      </c>
      <c r="BK52" t="str">
        <f t="shared" si="5"/>
        <v>Spiked Blank 100ml + 300uL</v>
      </c>
    </row>
    <row r="53" spans="1:64" x14ac:dyDescent="0.3">
      <c r="A53">
        <v>29</v>
      </c>
      <c r="B53">
        <v>2</v>
      </c>
      <c r="C53" t="s">
        <v>93</v>
      </c>
      <c r="D53" t="s">
        <v>86</v>
      </c>
      <c r="G53" s="1">
        <v>45722</v>
      </c>
      <c r="H53" s="6">
        <v>0.78319444444444442</v>
      </c>
      <c r="I53">
        <v>0.5</v>
      </c>
      <c r="J53">
        <v>0.5</v>
      </c>
      <c r="K53">
        <v>6019</v>
      </c>
      <c r="L53">
        <v>6567</v>
      </c>
      <c r="N53">
        <v>2132</v>
      </c>
      <c r="O53">
        <v>5.0330000000000004</v>
      </c>
      <c r="P53">
        <v>5.8419999999999996</v>
      </c>
      <c r="Q53">
        <v>0.80900000000000005</v>
      </c>
      <c r="S53">
        <v>0.107</v>
      </c>
      <c r="T53">
        <v>1</v>
      </c>
      <c r="U53">
        <v>0</v>
      </c>
      <c r="V53">
        <v>0</v>
      </c>
      <c r="X53">
        <v>0</v>
      </c>
      <c r="AB53">
        <v>1</v>
      </c>
      <c r="AD53" s="3">
        <f t="shared" si="6"/>
        <v>3.9922316121221808</v>
      </c>
      <c r="AE53" s="3">
        <f t="shared" si="7"/>
        <v>7.8364684072308561</v>
      </c>
      <c r="AF53" s="3">
        <f t="shared" si="4"/>
        <v>3.8442367951086753</v>
      </c>
      <c r="AG53" s="3">
        <f t="shared" si="8"/>
        <v>0.40827285182176498</v>
      </c>
      <c r="AH53" s="3"/>
      <c r="BG53" s="3"/>
      <c r="BH53" s="3"/>
      <c r="BI53" s="3"/>
      <c r="BJ53" s="3"/>
      <c r="BK53" t="str">
        <f t="shared" si="5"/>
        <v>Spiked Blank 100ml + 300uL</v>
      </c>
    </row>
    <row r="54" spans="1:64" x14ac:dyDescent="0.3">
      <c r="A54">
        <v>30</v>
      </c>
      <c r="B54">
        <v>3</v>
      </c>
      <c r="C54" t="s">
        <v>87</v>
      </c>
      <c r="D54" t="s">
        <v>86</v>
      </c>
      <c r="G54" s="1">
        <v>45722</v>
      </c>
      <c r="H54" s="6">
        <v>0.79535879629629624</v>
      </c>
      <c r="I54">
        <v>0.5</v>
      </c>
      <c r="J54">
        <v>0.5</v>
      </c>
      <c r="K54">
        <v>1991</v>
      </c>
      <c r="L54">
        <v>1460</v>
      </c>
      <c r="N54">
        <v>623</v>
      </c>
      <c r="O54">
        <v>1.9419999999999999</v>
      </c>
      <c r="P54">
        <v>1.5149999999999999</v>
      </c>
      <c r="Q54">
        <v>0</v>
      </c>
      <c r="S54">
        <v>0</v>
      </c>
      <c r="T54">
        <v>1</v>
      </c>
      <c r="U54">
        <v>0</v>
      </c>
      <c r="V54">
        <v>0</v>
      </c>
      <c r="X54">
        <v>0</v>
      </c>
      <c r="AB54">
        <v>1</v>
      </c>
      <c r="AD54" s="3"/>
      <c r="AE54" s="3"/>
      <c r="AF54" s="3"/>
      <c r="AG54" s="3"/>
      <c r="AH54" s="3"/>
      <c r="BG54" s="3"/>
      <c r="BH54" s="3"/>
      <c r="BI54" s="3"/>
      <c r="BJ54" s="3"/>
      <c r="BK54" t="str">
        <f t="shared" si="5"/>
        <v>Rinse</v>
      </c>
    </row>
    <row r="55" spans="1:64" x14ac:dyDescent="0.3">
      <c r="A55">
        <v>31</v>
      </c>
      <c r="B55">
        <v>3</v>
      </c>
      <c r="D55" t="s">
        <v>88</v>
      </c>
      <c r="G55" s="1">
        <v>45722</v>
      </c>
      <c r="H55" s="6">
        <v>0.7991435185185185</v>
      </c>
      <c r="AD55" s="3"/>
      <c r="AE55" s="3"/>
      <c r="AF55" s="3"/>
      <c r="AG55" s="3"/>
      <c r="AH55" s="3"/>
      <c r="BG55" s="3"/>
      <c r="BH55" s="3"/>
      <c r="BI55" s="3"/>
      <c r="BJ55" s="3"/>
      <c r="BK55">
        <f t="shared" si="5"/>
        <v>0</v>
      </c>
    </row>
    <row r="56" spans="1:64" x14ac:dyDescent="0.3">
      <c r="A56">
        <v>32</v>
      </c>
      <c r="B56">
        <v>9</v>
      </c>
      <c r="C56" t="s">
        <v>94</v>
      </c>
      <c r="D56" t="s">
        <v>86</v>
      </c>
      <c r="G56" s="1">
        <v>45722</v>
      </c>
      <c r="H56" s="6">
        <v>0.81063657407407408</v>
      </c>
      <c r="I56">
        <v>0.5</v>
      </c>
      <c r="J56">
        <v>0.5</v>
      </c>
      <c r="K56">
        <v>3206</v>
      </c>
      <c r="L56">
        <v>8185</v>
      </c>
      <c r="N56">
        <v>3418</v>
      </c>
      <c r="O56">
        <v>2.8740000000000001</v>
      </c>
      <c r="P56">
        <v>7.2130000000000001</v>
      </c>
      <c r="Q56">
        <v>4.3390000000000004</v>
      </c>
      <c r="S56">
        <v>0.24099999999999999</v>
      </c>
      <c r="T56">
        <v>1</v>
      </c>
      <c r="U56">
        <v>0</v>
      </c>
      <c r="V56">
        <v>0</v>
      </c>
      <c r="X56">
        <v>0</v>
      </c>
      <c r="AB56">
        <v>1</v>
      </c>
      <c r="AD56" s="3">
        <f t="shared" ref="AD56:AD91" si="9">((K56*$F$21)+$F$22)*1000/I56</f>
        <v>2.078234869731661</v>
      </c>
      <c r="AE56" s="3">
        <f t="shared" ref="AE56:AE91" si="10">((L56*$H$21)+$H$22)*1000/J56</f>
        <v>9.6851296493734296</v>
      </c>
      <c r="AF56" s="3">
        <f t="shared" si="4"/>
        <v>7.6068947796417685</v>
      </c>
      <c r="AG56" s="3">
        <f t="shared" ref="AG56:AG91" si="11">((N56*$J$21)+$J$22)*1000/J56</f>
        <v>0.59158849730899421</v>
      </c>
      <c r="AH56" s="3"/>
      <c r="BG56" s="3"/>
      <c r="BH56" s="3"/>
      <c r="BI56" s="3"/>
      <c r="BJ56" s="3"/>
      <c r="BK56" t="str">
        <f t="shared" si="5"/>
        <v>Sample 1</v>
      </c>
    </row>
    <row r="57" spans="1:64" x14ac:dyDescent="0.3">
      <c r="A57">
        <v>33</v>
      </c>
      <c r="B57">
        <v>9</v>
      </c>
      <c r="C57" t="s">
        <v>94</v>
      </c>
      <c r="D57" t="s">
        <v>86</v>
      </c>
      <c r="G57" s="1">
        <v>45722</v>
      </c>
      <c r="H57" s="6">
        <v>0.8178009259259259</v>
      </c>
      <c r="I57">
        <v>0.5</v>
      </c>
      <c r="J57">
        <v>0.5</v>
      </c>
      <c r="K57">
        <v>3944</v>
      </c>
      <c r="L57">
        <v>8279</v>
      </c>
      <c r="N57">
        <v>3487</v>
      </c>
      <c r="O57">
        <v>3.44</v>
      </c>
      <c r="P57">
        <v>7.2919999999999998</v>
      </c>
      <c r="Q57">
        <v>3.8519999999999999</v>
      </c>
      <c r="S57">
        <v>0.249</v>
      </c>
      <c r="T57">
        <v>1</v>
      </c>
      <c r="U57">
        <v>0</v>
      </c>
      <c r="V57">
        <v>0</v>
      </c>
      <c r="X57">
        <v>0</v>
      </c>
      <c r="AB57">
        <v>1</v>
      </c>
      <c r="AD57" s="3">
        <f t="shared" si="9"/>
        <v>2.5803783449837776</v>
      </c>
      <c r="AE57" s="3">
        <f t="shared" si="10"/>
        <v>9.7925302406969159</v>
      </c>
      <c r="AF57" s="3">
        <f t="shared" si="4"/>
        <v>7.2121518957131379</v>
      </c>
      <c r="AG57" s="3">
        <f t="shared" si="11"/>
        <v>0.60142425122704934</v>
      </c>
      <c r="AH57" s="3"/>
      <c r="AK57">
        <f>ABS(100*(AD57-AD58)/(AVERAGE(AD57:AD58)))</f>
        <v>1.7512307739906505</v>
      </c>
      <c r="AQ57">
        <f>ABS(100*(AE57-AE58)/(AVERAGE(AE57:AE58)))</f>
        <v>8.1707011443526989E-2</v>
      </c>
      <c r="AW57">
        <f>ABS(100*(AF57-AF58)/(AVERAGE(AF57:AF58)))</f>
        <v>0.74575906985494456</v>
      </c>
      <c r="BC57">
        <f>ABS(100*(AG57-AG58)/(AVERAGE(AG57:AG58)))</f>
        <v>0.68971671297099579</v>
      </c>
      <c r="BG57" s="3">
        <f>AVERAGE(AD57:AD58)</f>
        <v>2.6031721206219158</v>
      </c>
      <c r="BH57" s="3">
        <f>AVERAGE(AE57:AE58)</f>
        <v>9.7885312825093393</v>
      </c>
      <c r="BI57" s="3">
        <f>AVERAGE(AF57:AF58)</f>
        <v>7.1853591618874235</v>
      </c>
      <c r="BJ57" s="3">
        <f>AVERAGE(AG57:AG58)</f>
        <v>0.5993573174326754</v>
      </c>
      <c r="BK57" t="str">
        <f t="shared" si="5"/>
        <v>Sample 1</v>
      </c>
      <c r="BL57" t="s">
        <v>193</v>
      </c>
    </row>
    <row r="58" spans="1:64" x14ac:dyDescent="0.3">
      <c r="A58">
        <v>34</v>
      </c>
      <c r="B58">
        <v>9</v>
      </c>
      <c r="C58" t="s">
        <v>94</v>
      </c>
      <c r="D58" t="s">
        <v>86</v>
      </c>
      <c r="G58" s="1">
        <v>45722</v>
      </c>
      <c r="H58" s="6">
        <v>0.8253125</v>
      </c>
      <c r="I58">
        <v>0.5</v>
      </c>
      <c r="J58">
        <v>0.5</v>
      </c>
      <c r="K58">
        <v>4011</v>
      </c>
      <c r="L58">
        <v>8272</v>
      </c>
      <c r="N58">
        <v>3458</v>
      </c>
      <c r="O58">
        <v>3.492</v>
      </c>
      <c r="P58">
        <v>7.2859999999999996</v>
      </c>
      <c r="Q58">
        <v>3.794</v>
      </c>
      <c r="S58">
        <v>0.246</v>
      </c>
      <c r="T58">
        <v>1</v>
      </c>
      <c r="U58">
        <v>0</v>
      </c>
      <c r="V58">
        <v>0</v>
      </c>
      <c r="X58">
        <v>0</v>
      </c>
      <c r="AB58">
        <v>1</v>
      </c>
      <c r="AD58" s="3">
        <f t="shared" si="9"/>
        <v>2.6259658962600536</v>
      </c>
      <c r="AE58" s="3">
        <f t="shared" si="10"/>
        <v>9.7845323243217628</v>
      </c>
      <c r="AF58" s="3">
        <f t="shared" si="4"/>
        <v>7.1585664280617092</v>
      </c>
      <c r="AG58" s="3">
        <f t="shared" si="11"/>
        <v>0.59729038363830156</v>
      </c>
      <c r="AH58" s="3"/>
      <c r="BG58" s="3"/>
      <c r="BH58" s="3"/>
      <c r="BI58" s="3"/>
      <c r="BJ58" s="3"/>
      <c r="BK58" t="str">
        <f t="shared" si="5"/>
        <v>Sample 1</v>
      </c>
    </row>
    <row r="59" spans="1:64" x14ac:dyDescent="0.3">
      <c r="A59">
        <v>35</v>
      </c>
      <c r="B59">
        <v>10</v>
      </c>
      <c r="C59" t="s">
        <v>96</v>
      </c>
      <c r="D59" t="s">
        <v>86</v>
      </c>
      <c r="G59" s="1">
        <v>45722</v>
      </c>
      <c r="H59" s="6">
        <v>0.83797453703703706</v>
      </c>
      <c r="I59">
        <v>0.5</v>
      </c>
      <c r="J59">
        <v>0.5</v>
      </c>
      <c r="K59">
        <v>3904</v>
      </c>
      <c r="L59">
        <v>8670</v>
      </c>
      <c r="N59">
        <v>3654</v>
      </c>
      <c r="O59">
        <v>3.41</v>
      </c>
      <c r="P59">
        <v>7.6230000000000002</v>
      </c>
      <c r="Q59">
        <v>4.2130000000000001</v>
      </c>
      <c r="S59">
        <v>0.26600000000000001</v>
      </c>
      <c r="T59">
        <v>1</v>
      </c>
      <c r="U59">
        <v>0</v>
      </c>
      <c r="V59">
        <v>0</v>
      </c>
      <c r="X59">
        <v>0</v>
      </c>
      <c r="AB59">
        <v>1</v>
      </c>
      <c r="AD59" s="3">
        <f t="shared" si="9"/>
        <v>2.5531618964606277</v>
      </c>
      <c r="AE59" s="3">
        <f t="shared" si="10"/>
        <v>10.239270998223336</v>
      </c>
      <c r="AF59" s="3">
        <f t="shared" si="4"/>
        <v>7.6861091017627086</v>
      </c>
      <c r="AG59" s="3">
        <f t="shared" si="11"/>
        <v>0.62522962665190718</v>
      </c>
      <c r="AH59" s="3"/>
      <c r="BG59" s="3"/>
      <c r="BH59" s="3"/>
      <c r="BI59" s="3"/>
      <c r="BJ59" s="3"/>
      <c r="BK59" t="str">
        <f t="shared" si="5"/>
        <v>Sample 2</v>
      </c>
    </row>
    <row r="60" spans="1:64" x14ac:dyDescent="0.3">
      <c r="A60">
        <v>36</v>
      </c>
      <c r="B60">
        <v>10</v>
      </c>
      <c r="C60" t="s">
        <v>96</v>
      </c>
      <c r="D60" t="s">
        <v>86</v>
      </c>
      <c r="G60" s="1">
        <v>45722</v>
      </c>
      <c r="H60" s="6">
        <v>0.84508101851851847</v>
      </c>
      <c r="I60">
        <v>0.5</v>
      </c>
      <c r="J60">
        <v>0.5</v>
      </c>
      <c r="K60">
        <v>3915</v>
      </c>
      <c r="L60">
        <v>8677</v>
      </c>
      <c r="N60">
        <v>3823</v>
      </c>
      <c r="O60">
        <v>3.419</v>
      </c>
      <c r="P60">
        <v>7.6289999999999996</v>
      </c>
      <c r="Q60">
        <v>4.2110000000000003</v>
      </c>
      <c r="S60">
        <v>0.28399999999999997</v>
      </c>
      <c r="T60">
        <v>1</v>
      </c>
      <c r="U60">
        <v>0</v>
      </c>
      <c r="V60">
        <v>0</v>
      </c>
      <c r="X60">
        <v>0</v>
      </c>
      <c r="AB60">
        <v>1</v>
      </c>
      <c r="AD60" s="3">
        <f t="shared" si="9"/>
        <v>2.560646419804494</v>
      </c>
      <c r="AE60" s="3">
        <f t="shared" si="10"/>
        <v>10.247268914598489</v>
      </c>
      <c r="AF60" s="3">
        <f t="shared" si="4"/>
        <v>7.6866224947939958</v>
      </c>
      <c r="AG60" s="3">
        <f t="shared" si="11"/>
        <v>0.64932009639323052</v>
      </c>
      <c r="AH60" s="3"/>
      <c r="AK60">
        <f>ABS(100*(AD60-AD61)/(AVERAGE(AD60:AD61)))</f>
        <v>2.6575384198403777E-2</v>
      </c>
      <c r="AQ60">
        <f>ABS(100*(AE60-AE61)/(AVERAGE(AE60:AE61)))</f>
        <v>0.24499715189252944</v>
      </c>
      <c r="AW60">
        <f>ABS(100*(AF60-AF61)/(AVERAGE(AF60:AF61)))</f>
        <v>0.33530250489131469</v>
      </c>
      <c r="BC60">
        <f>ABS(100*(AG60-AG61)/(AVERAGE(AG60:AG61)))</f>
        <v>2.4218859539504982</v>
      </c>
      <c r="BG60" s="3">
        <f>AVERAGE(AD60:AD61)</f>
        <v>2.5603062141979547</v>
      </c>
      <c r="BH60" s="3">
        <f>AVERAGE(AE60:AE61)</f>
        <v>10.259837068902302</v>
      </c>
      <c r="BI60" s="3">
        <f>AVERAGE(AF60:AF61)</f>
        <v>7.6995308547043475</v>
      </c>
      <c r="BJ60" s="3">
        <f>AVERAGE(AG60:AG61)</f>
        <v>0.64155127626954933</v>
      </c>
      <c r="BK60" t="str">
        <f t="shared" si="5"/>
        <v>Sample 2</v>
      </c>
      <c r="BL60" t="s">
        <v>194</v>
      </c>
    </row>
    <row r="61" spans="1:64" x14ac:dyDescent="0.3">
      <c r="A61">
        <v>37</v>
      </c>
      <c r="B61">
        <v>10</v>
      </c>
      <c r="C61" t="s">
        <v>96</v>
      </c>
      <c r="D61" t="s">
        <v>86</v>
      </c>
      <c r="G61" s="1">
        <v>45722</v>
      </c>
      <c r="H61" s="6">
        <v>0.8526273148148148</v>
      </c>
      <c r="I61">
        <v>0.5</v>
      </c>
      <c r="J61">
        <v>0.5</v>
      </c>
      <c r="K61">
        <v>3914</v>
      </c>
      <c r="L61">
        <v>8699</v>
      </c>
      <c r="N61">
        <v>3714</v>
      </c>
      <c r="O61">
        <v>3.4169999999999998</v>
      </c>
      <c r="P61">
        <v>7.649</v>
      </c>
      <c r="Q61">
        <v>4.2309999999999999</v>
      </c>
      <c r="S61">
        <v>0.27200000000000002</v>
      </c>
      <c r="T61">
        <v>1</v>
      </c>
      <c r="U61">
        <v>0</v>
      </c>
      <c r="V61">
        <v>0</v>
      </c>
      <c r="X61">
        <v>0</v>
      </c>
      <c r="AB61">
        <v>1</v>
      </c>
      <c r="AD61" s="3">
        <f t="shared" si="9"/>
        <v>2.5599660085914153</v>
      </c>
      <c r="AE61" s="3">
        <f t="shared" si="10"/>
        <v>10.272405223206114</v>
      </c>
      <c r="AF61" s="3">
        <f t="shared" si="4"/>
        <v>7.7124392146146992</v>
      </c>
      <c r="AG61" s="3">
        <f t="shared" si="11"/>
        <v>0.63378245614586814</v>
      </c>
      <c r="AH61" s="3"/>
      <c r="BG61" s="3"/>
      <c r="BH61" s="3"/>
      <c r="BI61" s="3"/>
      <c r="BJ61" s="3"/>
      <c r="BK61" t="str">
        <f t="shared" si="5"/>
        <v>Sample 2</v>
      </c>
    </row>
    <row r="62" spans="1:64" x14ac:dyDescent="0.3">
      <c r="A62">
        <v>38</v>
      </c>
      <c r="B62">
        <v>11</v>
      </c>
      <c r="C62" t="s">
        <v>97</v>
      </c>
      <c r="D62" t="s">
        <v>86</v>
      </c>
      <c r="G62" s="1">
        <v>45722</v>
      </c>
      <c r="H62" s="6">
        <v>0.86534722222222227</v>
      </c>
      <c r="I62">
        <v>0.5</v>
      </c>
      <c r="J62">
        <v>0.5</v>
      </c>
      <c r="K62">
        <v>5936</v>
      </c>
      <c r="L62">
        <v>8556</v>
      </c>
      <c r="N62">
        <v>13346</v>
      </c>
      <c r="O62">
        <v>4.9690000000000003</v>
      </c>
      <c r="P62">
        <v>7.5270000000000001</v>
      </c>
      <c r="Q62">
        <v>2.5579999999999998</v>
      </c>
      <c r="S62">
        <v>1.28</v>
      </c>
      <c r="T62">
        <v>1</v>
      </c>
      <c r="U62">
        <v>0</v>
      </c>
      <c r="V62">
        <v>0</v>
      </c>
      <c r="X62">
        <v>0</v>
      </c>
      <c r="AB62">
        <v>1</v>
      </c>
      <c r="AD62" s="3">
        <f t="shared" si="9"/>
        <v>3.9357574814366445</v>
      </c>
      <c r="AE62" s="3">
        <f t="shared" si="10"/>
        <v>10.109019217256554</v>
      </c>
      <c r="AF62" s="3">
        <f t="shared" si="4"/>
        <v>6.17326173581991</v>
      </c>
      <c r="AG62" s="3">
        <f t="shared" si="11"/>
        <v>2.0067966842430622</v>
      </c>
      <c r="AH62" s="3"/>
      <c r="BG62" s="3"/>
      <c r="BH62" s="3"/>
      <c r="BI62" s="3"/>
      <c r="BJ62" s="3"/>
      <c r="BK62" t="str">
        <f t="shared" si="5"/>
        <v>Sample 3</v>
      </c>
    </row>
    <row r="63" spans="1:64" x14ac:dyDescent="0.3">
      <c r="A63">
        <v>39</v>
      </c>
      <c r="B63">
        <v>11</v>
      </c>
      <c r="C63" t="s">
        <v>97</v>
      </c>
      <c r="D63" t="s">
        <v>86</v>
      </c>
      <c r="G63" s="1">
        <v>45722</v>
      </c>
      <c r="H63" s="6">
        <v>0.87270833333333331</v>
      </c>
      <c r="I63">
        <v>0.5</v>
      </c>
      <c r="J63">
        <v>0.5</v>
      </c>
      <c r="K63">
        <v>6436</v>
      </c>
      <c r="L63">
        <v>8548</v>
      </c>
      <c r="N63">
        <v>13529</v>
      </c>
      <c r="O63">
        <v>5.3520000000000003</v>
      </c>
      <c r="P63">
        <v>7.5209999999999999</v>
      </c>
      <c r="Q63">
        <v>2.1680000000000001</v>
      </c>
      <c r="S63">
        <v>1.2989999999999999</v>
      </c>
      <c r="T63">
        <v>1</v>
      </c>
      <c r="U63">
        <v>0</v>
      </c>
      <c r="V63">
        <v>0</v>
      </c>
      <c r="X63">
        <v>0</v>
      </c>
      <c r="AB63">
        <v>1</v>
      </c>
      <c r="AD63" s="3">
        <f t="shared" si="9"/>
        <v>4.2759630879760193</v>
      </c>
      <c r="AE63" s="3">
        <f t="shared" si="10"/>
        <v>10.099878741399236</v>
      </c>
      <c r="AF63" s="3">
        <f t="shared" si="4"/>
        <v>5.8239156534232164</v>
      </c>
      <c r="AG63" s="3">
        <f t="shared" si="11"/>
        <v>2.0328828141996431</v>
      </c>
      <c r="AH63" s="3"/>
      <c r="AK63">
        <f>ABS(100*(AD63-AD64)/(AVERAGE(AD63:AD64)))</f>
        <v>1.8758234247439778</v>
      </c>
      <c r="AQ63">
        <f>ABS(100*(AE63-AE64)/(AVERAGE(AE63:AE64)))</f>
        <v>7.6948414096894142</v>
      </c>
      <c r="AW63">
        <f>ABS(100*(AF63-AF64)/(AVERAGE(AF63:AF64)))</f>
        <v>15.332004902451242</v>
      </c>
      <c r="BC63">
        <f>ABS(100*(AG63-AG64)/(AVERAGE(AG63:AG64)))</f>
        <v>0.8096524765773021</v>
      </c>
      <c r="BG63" s="3">
        <f>AVERAGE(AD63:AD64)</f>
        <v>4.3164475551542054</v>
      </c>
      <c r="BH63" s="8">
        <f>AVERAGE(AE63)</f>
        <v>10.099878741399236</v>
      </c>
      <c r="BI63" s="8">
        <f>AVERAGE(AF63)</f>
        <v>5.8239156534232164</v>
      </c>
      <c r="BJ63" s="3">
        <f>AVERAGE(AG63:AG64)</f>
        <v>2.0246863526012637</v>
      </c>
      <c r="BK63" t="str">
        <f t="shared" si="5"/>
        <v>Sample 3</v>
      </c>
      <c r="BL63" t="s">
        <v>195</v>
      </c>
    </row>
    <row r="64" spans="1:64" x14ac:dyDescent="0.3">
      <c r="A64">
        <v>40</v>
      </c>
      <c r="B64">
        <v>11</v>
      </c>
      <c r="C64" t="s">
        <v>97</v>
      </c>
      <c r="D64" t="s">
        <v>86</v>
      </c>
      <c r="G64" s="1">
        <v>45722</v>
      </c>
      <c r="H64" s="6">
        <v>0.8800810185185185</v>
      </c>
      <c r="I64">
        <v>0.5</v>
      </c>
      <c r="J64">
        <v>0.5</v>
      </c>
      <c r="K64">
        <v>6555</v>
      </c>
      <c r="L64">
        <v>7893</v>
      </c>
      <c r="N64">
        <v>13414</v>
      </c>
      <c r="O64">
        <v>5.444</v>
      </c>
      <c r="P64">
        <v>6.9660000000000002</v>
      </c>
      <c r="Q64">
        <v>1.522</v>
      </c>
      <c r="S64">
        <v>1.2869999999999999</v>
      </c>
      <c r="T64">
        <v>1</v>
      </c>
      <c r="U64">
        <v>0</v>
      </c>
      <c r="V64">
        <v>0</v>
      </c>
      <c r="X64">
        <v>0</v>
      </c>
      <c r="AB64">
        <v>3</v>
      </c>
      <c r="AC64" t="s">
        <v>135</v>
      </c>
      <c r="AD64" s="3">
        <f t="shared" si="9"/>
        <v>4.3569320223323906</v>
      </c>
      <c r="AE64" s="3">
        <f t="shared" si="10"/>
        <v>9.3515022805813217</v>
      </c>
      <c r="AF64" s="3">
        <f t="shared" si="4"/>
        <v>4.9945702582489311</v>
      </c>
      <c r="AG64" s="3">
        <f t="shared" si="11"/>
        <v>2.0164898910028843</v>
      </c>
      <c r="AH64" s="3"/>
      <c r="BG64" s="3"/>
      <c r="BH64" s="3"/>
      <c r="BI64" s="3"/>
      <c r="BJ64" s="3"/>
      <c r="BK64" t="str">
        <f t="shared" si="5"/>
        <v>Sample 3</v>
      </c>
    </row>
    <row r="65" spans="1:64" x14ac:dyDescent="0.3">
      <c r="A65">
        <v>41</v>
      </c>
      <c r="B65">
        <v>12</v>
      </c>
      <c r="C65" t="s">
        <v>98</v>
      </c>
      <c r="D65" t="s">
        <v>86</v>
      </c>
      <c r="G65" s="1">
        <v>45722</v>
      </c>
      <c r="H65" s="6">
        <v>0.89348379629629626</v>
      </c>
      <c r="I65">
        <v>0.5</v>
      </c>
      <c r="J65">
        <v>0.5</v>
      </c>
      <c r="K65">
        <v>12627</v>
      </c>
      <c r="L65">
        <v>16657</v>
      </c>
      <c r="N65">
        <v>2769</v>
      </c>
      <c r="O65">
        <v>10.102</v>
      </c>
      <c r="P65">
        <v>14.39</v>
      </c>
      <c r="Q65">
        <v>4.2880000000000003</v>
      </c>
      <c r="S65">
        <v>0.17399999999999999</v>
      </c>
      <c r="T65">
        <v>1</v>
      </c>
      <c r="U65">
        <v>0</v>
      </c>
      <c r="V65">
        <v>0</v>
      </c>
      <c r="X65">
        <v>0</v>
      </c>
      <c r="AB65">
        <v>1</v>
      </c>
      <c r="AD65" s="3">
        <f t="shared" si="9"/>
        <v>8.4883889081465522</v>
      </c>
      <c r="AE65" s="3">
        <f t="shared" si="10"/>
        <v>19.364893582273229</v>
      </c>
      <c r="AF65" s="3">
        <f t="shared" si="4"/>
        <v>10.876504674126677</v>
      </c>
      <c r="AG65" s="3">
        <f t="shared" si="11"/>
        <v>0.49907539161598341</v>
      </c>
      <c r="AH65" s="3"/>
      <c r="BG65" s="3"/>
      <c r="BH65" s="3"/>
      <c r="BI65" s="3"/>
      <c r="BJ65" s="3"/>
      <c r="BK65" t="str">
        <f t="shared" si="5"/>
        <v>Sample 4</v>
      </c>
    </row>
    <row r="66" spans="1:64" x14ac:dyDescent="0.3">
      <c r="A66">
        <v>42</v>
      </c>
      <c r="B66">
        <v>12</v>
      </c>
      <c r="C66" t="s">
        <v>98</v>
      </c>
      <c r="D66" t="s">
        <v>86</v>
      </c>
      <c r="G66" s="1">
        <v>45722</v>
      </c>
      <c r="H66" s="6">
        <v>0.90135416666666668</v>
      </c>
      <c r="I66">
        <v>0.5</v>
      </c>
      <c r="J66">
        <v>0.5</v>
      </c>
      <c r="K66">
        <v>14289</v>
      </c>
      <c r="L66">
        <v>16628</v>
      </c>
      <c r="N66">
        <v>2712</v>
      </c>
      <c r="O66">
        <v>11.377000000000001</v>
      </c>
      <c r="P66">
        <v>14.365</v>
      </c>
      <c r="Q66">
        <v>2.988</v>
      </c>
      <c r="S66">
        <v>0.16800000000000001</v>
      </c>
      <c r="T66">
        <v>1</v>
      </c>
      <c r="U66">
        <v>0</v>
      </c>
      <c r="V66">
        <v>0</v>
      </c>
      <c r="X66">
        <v>0</v>
      </c>
      <c r="AB66">
        <v>1</v>
      </c>
      <c r="AD66" s="3">
        <f t="shared" si="9"/>
        <v>9.6192323442834322</v>
      </c>
      <c r="AE66" s="3">
        <f t="shared" si="10"/>
        <v>19.331759357290458</v>
      </c>
      <c r="AF66" s="3">
        <f t="shared" si="4"/>
        <v>9.7125270130070263</v>
      </c>
      <c r="AG66" s="3">
        <f t="shared" si="11"/>
        <v>0.49095020359672065</v>
      </c>
      <c r="AH66" s="3"/>
      <c r="AK66">
        <f>ABS(100*(AD66-AD67)/(AVERAGE(AD66:AD67)))</f>
        <v>0.25432025313354373</v>
      </c>
      <c r="AQ66">
        <f>ABS(100*(AE66-AE67)/(AVERAGE(AE66:AE67)))</f>
        <v>0.20074753392394135</v>
      </c>
      <c r="AW66">
        <f>ABS(100*(AF66-AF67)/(AVERAGE(AF66:AF67)))</f>
        <v>0.14766108122927643</v>
      </c>
      <c r="BC66">
        <f>ABS(100*(AG66-AG67)/(AVERAGE(AG66:AG67)))</f>
        <v>0.75776899632753025</v>
      </c>
      <c r="BG66" s="3">
        <f>AVERAGE(AD66:AD67)</f>
        <v>9.6314797461188491</v>
      </c>
      <c r="BH66" s="3">
        <f>AVERAGE(AE66:AE67)</f>
        <v>19.351182868487257</v>
      </c>
      <c r="BI66" s="3">
        <f>AVERAGE(AF66:AF67)</f>
        <v>9.7197031223684078</v>
      </c>
      <c r="BJ66" s="3">
        <f>AVERAGE(AG66:AG67)</f>
        <v>0.48909709053969574</v>
      </c>
      <c r="BK66" t="str">
        <f t="shared" si="5"/>
        <v>Sample 4</v>
      </c>
      <c r="BL66" t="s">
        <v>212</v>
      </c>
    </row>
    <row r="67" spans="1:64" x14ac:dyDescent="0.3">
      <c r="A67">
        <v>43</v>
      </c>
      <c r="B67">
        <v>12</v>
      </c>
      <c r="C67" t="s">
        <v>98</v>
      </c>
      <c r="D67" t="s">
        <v>86</v>
      </c>
      <c r="G67" s="1">
        <v>45722</v>
      </c>
      <c r="H67" s="6">
        <v>0.90968749999999998</v>
      </c>
      <c r="I67">
        <v>0.5</v>
      </c>
      <c r="J67">
        <v>0.5</v>
      </c>
      <c r="K67">
        <v>14325</v>
      </c>
      <c r="L67">
        <v>16662</v>
      </c>
      <c r="N67">
        <v>2686</v>
      </c>
      <c r="O67">
        <v>11.404999999999999</v>
      </c>
      <c r="P67">
        <v>14.394</v>
      </c>
      <c r="Q67">
        <v>2.9889999999999999</v>
      </c>
      <c r="S67">
        <v>0.16500000000000001</v>
      </c>
      <c r="T67">
        <v>1</v>
      </c>
      <c r="U67">
        <v>0</v>
      </c>
      <c r="V67">
        <v>0</v>
      </c>
      <c r="X67">
        <v>0</v>
      </c>
      <c r="AB67">
        <v>1</v>
      </c>
      <c r="AD67" s="3">
        <f t="shared" si="9"/>
        <v>9.6437271479542677</v>
      </c>
      <c r="AE67" s="3">
        <f t="shared" si="10"/>
        <v>19.370606379684059</v>
      </c>
      <c r="AF67" s="3">
        <f t="shared" si="4"/>
        <v>9.7268792317297912</v>
      </c>
      <c r="AG67" s="3">
        <f t="shared" si="11"/>
        <v>0.48724397748267084</v>
      </c>
      <c r="AH67" s="3"/>
      <c r="BG67" s="3"/>
      <c r="BH67" s="3"/>
      <c r="BI67" s="3"/>
      <c r="BJ67" s="3"/>
      <c r="BK67" t="str">
        <f t="shared" si="5"/>
        <v>Sample 4</v>
      </c>
    </row>
    <row r="68" spans="1:64" x14ac:dyDescent="0.3">
      <c r="A68">
        <v>44</v>
      </c>
      <c r="B68">
        <v>13</v>
      </c>
      <c r="C68" t="s">
        <v>99</v>
      </c>
      <c r="D68" t="s">
        <v>86</v>
      </c>
      <c r="G68" s="1">
        <v>45722</v>
      </c>
      <c r="H68" s="6">
        <v>0.9226388888888889</v>
      </c>
      <c r="I68">
        <v>0.5</v>
      </c>
      <c r="J68">
        <v>0.5</v>
      </c>
      <c r="K68">
        <v>6371</v>
      </c>
      <c r="L68">
        <v>9281</v>
      </c>
      <c r="N68">
        <v>4582</v>
      </c>
      <c r="O68">
        <v>5.3029999999999999</v>
      </c>
      <c r="P68">
        <v>8.141</v>
      </c>
      <c r="Q68">
        <v>2.839</v>
      </c>
      <c r="S68">
        <v>0.36299999999999999</v>
      </c>
      <c r="T68">
        <v>1</v>
      </c>
      <c r="U68">
        <v>0</v>
      </c>
      <c r="V68">
        <v>0</v>
      </c>
      <c r="X68">
        <v>0</v>
      </c>
      <c r="AB68">
        <v>1</v>
      </c>
      <c r="AD68" s="3">
        <f t="shared" si="9"/>
        <v>4.2317363591259003</v>
      </c>
      <c r="AE68" s="3">
        <f t="shared" si="10"/>
        <v>10.937374841826001</v>
      </c>
      <c r="AF68" s="3">
        <f t="shared" si="4"/>
        <v>6.7056384827001008</v>
      </c>
      <c r="AG68" s="3">
        <f t="shared" si="11"/>
        <v>0.75751338949183611</v>
      </c>
      <c r="AH68" s="3"/>
      <c r="BG68" s="3"/>
      <c r="BH68" s="3"/>
      <c r="BI68" s="3"/>
      <c r="BJ68" s="3"/>
      <c r="BK68" t="str">
        <f t="shared" si="5"/>
        <v>Sample 5</v>
      </c>
    </row>
    <row r="69" spans="1:64" x14ac:dyDescent="0.3">
      <c r="A69">
        <v>45</v>
      </c>
      <c r="B69">
        <v>13</v>
      </c>
      <c r="C69" t="s">
        <v>99</v>
      </c>
      <c r="D69" t="s">
        <v>86</v>
      </c>
      <c r="G69" s="1">
        <v>45722</v>
      </c>
      <c r="H69" s="6">
        <v>0.9296875</v>
      </c>
      <c r="I69">
        <v>0.5</v>
      </c>
      <c r="J69">
        <v>0.5</v>
      </c>
      <c r="K69">
        <v>4579</v>
      </c>
      <c r="L69">
        <v>9281</v>
      </c>
      <c r="N69">
        <v>4644</v>
      </c>
      <c r="O69">
        <v>3.9279999999999999</v>
      </c>
      <c r="P69">
        <v>8.141</v>
      </c>
      <c r="Q69">
        <v>4.2130000000000001</v>
      </c>
      <c r="S69">
        <v>0.37</v>
      </c>
      <c r="T69">
        <v>1</v>
      </c>
      <c r="U69">
        <v>0</v>
      </c>
      <c r="V69">
        <v>0</v>
      </c>
      <c r="X69">
        <v>0</v>
      </c>
      <c r="AB69">
        <v>1</v>
      </c>
      <c r="AD69" s="3">
        <f t="shared" si="9"/>
        <v>3.0124394652887831</v>
      </c>
      <c r="AE69" s="3">
        <f t="shared" si="10"/>
        <v>10.937374841826001</v>
      </c>
      <c r="AF69" s="3">
        <f t="shared" si="4"/>
        <v>7.9249353765372179</v>
      </c>
      <c r="AG69" s="3">
        <f t="shared" si="11"/>
        <v>0.76635131330226236</v>
      </c>
      <c r="AH69" s="3"/>
      <c r="AK69">
        <f>ABS(100*(AD69-AD70)/(AVERAGE(AD69:AD70)))</f>
        <v>2.4760864208388096</v>
      </c>
      <c r="AQ69">
        <f>ABS(100*(AE69-AE70)/(AVERAGE(AE69:AE70)))</f>
        <v>0.97716183339672036</v>
      </c>
      <c r="AW69">
        <f>ABS(100*(AF69-AF70)/(AVERAGE(AF69:AF70)))</f>
        <v>0.40140356449926223</v>
      </c>
      <c r="BC69">
        <f>ABS(100*(AG69-AG70)/(AVERAGE(AG69:AG70)))</f>
        <v>1.7828239643593424</v>
      </c>
      <c r="BG69" s="3">
        <f>AVERAGE(AD69:AD70)</f>
        <v>3.0502022876146535</v>
      </c>
      <c r="BH69" s="3">
        <f>AVERAGE(AE69:AE70)</f>
        <v>10.991075137487744</v>
      </c>
      <c r="BI69" s="3">
        <f>AVERAGE(AF69:AF70)</f>
        <v>7.9408728498730898</v>
      </c>
      <c r="BJ69" s="3">
        <f>AVERAGE(AG69:AG70)</f>
        <v>0.75958032328620995</v>
      </c>
      <c r="BK69" t="str">
        <f t="shared" si="5"/>
        <v>Sample 5</v>
      </c>
      <c r="BL69" t="s">
        <v>197</v>
      </c>
    </row>
    <row r="70" spans="1:64" x14ac:dyDescent="0.3">
      <c r="A70">
        <v>46</v>
      </c>
      <c r="B70">
        <v>13</v>
      </c>
      <c r="C70" t="s">
        <v>99</v>
      </c>
      <c r="D70" t="s">
        <v>86</v>
      </c>
      <c r="G70" s="1">
        <v>45722</v>
      </c>
      <c r="H70" s="6">
        <v>0.93753472222222223</v>
      </c>
      <c r="I70">
        <v>0.5</v>
      </c>
      <c r="J70">
        <v>0.5</v>
      </c>
      <c r="K70">
        <v>4690</v>
      </c>
      <c r="L70">
        <v>9375</v>
      </c>
      <c r="N70">
        <v>4549</v>
      </c>
      <c r="O70">
        <v>4.0129999999999999</v>
      </c>
      <c r="P70">
        <v>8.2210000000000001</v>
      </c>
      <c r="Q70">
        <v>4.2069999999999999</v>
      </c>
      <c r="S70">
        <v>0.36</v>
      </c>
      <c r="T70">
        <v>1</v>
      </c>
      <c r="U70">
        <v>0</v>
      </c>
      <c r="V70">
        <v>0</v>
      </c>
      <c r="X70">
        <v>0</v>
      </c>
      <c r="AB70">
        <v>1</v>
      </c>
      <c r="AD70" s="3">
        <f t="shared" si="9"/>
        <v>3.0879651099405243</v>
      </c>
      <c r="AE70" s="3">
        <f t="shared" si="10"/>
        <v>11.044775433149487</v>
      </c>
      <c r="AF70" s="3">
        <f t="shared" si="4"/>
        <v>7.9568103232089626</v>
      </c>
      <c r="AG70" s="3">
        <f t="shared" si="11"/>
        <v>0.75280933327015764</v>
      </c>
      <c r="AH70" s="3"/>
      <c r="BG70" s="3"/>
      <c r="BH70" s="3"/>
      <c r="BI70" s="3"/>
      <c r="BJ70" s="3"/>
      <c r="BK70" t="str">
        <f t="shared" si="5"/>
        <v>Sample 5</v>
      </c>
    </row>
    <row r="71" spans="1:64" x14ac:dyDescent="0.3">
      <c r="A71">
        <v>47</v>
      </c>
      <c r="B71">
        <v>14</v>
      </c>
      <c r="C71" t="s">
        <v>100</v>
      </c>
      <c r="D71" t="s">
        <v>86</v>
      </c>
      <c r="G71" s="1">
        <v>45722</v>
      </c>
      <c r="H71" s="6">
        <v>0.95019675925925928</v>
      </c>
      <c r="I71">
        <v>0.5</v>
      </c>
      <c r="J71">
        <v>0.5</v>
      </c>
      <c r="K71">
        <v>2648</v>
      </c>
      <c r="L71">
        <v>5689</v>
      </c>
      <c r="N71">
        <v>1586</v>
      </c>
      <c r="O71">
        <v>2.4460000000000002</v>
      </c>
      <c r="P71">
        <v>5.0979999999999999</v>
      </c>
      <c r="Q71">
        <v>2.6509999999999998</v>
      </c>
      <c r="S71">
        <v>0.05</v>
      </c>
      <c r="T71">
        <v>1</v>
      </c>
      <c r="U71">
        <v>0</v>
      </c>
      <c r="V71">
        <v>0</v>
      </c>
      <c r="X71">
        <v>0</v>
      </c>
      <c r="AB71">
        <v>1</v>
      </c>
      <c r="AD71" s="3">
        <f t="shared" si="9"/>
        <v>1.6985654128337195</v>
      </c>
      <c r="AE71" s="3">
        <f t="shared" si="10"/>
        <v>6.8333011818902012</v>
      </c>
      <c r="AF71" s="3">
        <f t="shared" si="4"/>
        <v>5.1347357690564817</v>
      </c>
      <c r="AG71" s="3">
        <f t="shared" si="11"/>
        <v>0.33044210342672053</v>
      </c>
      <c r="AH71" s="3"/>
      <c r="BG71" s="3"/>
      <c r="BH71" s="3"/>
      <c r="BI71" s="3"/>
      <c r="BJ71" s="3"/>
      <c r="BK71" t="str">
        <f t="shared" si="5"/>
        <v>Sample 6</v>
      </c>
    </row>
    <row r="72" spans="1:64" x14ac:dyDescent="0.3">
      <c r="A72">
        <v>48</v>
      </c>
      <c r="B72">
        <v>14</v>
      </c>
      <c r="C72" t="s">
        <v>100</v>
      </c>
      <c r="D72" t="s">
        <v>86</v>
      </c>
      <c r="G72" s="1">
        <v>45722</v>
      </c>
      <c r="H72" s="6">
        <v>0.95724537037037039</v>
      </c>
      <c r="I72">
        <v>0.5</v>
      </c>
      <c r="J72">
        <v>0.5</v>
      </c>
      <c r="K72">
        <v>2232</v>
      </c>
      <c r="L72">
        <v>5696</v>
      </c>
      <c r="N72">
        <v>1608</v>
      </c>
      <c r="O72">
        <v>2.1269999999999998</v>
      </c>
      <c r="P72">
        <v>5.1050000000000004</v>
      </c>
      <c r="Q72">
        <v>2.9769999999999999</v>
      </c>
      <c r="S72">
        <v>5.1999999999999998E-2</v>
      </c>
      <c r="T72">
        <v>1</v>
      </c>
      <c r="U72">
        <v>0</v>
      </c>
      <c r="V72">
        <v>0</v>
      </c>
      <c r="X72">
        <v>0</v>
      </c>
      <c r="AB72">
        <v>1</v>
      </c>
      <c r="AD72" s="3">
        <f t="shared" si="9"/>
        <v>1.41551434819296</v>
      </c>
      <c r="AE72" s="3">
        <f t="shared" si="10"/>
        <v>6.8412990982653543</v>
      </c>
      <c r="AF72" s="3">
        <f t="shared" si="4"/>
        <v>5.4257847500723946</v>
      </c>
      <c r="AG72" s="3">
        <f t="shared" si="11"/>
        <v>0.33357814090783949</v>
      </c>
      <c r="AH72" s="3"/>
      <c r="AK72">
        <f>ABS(100*(AD72-AD73)/(AVERAGE(AD72:AD73)))</f>
        <v>0.8205105675805543</v>
      </c>
      <c r="AQ72">
        <f>ABS(100*(AE72-AE73)/(AVERAGE(AE72:AE73)))</f>
        <v>0.10015530373415477</v>
      </c>
      <c r="AW72">
        <f>ABS(100*(AF72-AF73)/(AVERAGE(AF72:AF73)))</f>
        <v>0.33895789019000061</v>
      </c>
      <c r="BC72">
        <f>ABS(100*(AG72-AG73)/(AVERAGE(AG72:AG73)))</f>
        <v>0.38385672537405729</v>
      </c>
      <c r="BG72" s="3">
        <f>AVERAGE(AD72:AD73)</f>
        <v>1.4097308528817907</v>
      </c>
      <c r="BH72" s="3">
        <f>AVERAGE(AE72:AE73)</f>
        <v>6.8447267767118483</v>
      </c>
      <c r="BI72" s="3">
        <f>AVERAGE(AF72:AF73)</f>
        <v>5.4349959238300585</v>
      </c>
      <c r="BJ72" s="3">
        <f>AVERAGE(AG72:AG73)</f>
        <v>0.33421960311988658</v>
      </c>
      <c r="BK72" t="str">
        <f t="shared" si="5"/>
        <v>Sample 6</v>
      </c>
      <c r="BL72" t="s">
        <v>198</v>
      </c>
    </row>
    <row r="73" spans="1:64" x14ac:dyDescent="0.3">
      <c r="A73">
        <v>49</v>
      </c>
      <c r="B73">
        <v>14</v>
      </c>
      <c r="C73" t="s">
        <v>100</v>
      </c>
      <c r="D73" t="s">
        <v>86</v>
      </c>
      <c r="G73" s="1">
        <v>45722</v>
      </c>
      <c r="H73" s="6">
        <v>0.96458333333333335</v>
      </c>
      <c r="I73">
        <v>0.5</v>
      </c>
      <c r="J73">
        <v>0.5</v>
      </c>
      <c r="K73">
        <v>2215</v>
      </c>
      <c r="L73">
        <v>5702</v>
      </c>
      <c r="N73">
        <v>1617</v>
      </c>
      <c r="O73">
        <v>2.1139999999999999</v>
      </c>
      <c r="P73">
        <v>5.109</v>
      </c>
      <c r="Q73">
        <v>2.9950000000000001</v>
      </c>
      <c r="S73">
        <v>5.2999999999999999E-2</v>
      </c>
      <c r="T73">
        <v>1</v>
      </c>
      <c r="U73">
        <v>0</v>
      </c>
      <c r="V73">
        <v>0</v>
      </c>
      <c r="X73">
        <v>0</v>
      </c>
      <c r="AB73">
        <v>1</v>
      </c>
      <c r="AD73" s="3">
        <f t="shared" si="9"/>
        <v>1.4039473575706214</v>
      </c>
      <c r="AE73" s="3">
        <f t="shared" si="10"/>
        <v>6.8481544551583431</v>
      </c>
      <c r="AF73" s="3">
        <f t="shared" si="4"/>
        <v>5.4442070975877215</v>
      </c>
      <c r="AG73" s="3">
        <f t="shared" si="11"/>
        <v>0.33486106533193366</v>
      </c>
      <c r="AH73" s="3"/>
      <c r="BG73" s="3"/>
      <c r="BH73" s="3"/>
      <c r="BI73" s="3"/>
      <c r="BJ73" s="3"/>
      <c r="BK73" t="str">
        <f t="shared" si="5"/>
        <v>Sample 6</v>
      </c>
    </row>
    <row r="74" spans="1:64" x14ac:dyDescent="0.3">
      <c r="A74">
        <v>50</v>
      </c>
      <c r="B74">
        <v>15</v>
      </c>
      <c r="C74" t="s">
        <v>101</v>
      </c>
      <c r="D74" t="s">
        <v>86</v>
      </c>
      <c r="G74" s="1">
        <v>45722</v>
      </c>
      <c r="H74" s="6">
        <v>0.97706018518518523</v>
      </c>
      <c r="I74">
        <v>0.5</v>
      </c>
      <c r="J74">
        <v>0.5</v>
      </c>
      <c r="K74">
        <v>3752</v>
      </c>
      <c r="L74">
        <v>8447</v>
      </c>
      <c r="N74">
        <v>4531</v>
      </c>
      <c r="O74">
        <v>3.2930000000000001</v>
      </c>
      <c r="P74">
        <v>7.4349999999999996</v>
      </c>
      <c r="Q74">
        <v>4.1420000000000003</v>
      </c>
      <c r="S74">
        <v>0.35799999999999998</v>
      </c>
      <c r="T74">
        <v>1</v>
      </c>
      <c r="U74">
        <v>0</v>
      </c>
      <c r="V74">
        <v>0</v>
      </c>
      <c r="X74">
        <v>0</v>
      </c>
      <c r="AB74">
        <v>1</v>
      </c>
      <c r="AD74" s="3">
        <f t="shared" si="9"/>
        <v>2.449739392072658</v>
      </c>
      <c r="AE74" s="3">
        <f t="shared" si="10"/>
        <v>9.9844802337005962</v>
      </c>
      <c r="AF74" s="3">
        <f t="shared" si="4"/>
        <v>7.5347408416279382</v>
      </c>
      <c r="AG74" s="3">
        <f t="shared" si="11"/>
        <v>0.75024348442196942</v>
      </c>
      <c r="AH74" s="3"/>
      <c r="BG74" s="3"/>
      <c r="BH74" s="3"/>
      <c r="BI74" s="3"/>
      <c r="BJ74" s="3"/>
      <c r="BK74" t="str">
        <f t="shared" si="5"/>
        <v>Sample 7</v>
      </c>
    </row>
    <row r="75" spans="1:64" x14ac:dyDescent="0.3">
      <c r="A75">
        <v>51</v>
      </c>
      <c r="B75">
        <v>15</v>
      </c>
      <c r="C75" t="s">
        <v>101</v>
      </c>
      <c r="D75" t="s">
        <v>86</v>
      </c>
      <c r="G75" s="1">
        <v>45722</v>
      </c>
      <c r="H75" s="6">
        <v>0.9840740740740741</v>
      </c>
      <c r="I75">
        <v>0.5</v>
      </c>
      <c r="J75">
        <v>0.5</v>
      </c>
      <c r="K75">
        <v>4075</v>
      </c>
      <c r="L75">
        <v>8447</v>
      </c>
      <c r="N75">
        <v>4605</v>
      </c>
      <c r="O75">
        <v>3.5409999999999999</v>
      </c>
      <c r="P75">
        <v>7.4349999999999996</v>
      </c>
      <c r="Q75">
        <v>3.8940000000000001</v>
      </c>
      <c r="S75">
        <v>0.36599999999999999</v>
      </c>
      <c r="T75">
        <v>1</v>
      </c>
      <c r="U75">
        <v>0</v>
      </c>
      <c r="V75">
        <v>0</v>
      </c>
      <c r="X75">
        <v>0</v>
      </c>
      <c r="AB75">
        <v>1</v>
      </c>
      <c r="AD75" s="3">
        <f t="shared" si="9"/>
        <v>2.6695122138970939</v>
      </c>
      <c r="AE75" s="3">
        <f t="shared" si="10"/>
        <v>9.9844802337005962</v>
      </c>
      <c r="AF75" s="3">
        <f t="shared" si="4"/>
        <v>7.3149680198035023</v>
      </c>
      <c r="AG75" s="3">
        <f t="shared" si="11"/>
        <v>0.76079197413118782</v>
      </c>
      <c r="AH75" s="3"/>
      <c r="AK75">
        <f>ABS(100*(AD75-AD76)/(AVERAGE(AD75:AD76)))</f>
        <v>1.6932529754593648</v>
      </c>
      <c r="AQ75">
        <f>ABS(100*(AE75-AE76)/(AVERAGE(AE75:AE76)))</f>
        <v>0.68425223613653952</v>
      </c>
      <c r="AW75">
        <f>ABS(100*(AF75-AF76)/(AVERAGE(AF75:AF76)))</f>
        <v>0.31346715570555406</v>
      </c>
      <c r="BC75">
        <f>ABS(100*(AG75-AG76)/(AVERAGE(AG75:AG76)))</f>
        <v>0.8953345005583343</v>
      </c>
      <c r="BG75" s="3">
        <f>AVERAGE(AD75:AD76)</f>
        <v>2.6923059895352317</v>
      </c>
      <c r="BH75" s="3">
        <f>AVERAGE(AE75:AE76)</f>
        <v>10.018757018165537</v>
      </c>
      <c r="BI75" s="3">
        <f>AVERAGE(AF75:AF76)</f>
        <v>7.3264510286303057</v>
      </c>
      <c r="BJ75" s="3">
        <f>AVERAGE(AG75:AG76)</f>
        <v>0.76421310592877223</v>
      </c>
      <c r="BK75" t="str">
        <f t="shared" si="5"/>
        <v>Sample 7</v>
      </c>
      <c r="BL75" t="s">
        <v>199</v>
      </c>
    </row>
    <row r="76" spans="1:64" x14ac:dyDescent="0.3">
      <c r="A76">
        <v>52</v>
      </c>
      <c r="B76">
        <v>15</v>
      </c>
      <c r="C76" t="s">
        <v>101</v>
      </c>
      <c r="D76" t="s">
        <v>86</v>
      </c>
      <c r="G76" s="1">
        <v>45722</v>
      </c>
      <c r="H76" s="6">
        <v>0.99167824074074074</v>
      </c>
      <c r="I76">
        <v>0.5</v>
      </c>
      <c r="J76">
        <v>0.5</v>
      </c>
      <c r="K76">
        <v>4142</v>
      </c>
      <c r="L76">
        <v>8507</v>
      </c>
      <c r="N76">
        <v>4653</v>
      </c>
      <c r="O76">
        <v>3.593</v>
      </c>
      <c r="P76">
        <v>7.4859999999999998</v>
      </c>
      <c r="Q76">
        <v>3.8929999999999998</v>
      </c>
      <c r="S76">
        <v>0.371</v>
      </c>
      <c r="T76">
        <v>1</v>
      </c>
      <c r="U76">
        <v>0</v>
      </c>
      <c r="V76">
        <v>0</v>
      </c>
      <c r="X76">
        <v>0</v>
      </c>
      <c r="AB76">
        <v>1</v>
      </c>
      <c r="AD76" s="3">
        <f t="shared" si="9"/>
        <v>2.7150997651733699</v>
      </c>
      <c r="AE76" s="3">
        <f t="shared" si="10"/>
        <v>10.05303380263048</v>
      </c>
      <c r="AF76" s="3">
        <f t="shared" si="4"/>
        <v>7.33793403745711</v>
      </c>
      <c r="AG76" s="3">
        <f t="shared" si="11"/>
        <v>0.76763423772635653</v>
      </c>
      <c r="AH76" s="3"/>
      <c r="BG76" s="3"/>
      <c r="BH76" s="3"/>
      <c r="BI76" s="3"/>
      <c r="BJ76" s="3"/>
      <c r="BK76" t="str">
        <f t="shared" si="5"/>
        <v>Sample 7</v>
      </c>
    </row>
    <row r="77" spans="1:64" x14ac:dyDescent="0.3">
      <c r="A77">
        <v>53</v>
      </c>
      <c r="B77">
        <v>16</v>
      </c>
      <c r="C77" t="s">
        <v>102</v>
      </c>
      <c r="D77" t="s">
        <v>86</v>
      </c>
      <c r="G77" s="1">
        <v>45723</v>
      </c>
      <c r="H77" s="6">
        <v>4.1319444444444442E-3</v>
      </c>
      <c r="I77">
        <v>0.5</v>
      </c>
      <c r="J77">
        <v>0.5</v>
      </c>
      <c r="K77">
        <v>5481</v>
      </c>
      <c r="L77">
        <v>7796</v>
      </c>
      <c r="N77">
        <v>8752</v>
      </c>
      <c r="O77">
        <v>4.62</v>
      </c>
      <c r="P77">
        <v>6.883</v>
      </c>
      <c r="Q77">
        <v>2.2629999999999999</v>
      </c>
      <c r="S77">
        <v>0.79900000000000004</v>
      </c>
      <c r="T77">
        <v>1</v>
      </c>
      <c r="U77">
        <v>0</v>
      </c>
      <c r="V77">
        <v>0</v>
      </c>
      <c r="X77">
        <v>0</v>
      </c>
      <c r="AB77">
        <v>1</v>
      </c>
      <c r="AD77" s="3">
        <f t="shared" si="9"/>
        <v>3.6261703794858144</v>
      </c>
      <c r="AE77" s="3">
        <f t="shared" si="10"/>
        <v>9.2406740108113397</v>
      </c>
      <c r="AF77" s="3">
        <f t="shared" si="4"/>
        <v>5.6145036313255252</v>
      </c>
      <c r="AG77" s="3">
        <f t="shared" si="11"/>
        <v>1.3519350393221206</v>
      </c>
      <c r="AH77" s="3"/>
      <c r="BG77" s="3"/>
      <c r="BH77" s="3"/>
      <c r="BI77" s="3"/>
      <c r="BJ77" s="3"/>
      <c r="BK77" t="str">
        <f t="shared" si="5"/>
        <v>Sample 8</v>
      </c>
    </row>
    <row r="78" spans="1:64" x14ac:dyDescent="0.3">
      <c r="A78">
        <v>54</v>
      </c>
      <c r="B78">
        <v>16</v>
      </c>
      <c r="C78" t="s">
        <v>102</v>
      </c>
      <c r="D78" t="s">
        <v>86</v>
      </c>
      <c r="G78" s="1">
        <v>45723</v>
      </c>
      <c r="H78" s="6">
        <v>1.1273148148148148E-2</v>
      </c>
      <c r="I78">
        <v>0.5</v>
      </c>
      <c r="J78">
        <v>0.5</v>
      </c>
      <c r="K78">
        <v>5860</v>
      </c>
      <c r="L78">
        <v>7866</v>
      </c>
      <c r="N78">
        <v>8785</v>
      </c>
      <c r="O78">
        <v>4.9109999999999996</v>
      </c>
      <c r="P78">
        <v>6.9420000000000002</v>
      </c>
      <c r="Q78">
        <v>2.0310000000000001</v>
      </c>
      <c r="S78">
        <v>0.80300000000000005</v>
      </c>
      <c r="T78">
        <v>1</v>
      </c>
      <c r="U78">
        <v>0</v>
      </c>
      <c r="V78">
        <v>0</v>
      </c>
      <c r="X78">
        <v>0</v>
      </c>
      <c r="AB78">
        <v>1</v>
      </c>
      <c r="AD78" s="3">
        <f t="shared" si="9"/>
        <v>3.8840462292426601</v>
      </c>
      <c r="AE78" s="3">
        <f t="shared" si="10"/>
        <v>9.3206531745628727</v>
      </c>
      <c r="AF78" s="3">
        <f t="shared" si="4"/>
        <v>5.4366069453202126</v>
      </c>
      <c r="AG78" s="3">
        <f t="shared" si="11"/>
        <v>1.356639095543799</v>
      </c>
      <c r="AH78" s="3"/>
      <c r="AK78">
        <f>ABS(100*(AD78-AD79)/(AVERAGE(AD78:AD79)))</f>
        <v>1.7519637401434366E-2</v>
      </c>
      <c r="AQ78">
        <f>ABS(100*(AE78-AE79)/(AVERAGE(AE78:AE79)))</f>
        <v>0.42812428027977323</v>
      </c>
      <c r="AW78">
        <f>ABS(100*(AF78-AF79)/(AVERAGE(AF78:AF79)))</f>
        <v>0.7452890927212098</v>
      </c>
      <c r="BC78">
        <f>ABS(100*(AG78-AG79)/(AVERAGE(AG78:AG79)))</f>
        <v>1.1907093579632695</v>
      </c>
      <c r="BG78" s="3">
        <f>AVERAGE(AD78:AD79)</f>
        <v>3.8837060236361207</v>
      </c>
      <c r="BH78" s="3">
        <f>AVERAGE(AE78:AE79)</f>
        <v>9.3406479655007573</v>
      </c>
      <c r="BI78" s="3">
        <f>AVERAGE(AF78:AF79)</f>
        <v>5.4569419418646357</v>
      </c>
      <c r="BJ78" s="3">
        <f>AVERAGE(AG78:AG79)</f>
        <v>1.364764283563062</v>
      </c>
      <c r="BK78" t="str">
        <f t="shared" si="5"/>
        <v>Sample 8</v>
      </c>
      <c r="BL78" t="s">
        <v>200</v>
      </c>
    </row>
    <row r="79" spans="1:64" x14ac:dyDescent="0.3">
      <c r="A79">
        <v>55</v>
      </c>
      <c r="B79">
        <v>16</v>
      </c>
      <c r="C79" t="s">
        <v>102</v>
      </c>
      <c r="D79" t="s">
        <v>86</v>
      </c>
      <c r="G79" s="1">
        <v>45723</v>
      </c>
      <c r="H79" s="6">
        <v>1.8993055555555555E-2</v>
      </c>
      <c r="I79">
        <v>0.5</v>
      </c>
      <c r="J79">
        <v>0.5</v>
      </c>
      <c r="K79">
        <v>5859</v>
      </c>
      <c r="L79">
        <v>7901</v>
      </c>
      <c r="N79">
        <v>8899</v>
      </c>
      <c r="O79">
        <v>4.91</v>
      </c>
      <c r="P79">
        <v>6.9720000000000004</v>
      </c>
      <c r="Q79">
        <v>2.0630000000000002</v>
      </c>
      <c r="S79">
        <v>0.81499999999999995</v>
      </c>
      <c r="T79">
        <v>1</v>
      </c>
      <c r="U79">
        <v>0</v>
      </c>
      <c r="V79">
        <v>0</v>
      </c>
      <c r="X79">
        <v>0</v>
      </c>
      <c r="AB79">
        <v>1</v>
      </c>
      <c r="AD79" s="3">
        <f t="shared" si="9"/>
        <v>3.8833658180295814</v>
      </c>
      <c r="AE79" s="3">
        <f t="shared" si="10"/>
        <v>9.3606427564386401</v>
      </c>
      <c r="AF79" s="3">
        <f t="shared" si="4"/>
        <v>5.4772769384090587</v>
      </c>
      <c r="AG79" s="3">
        <f t="shared" si="11"/>
        <v>1.3728894715823248</v>
      </c>
      <c r="AH79" s="3"/>
      <c r="BG79" s="3"/>
      <c r="BH79" s="3"/>
      <c r="BI79" s="3"/>
      <c r="BJ79" s="3"/>
      <c r="BK79" t="str">
        <f t="shared" si="5"/>
        <v>Sample 8</v>
      </c>
    </row>
    <row r="80" spans="1:64" x14ac:dyDescent="0.3">
      <c r="A80">
        <v>56</v>
      </c>
      <c r="B80">
        <v>17</v>
      </c>
      <c r="C80" t="s">
        <v>103</v>
      </c>
      <c r="D80" t="s">
        <v>86</v>
      </c>
      <c r="G80" s="1">
        <v>45723</v>
      </c>
      <c r="H80" s="6">
        <v>3.1666666666666669E-2</v>
      </c>
      <c r="I80">
        <v>0.5</v>
      </c>
      <c r="J80">
        <v>0.5</v>
      </c>
      <c r="K80">
        <v>6521</v>
      </c>
      <c r="L80">
        <v>9264</v>
      </c>
      <c r="N80">
        <v>11809</v>
      </c>
      <c r="O80">
        <v>5.4180000000000001</v>
      </c>
      <c r="P80">
        <v>8.1270000000000007</v>
      </c>
      <c r="Q80">
        <v>2.7090000000000001</v>
      </c>
      <c r="S80">
        <v>1.119</v>
      </c>
      <c r="T80">
        <v>1</v>
      </c>
      <c r="U80">
        <v>0</v>
      </c>
      <c r="V80">
        <v>0</v>
      </c>
      <c r="X80">
        <v>0</v>
      </c>
      <c r="AB80">
        <v>1</v>
      </c>
      <c r="AD80" s="3">
        <f t="shared" si="9"/>
        <v>4.3337980410877126</v>
      </c>
      <c r="AE80" s="3">
        <f t="shared" si="10"/>
        <v>10.917951330629199</v>
      </c>
      <c r="AF80" s="3">
        <f t="shared" si="4"/>
        <v>6.5841532895414865</v>
      </c>
      <c r="AG80" s="3">
        <f t="shared" si="11"/>
        <v>1.7877017020394299</v>
      </c>
      <c r="AH80" s="3"/>
      <c r="BG80" s="3"/>
      <c r="BH80" s="3"/>
      <c r="BI80" s="3"/>
      <c r="BJ80" s="3"/>
      <c r="BK80" t="str">
        <f t="shared" si="5"/>
        <v>Sample 9</v>
      </c>
    </row>
    <row r="81" spans="1:64" x14ac:dyDescent="0.3">
      <c r="A81">
        <v>57</v>
      </c>
      <c r="B81">
        <v>17</v>
      </c>
      <c r="C81" t="s">
        <v>103</v>
      </c>
      <c r="D81" t="s">
        <v>86</v>
      </c>
      <c r="G81" s="1">
        <v>45723</v>
      </c>
      <c r="H81" s="6">
        <v>3.875E-2</v>
      </c>
      <c r="I81">
        <v>0.5</v>
      </c>
      <c r="J81">
        <v>0.5</v>
      </c>
      <c r="K81">
        <v>6686</v>
      </c>
      <c r="L81">
        <v>9274</v>
      </c>
      <c r="N81">
        <v>11786</v>
      </c>
      <c r="O81">
        <v>5.5449999999999999</v>
      </c>
      <c r="P81">
        <v>8.1349999999999998</v>
      </c>
      <c r="Q81">
        <v>2.5910000000000002</v>
      </c>
      <c r="S81">
        <v>1.117</v>
      </c>
      <c r="T81">
        <v>1</v>
      </c>
      <c r="U81">
        <v>0</v>
      </c>
      <c r="V81">
        <v>0</v>
      </c>
      <c r="X81">
        <v>0</v>
      </c>
      <c r="AB81">
        <v>1</v>
      </c>
      <c r="AD81" s="3">
        <f t="shared" si="9"/>
        <v>4.4460658912457065</v>
      </c>
      <c r="AE81" s="3">
        <f t="shared" si="10"/>
        <v>10.929376925450848</v>
      </c>
      <c r="AF81" s="3">
        <f t="shared" si="4"/>
        <v>6.4833110342051414</v>
      </c>
      <c r="AG81" s="3">
        <f t="shared" si="11"/>
        <v>1.7844231174000782</v>
      </c>
      <c r="AH81" s="3"/>
      <c r="AK81">
        <f>ABS(100*(AD81-AD82)/(AVERAGE(AD81:AD82)))</f>
        <v>1.2772983191485978</v>
      </c>
      <c r="AQ81">
        <f>ABS(100*(AE81-AE82)/(AVERAGE(AE81:AE82)))</f>
        <v>0.25058218005706728</v>
      </c>
      <c r="AW81">
        <f>ABS(100*(AF81-AF82)/(AVERAGE(AF81:AF82)))</f>
        <v>0.45966405728904408</v>
      </c>
      <c r="BC81">
        <f>ABS(100*(AG81-AG82)/(AVERAGE(AG81:AG82)))</f>
        <v>0.23193274311675954</v>
      </c>
      <c r="BG81" s="3">
        <f>AVERAGE(AD81:AD82)</f>
        <v>4.4746431621950133</v>
      </c>
      <c r="BH81" s="3">
        <f>AVERAGE(AE81:AE82)</f>
        <v>10.943087639236825</v>
      </c>
      <c r="BI81" s="3">
        <f>AVERAGE(AF81:AF82)</f>
        <v>6.4684444770418121</v>
      </c>
      <c r="BJ81" s="3">
        <f>AVERAGE(AG81:AG82)</f>
        <v>1.7823561836057042</v>
      </c>
      <c r="BK81" t="str">
        <f t="shared" si="5"/>
        <v>Sample 9</v>
      </c>
      <c r="BL81" t="s">
        <v>201</v>
      </c>
    </row>
    <row r="82" spans="1:64" x14ac:dyDescent="0.3">
      <c r="A82">
        <v>58</v>
      </c>
      <c r="B82">
        <v>17</v>
      </c>
      <c r="C82" t="s">
        <v>103</v>
      </c>
      <c r="D82" t="s">
        <v>86</v>
      </c>
      <c r="G82" s="1">
        <v>45723</v>
      </c>
      <c r="H82" s="6">
        <v>4.6493055555555558E-2</v>
      </c>
      <c r="I82">
        <v>0.5</v>
      </c>
      <c r="J82">
        <v>0.5</v>
      </c>
      <c r="K82">
        <v>6770</v>
      </c>
      <c r="L82">
        <v>9298</v>
      </c>
      <c r="N82">
        <v>11757</v>
      </c>
      <c r="O82">
        <v>5.609</v>
      </c>
      <c r="P82">
        <v>8.1549999999999994</v>
      </c>
      <c r="Q82">
        <v>2.5470000000000002</v>
      </c>
      <c r="S82">
        <v>1.1140000000000001</v>
      </c>
      <c r="T82">
        <v>1</v>
      </c>
      <c r="U82">
        <v>0</v>
      </c>
      <c r="V82">
        <v>0</v>
      </c>
      <c r="X82">
        <v>0</v>
      </c>
      <c r="AB82">
        <v>1</v>
      </c>
      <c r="AD82" s="3">
        <f t="shared" si="9"/>
        <v>4.5032204331443211</v>
      </c>
      <c r="AE82" s="3">
        <f t="shared" si="10"/>
        <v>10.956798353022803</v>
      </c>
      <c r="AF82" s="3">
        <f t="shared" si="4"/>
        <v>6.4535779198784819</v>
      </c>
      <c r="AG82" s="3">
        <f t="shared" si="11"/>
        <v>1.7802892498113303</v>
      </c>
      <c r="AH82" s="3"/>
      <c r="BG82" s="3"/>
      <c r="BH82" s="3"/>
      <c r="BI82" s="3"/>
      <c r="BJ82" s="3"/>
      <c r="BK82" t="str">
        <f t="shared" si="5"/>
        <v>Sample 9</v>
      </c>
    </row>
    <row r="83" spans="1:64" x14ac:dyDescent="0.3">
      <c r="A83">
        <v>59</v>
      </c>
      <c r="B83">
        <v>18</v>
      </c>
      <c r="C83" t="s">
        <v>104</v>
      </c>
      <c r="D83" t="s">
        <v>86</v>
      </c>
      <c r="G83" s="1">
        <v>45723</v>
      </c>
      <c r="H83" s="6">
        <v>6.5625000000000003E-2</v>
      </c>
      <c r="I83">
        <v>0.5</v>
      </c>
      <c r="J83">
        <v>0.5</v>
      </c>
      <c r="K83">
        <v>12877</v>
      </c>
      <c r="L83">
        <v>16487</v>
      </c>
      <c r="N83">
        <v>2729</v>
      </c>
      <c r="O83">
        <v>10.294</v>
      </c>
      <c r="P83">
        <v>14.246</v>
      </c>
      <c r="Q83">
        <v>3.952</v>
      </c>
      <c r="S83">
        <v>0.16900000000000001</v>
      </c>
      <c r="T83">
        <v>1</v>
      </c>
      <c r="U83">
        <v>0</v>
      </c>
      <c r="V83">
        <v>0</v>
      </c>
      <c r="X83">
        <v>0</v>
      </c>
      <c r="AB83">
        <v>1</v>
      </c>
      <c r="AD83" s="3">
        <f t="shared" si="9"/>
        <v>8.6584917114162394</v>
      </c>
      <c r="AE83" s="3">
        <f t="shared" si="10"/>
        <v>19.170658470305227</v>
      </c>
      <c r="AF83" s="3">
        <f t="shared" si="4"/>
        <v>10.512166758888988</v>
      </c>
      <c r="AG83" s="3">
        <f t="shared" si="11"/>
        <v>0.49337350528667617</v>
      </c>
      <c r="AH83" s="3"/>
      <c r="BG83" s="3"/>
      <c r="BH83" s="3"/>
      <c r="BI83" s="3"/>
      <c r="BJ83" s="3"/>
      <c r="BK83" t="str">
        <f t="shared" si="5"/>
        <v>Sample 10</v>
      </c>
    </row>
    <row r="84" spans="1:64" x14ac:dyDescent="0.3">
      <c r="A84">
        <v>60</v>
      </c>
      <c r="B84">
        <v>18</v>
      </c>
      <c r="C84" t="s">
        <v>104</v>
      </c>
      <c r="D84" t="s">
        <v>86</v>
      </c>
      <c r="G84" s="1">
        <v>45723</v>
      </c>
      <c r="H84" s="6">
        <v>7.3449074074074069E-2</v>
      </c>
      <c r="I84">
        <v>0.5</v>
      </c>
      <c r="J84">
        <v>0.5</v>
      </c>
      <c r="K84">
        <v>14099</v>
      </c>
      <c r="L84">
        <v>16483</v>
      </c>
      <c r="N84">
        <v>2726</v>
      </c>
      <c r="O84">
        <v>11.231</v>
      </c>
      <c r="P84">
        <v>14.242000000000001</v>
      </c>
      <c r="Q84">
        <v>3.0110000000000001</v>
      </c>
      <c r="S84">
        <v>0.16900000000000001</v>
      </c>
      <c r="T84">
        <v>1</v>
      </c>
      <c r="U84">
        <v>0</v>
      </c>
      <c r="V84">
        <v>0</v>
      </c>
      <c r="X84">
        <v>0</v>
      </c>
      <c r="AB84">
        <v>1</v>
      </c>
      <c r="AD84" s="3">
        <f t="shared" si="9"/>
        <v>9.4899542137984696</v>
      </c>
      <c r="AE84" s="3">
        <f t="shared" si="10"/>
        <v>19.166088232376566</v>
      </c>
      <c r="AF84" s="3">
        <f t="shared" si="4"/>
        <v>9.6761340185780966</v>
      </c>
      <c r="AG84" s="3">
        <f t="shared" si="11"/>
        <v>0.49294586381197819</v>
      </c>
      <c r="AH84" s="3"/>
      <c r="AK84">
        <f>ABS(100*(AD84-AD85)/(AVERAGE(AD84:AD85)))</f>
        <v>7.1672356302356285E-2</v>
      </c>
      <c r="AQ84">
        <f>ABS(100*(AE84-AE85)/(AVERAGE(AE84:AE85)))</f>
        <v>4.1738227291961472E-2</v>
      </c>
      <c r="AW84">
        <f>ABS(100*(AF84-AF85)/(AVERAGE(AF84:AF85)))</f>
        <v>0.15309170807919786</v>
      </c>
      <c r="BC84">
        <f>ABS(100*(AG84-AG85)/(AVERAGE(AG84:AG85)))</f>
        <v>0.66289588328828197</v>
      </c>
      <c r="BG84" s="3">
        <f>AVERAGE(AD84:AD85)</f>
        <v>9.4933562698638632</v>
      </c>
      <c r="BH84" s="3">
        <f>AVERAGE(AE84:AE85)</f>
        <v>19.162089274188993</v>
      </c>
      <c r="BI84" s="3">
        <f>AVERAGE(AF84:AF85)</f>
        <v>9.6687330043251265</v>
      </c>
      <c r="BJ84" s="3">
        <f>AVERAGE(AG84:AG85)</f>
        <v>0.49458515613165399</v>
      </c>
      <c r="BK84" t="str">
        <f t="shared" si="5"/>
        <v>Sample 10</v>
      </c>
      <c r="BL84" t="s">
        <v>196</v>
      </c>
    </row>
    <row r="85" spans="1:64" x14ac:dyDescent="0.3">
      <c r="A85">
        <v>61</v>
      </c>
      <c r="B85">
        <v>18</v>
      </c>
      <c r="C85" t="s">
        <v>104</v>
      </c>
      <c r="D85" t="s">
        <v>86</v>
      </c>
      <c r="G85" s="1">
        <v>45723</v>
      </c>
      <c r="H85" s="6">
        <v>8.1550925925925929E-2</v>
      </c>
      <c r="I85">
        <v>0.5</v>
      </c>
      <c r="J85">
        <v>0.5</v>
      </c>
      <c r="K85">
        <v>14109</v>
      </c>
      <c r="L85">
        <v>16476</v>
      </c>
      <c r="N85">
        <v>2749</v>
      </c>
      <c r="O85">
        <v>11.239000000000001</v>
      </c>
      <c r="P85">
        <v>14.237</v>
      </c>
      <c r="Q85">
        <v>2.9980000000000002</v>
      </c>
      <c r="S85">
        <v>0.17100000000000001</v>
      </c>
      <c r="T85">
        <v>1</v>
      </c>
      <c r="U85">
        <v>0</v>
      </c>
      <c r="V85">
        <v>0</v>
      </c>
      <c r="X85">
        <v>0</v>
      </c>
      <c r="AB85">
        <v>1</v>
      </c>
      <c r="AD85" s="3">
        <f t="shared" si="9"/>
        <v>9.4967583259292585</v>
      </c>
      <c r="AE85" s="3">
        <f t="shared" si="10"/>
        <v>19.158090316001417</v>
      </c>
      <c r="AF85" s="3">
        <f t="shared" si="4"/>
        <v>9.6613319900721581</v>
      </c>
      <c r="AG85" s="3">
        <f t="shared" si="11"/>
        <v>0.49622444845132985</v>
      </c>
      <c r="AH85" s="3"/>
      <c r="BK85" t="str">
        <f t="shared" si="5"/>
        <v>Sample 10</v>
      </c>
    </row>
    <row r="86" spans="1:64" x14ac:dyDescent="0.3">
      <c r="A86">
        <v>62</v>
      </c>
      <c r="B86">
        <v>19</v>
      </c>
      <c r="C86" t="s">
        <v>105</v>
      </c>
      <c r="D86" t="s">
        <v>86</v>
      </c>
      <c r="G86" s="1">
        <v>45723</v>
      </c>
      <c r="H86" s="6">
        <v>9.5694444444444443E-2</v>
      </c>
      <c r="I86">
        <v>0.5</v>
      </c>
      <c r="J86">
        <v>0.5</v>
      </c>
      <c r="K86">
        <v>17515</v>
      </c>
      <c r="L86">
        <v>21235</v>
      </c>
      <c r="N86">
        <v>3680</v>
      </c>
      <c r="O86">
        <v>13.852</v>
      </c>
      <c r="P86">
        <v>18.268999999999998</v>
      </c>
      <c r="Q86">
        <v>4.4169999999999998</v>
      </c>
      <c r="S86">
        <v>0.26900000000000002</v>
      </c>
      <c r="T86">
        <v>1</v>
      </c>
      <c r="U86">
        <v>0</v>
      </c>
      <c r="V86">
        <v>0</v>
      </c>
      <c r="X86">
        <v>0</v>
      </c>
      <c r="AB86">
        <v>2</v>
      </c>
      <c r="AC86" t="s">
        <v>136</v>
      </c>
      <c r="AD86" s="3">
        <f t="shared" si="9"/>
        <v>11.814238917675475</v>
      </c>
      <c r="AE86" s="3">
        <f t="shared" si="10"/>
        <v>24.595530891623479</v>
      </c>
      <c r="AF86" s="3">
        <f t="shared" si="4"/>
        <v>12.781291973948004</v>
      </c>
      <c r="AG86" s="3">
        <f t="shared" si="11"/>
        <v>0.62893585276595698</v>
      </c>
      <c r="AH86" s="3"/>
      <c r="BG86" s="3"/>
      <c r="BH86" s="3"/>
      <c r="BI86" s="3"/>
      <c r="BJ86" s="3"/>
      <c r="BK86" t="str">
        <f t="shared" si="5"/>
        <v>SPIKE</v>
      </c>
    </row>
    <row r="87" spans="1:64" x14ac:dyDescent="0.3">
      <c r="A87">
        <v>63</v>
      </c>
      <c r="B87">
        <v>19</v>
      </c>
      <c r="C87" t="s">
        <v>105</v>
      </c>
      <c r="D87" t="s">
        <v>86</v>
      </c>
      <c r="G87" s="1">
        <v>45723</v>
      </c>
      <c r="H87" s="6">
        <v>0.10368055555555555</v>
      </c>
      <c r="I87">
        <v>0.5</v>
      </c>
      <c r="J87">
        <v>0.5</v>
      </c>
      <c r="K87">
        <v>18653</v>
      </c>
      <c r="L87">
        <v>21266</v>
      </c>
      <c r="N87">
        <v>3678</v>
      </c>
      <c r="O87">
        <v>14.725</v>
      </c>
      <c r="P87">
        <v>18.295000000000002</v>
      </c>
      <c r="Q87">
        <v>3.57</v>
      </c>
      <c r="S87">
        <v>0.26900000000000002</v>
      </c>
      <c r="T87">
        <v>1</v>
      </c>
      <c r="U87">
        <v>0</v>
      </c>
      <c r="V87">
        <v>0</v>
      </c>
      <c r="X87">
        <v>0</v>
      </c>
      <c r="AB87">
        <v>2</v>
      </c>
      <c r="AC87" t="s">
        <v>136</v>
      </c>
      <c r="AD87" s="3">
        <f t="shared" si="9"/>
        <v>12.588546878159091</v>
      </c>
      <c r="AE87" s="3">
        <f t="shared" si="10"/>
        <v>24.630950235570591</v>
      </c>
      <c r="AF87" s="3">
        <f t="shared" si="4"/>
        <v>12.0424033574115</v>
      </c>
      <c r="AG87" s="3">
        <f t="shared" si="11"/>
        <v>0.62865075844949148</v>
      </c>
      <c r="AH87" s="3"/>
      <c r="AK87">
        <f>ABS(100*(AD87-AD88)/(AVERAGE(AD87:AD88)))</f>
        <v>0.57457617439473996</v>
      </c>
      <c r="AM87">
        <f>100*((AVERAGE(AD87:AD88)*25.225)-(AVERAGE(AD84:AD85)*25))/(1000*0.075)</f>
        <v>105.73670599189498</v>
      </c>
      <c r="AQ87">
        <f>ABS(100*(AE87-AE88)/(AVERAGE(AE87:AE88)))</f>
        <v>0.44432726906824693</v>
      </c>
      <c r="AS87">
        <f>100*((AVERAGE(AE87:AE88)*25.225)-(AVERAGE(AE84:AE85)*25))/(2000*0.075)</f>
        <v>95.764599239032279</v>
      </c>
      <c r="AW87">
        <f>ABS(100*(AF87-AF88)/(AVERAGE(AF87:AF88)))</f>
        <v>1.4984314151716549</v>
      </c>
      <c r="AY87">
        <f>100*((AVERAGE(AF87:AF88)*25.225)-(AVERAGE(AF84:AF85)*25))/(1000*0.075)</f>
        <v>85.792492486169678</v>
      </c>
      <c r="BC87">
        <f>ABS(100*(AG87-AG88)/(AVERAGE(AG87:AG88)))</f>
        <v>2.8051620834341318</v>
      </c>
      <c r="BE87">
        <f>100*((AVERAGE(AG87:AG88)*25.225)-(AVERAGE(AG84:AG85)*25))/(100*0.075)</f>
        <v>43.649941367273229</v>
      </c>
      <c r="BG87" s="3">
        <f>AVERAGE(AD87:AD88)</f>
        <v>12.552485083865918</v>
      </c>
      <c r="BH87" s="3">
        <f>AVERAGE(AE87:AE88)</f>
        <v>24.685793090714498</v>
      </c>
      <c r="BI87" s="3">
        <f>AVERAGE(AF87:AF88)</f>
        <v>12.133308006848578</v>
      </c>
      <c r="BJ87" s="3">
        <f>AVERAGE(AG87:AG88)</f>
        <v>0.61995538179729792</v>
      </c>
      <c r="BK87" t="str">
        <f t="shared" si="5"/>
        <v>SPIKE</v>
      </c>
    </row>
    <row r="88" spans="1:64" x14ac:dyDescent="0.3">
      <c r="A88">
        <v>64</v>
      </c>
      <c r="B88">
        <v>19</v>
      </c>
      <c r="C88" t="s">
        <v>105</v>
      </c>
      <c r="D88" t="s">
        <v>86</v>
      </c>
      <c r="G88" s="1">
        <v>45723</v>
      </c>
      <c r="H88" s="6">
        <v>0.11182870370370371</v>
      </c>
      <c r="I88">
        <v>0.5</v>
      </c>
      <c r="J88">
        <v>0.5</v>
      </c>
      <c r="K88">
        <v>18547</v>
      </c>
      <c r="L88">
        <v>21362</v>
      </c>
      <c r="N88">
        <v>3556</v>
      </c>
      <c r="O88">
        <v>14.643000000000001</v>
      </c>
      <c r="P88">
        <v>18.376000000000001</v>
      </c>
      <c r="Q88">
        <v>3.7330000000000001</v>
      </c>
      <c r="S88">
        <v>0.25600000000000001</v>
      </c>
      <c r="T88">
        <v>1</v>
      </c>
      <c r="U88">
        <v>0</v>
      </c>
      <c r="V88">
        <v>0</v>
      </c>
      <c r="X88">
        <v>0</v>
      </c>
      <c r="AB88">
        <v>2</v>
      </c>
      <c r="AC88" t="s">
        <v>136</v>
      </c>
      <c r="AD88" s="3">
        <f t="shared" si="9"/>
        <v>12.516423289572744</v>
      </c>
      <c r="AE88" s="3">
        <f t="shared" si="10"/>
        <v>24.740635945858401</v>
      </c>
      <c r="AF88" s="3">
        <f t="shared" si="4"/>
        <v>12.224212656285657</v>
      </c>
      <c r="AG88" s="3">
        <f t="shared" si="11"/>
        <v>0.61126000514510437</v>
      </c>
      <c r="AH88" s="3"/>
      <c r="BK88" t="str">
        <f t="shared" si="5"/>
        <v>SPIKE</v>
      </c>
    </row>
    <row r="89" spans="1:64" x14ac:dyDescent="0.3">
      <c r="A89">
        <v>65</v>
      </c>
      <c r="B89">
        <v>20</v>
      </c>
      <c r="C89" t="s">
        <v>106</v>
      </c>
      <c r="D89" t="s">
        <v>86</v>
      </c>
      <c r="G89" s="1">
        <v>45723</v>
      </c>
      <c r="H89" s="6">
        <v>0.12491898148148148</v>
      </c>
      <c r="I89">
        <v>0.5</v>
      </c>
      <c r="J89">
        <v>0.5</v>
      </c>
      <c r="K89">
        <v>7473</v>
      </c>
      <c r="L89">
        <v>9596</v>
      </c>
      <c r="N89">
        <v>4240</v>
      </c>
      <c r="O89">
        <v>6.1479999999999997</v>
      </c>
      <c r="P89">
        <v>8.4079999999999995</v>
      </c>
      <c r="Q89">
        <v>2.2599999999999998</v>
      </c>
      <c r="S89">
        <v>0.32700000000000001</v>
      </c>
      <c r="T89">
        <v>1</v>
      </c>
      <c r="U89">
        <v>0</v>
      </c>
      <c r="V89">
        <v>0</v>
      </c>
      <c r="X89">
        <v>0</v>
      </c>
      <c r="AB89">
        <v>1</v>
      </c>
      <c r="AD89" s="3">
        <f t="shared" si="9"/>
        <v>4.9815495159386813</v>
      </c>
      <c r="AE89" s="3">
        <f t="shared" si="10"/>
        <v>11.297281078707899</v>
      </c>
      <c r="AF89" s="3">
        <f t="shared" ref="AF89:AF138" si="12">AE89-AD89</f>
        <v>6.3157315627692174</v>
      </c>
      <c r="AG89" s="3">
        <f t="shared" si="11"/>
        <v>0.70876226137625886</v>
      </c>
      <c r="AH89" s="3"/>
      <c r="BG89" s="3"/>
      <c r="BH89" s="3"/>
      <c r="BI89" s="3"/>
      <c r="BJ89" s="3"/>
      <c r="BK89" t="str">
        <f t="shared" si="5"/>
        <v>DUP</v>
      </c>
    </row>
    <row r="90" spans="1:64" x14ac:dyDescent="0.3">
      <c r="A90">
        <v>66</v>
      </c>
      <c r="B90">
        <v>20</v>
      </c>
      <c r="C90" t="s">
        <v>106</v>
      </c>
      <c r="D90" t="s">
        <v>86</v>
      </c>
      <c r="G90" s="1">
        <v>45723</v>
      </c>
      <c r="H90" s="6">
        <v>0.13201388888888888</v>
      </c>
      <c r="I90">
        <v>0.5</v>
      </c>
      <c r="J90">
        <v>0.5</v>
      </c>
      <c r="K90">
        <v>5023</v>
      </c>
      <c r="L90">
        <v>9604</v>
      </c>
      <c r="N90">
        <v>4401</v>
      </c>
      <c r="O90">
        <v>4.2679999999999998</v>
      </c>
      <c r="P90">
        <v>8.4149999999999991</v>
      </c>
      <c r="Q90">
        <v>4.1470000000000002</v>
      </c>
      <c r="S90">
        <v>0.34399999999999997</v>
      </c>
      <c r="T90">
        <v>1</v>
      </c>
      <c r="U90">
        <v>0</v>
      </c>
      <c r="V90">
        <v>0</v>
      </c>
      <c r="X90">
        <v>0</v>
      </c>
      <c r="AB90">
        <v>1</v>
      </c>
      <c r="AD90" s="3">
        <f t="shared" si="9"/>
        <v>3.3145420438957474</v>
      </c>
      <c r="AE90" s="3">
        <f t="shared" si="10"/>
        <v>11.306421554565217</v>
      </c>
      <c r="AF90" s="3">
        <f t="shared" si="12"/>
        <v>7.9918795106694702</v>
      </c>
      <c r="AG90" s="3">
        <f t="shared" si="11"/>
        <v>0.73171235385172073</v>
      </c>
      <c r="AH90" s="3"/>
      <c r="AK90">
        <f>ABS(100*(AD90-AD91)/(AVERAGE(AD90:AD91)))</f>
        <v>0.86591141384440584</v>
      </c>
      <c r="AL90">
        <f>ABS(100*((AVERAGE(AD90:AD91)-AVERAGE(AD69:AD70))/(AVERAGE(AD69:AD70,AD90:AD91))))</f>
        <v>7.8750607129669161</v>
      </c>
      <c r="AQ90">
        <f>ABS(100*(AE90-AE91)/(AVERAGE(AE90:AE91)))</f>
        <v>3.0320805568850844E-2</v>
      </c>
      <c r="AR90">
        <f>ABS(100*((AVERAGE(AE90:AE91)-AVERAGE(AE69:AE70))/(AVERAGE(AE69:AE70,AE90:AE91))))</f>
        <v>2.8133802694837398</v>
      </c>
      <c r="AW90">
        <f>ABS(100*(AF90-AF91)/(AVERAGE(AF90:AF91)))</f>
        <v>0.314194966183581</v>
      </c>
      <c r="AX90">
        <f>ABS(100*((AVERAGE(AF90:AF91)-AVERAGE(AF69:AF70))/(AVERAGE(AF69:AF70,AF90:AF91))))</f>
        <v>0.79749328969640865</v>
      </c>
      <c r="BC90">
        <f>ABS(100*(AG90-AG91)/(AVERAGE(AG90:AG91)))</f>
        <v>0.36946113549549781</v>
      </c>
      <c r="BD90">
        <f>ABS(100*((AVERAGE(AG90:AG91)-AVERAGE(AG69:AG70))/(AVERAGE(AG69:AG70,AG90:AG91))))</f>
        <v>3.5525845895428789</v>
      </c>
      <c r="BG90" s="3">
        <f>AVERAGE(AD90:AD91)</f>
        <v>3.3002534084210939</v>
      </c>
      <c r="BH90" s="3">
        <f>AVERAGE(AE90:AE91)</f>
        <v>11.304707715341969</v>
      </c>
      <c r="BI90" s="3">
        <f>AVERAGE(AF90:AF91)</f>
        <v>8.0044543069208753</v>
      </c>
      <c r="BJ90" s="3">
        <f>AVERAGE(AG90:AG91)</f>
        <v>0.73306655185493119</v>
      </c>
      <c r="BK90" t="str">
        <f t="shared" ref="BK90:BK147" si="13">C90</f>
        <v>DUP</v>
      </c>
    </row>
    <row r="91" spans="1:64" x14ac:dyDescent="0.3">
      <c r="A91">
        <v>67</v>
      </c>
      <c r="B91">
        <v>20</v>
      </c>
      <c r="C91" t="s">
        <v>106</v>
      </c>
      <c r="D91" t="s">
        <v>86</v>
      </c>
      <c r="G91" s="1">
        <v>45723</v>
      </c>
      <c r="H91" s="6">
        <v>0.13957175925925927</v>
      </c>
      <c r="I91">
        <v>0.5</v>
      </c>
      <c r="J91">
        <v>0.5</v>
      </c>
      <c r="K91">
        <v>4981</v>
      </c>
      <c r="L91">
        <v>9601</v>
      </c>
      <c r="N91">
        <v>4420</v>
      </c>
      <c r="O91">
        <v>4.2359999999999998</v>
      </c>
      <c r="P91">
        <v>8.4120000000000008</v>
      </c>
      <c r="Q91">
        <v>4.1760000000000002</v>
      </c>
      <c r="S91">
        <v>0.34599999999999997</v>
      </c>
      <c r="T91">
        <v>1</v>
      </c>
      <c r="U91">
        <v>0</v>
      </c>
      <c r="V91">
        <v>0</v>
      </c>
      <c r="X91">
        <v>0</v>
      </c>
      <c r="AB91">
        <v>1</v>
      </c>
      <c r="AD91" s="3">
        <f t="shared" si="9"/>
        <v>3.2859647729464401</v>
      </c>
      <c r="AE91" s="3">
        <f t="shared" si="10"/>
        <v>11.302993876118721</v>
      </c>
      <c r="AF91" s="3">
        <f t="shared" si="12"/>
        <v>8.0170291031722805</v>
      </c>
      <c r="AG91" s="3">
        <f t="shared" si="11"/>
        <v>0.73442074985814165</v>
      </c>
      <c r="AH91" s="3"/>
      <c r="BG91" s="3"/>
      <c r="BH91" s="3"/>
      <c r="BI91" s="3"/>
      <c r="BJ91" s="3"/>
      <c r="BK91" t="str">
        <f t="shared" si="13"/>
        <v>DUP</v>
      </c>
    </row>
    <row r="92" spans="1:64" x14ac:dyDescent="0.3">
      <c r="A92">
        <v>68</v>
      </c>
      <c r="B92">
        <v>3</v>
      </c>
      <c r="C92" t="s">
        <v>87</v>
      </c>
      <c r="D92" t="s">
        <v>86</v>
      </c>
      <c r="G92" s="1">
        <v>45723</v>
      </c>
      <c r="H92" s="6">
        <v>0.15174768518518519</v>
      </c>
      <c r="I92">
        <v>0.5</v>
      </c>
      <c r="J92">
        <v>0.5</v>
      </c>
      <c r="K92">
        <v>1643</v>
      </c>
      <c r="L92">
        <v>1892</v>
      </c>
      <c r="N92">
        <v>980</v>
      </c>
      <c r="O92">
        <v>1.6759999999999999</v>
      </c>
      <c r="P92">
        <v>1.8819999999999999</v>
      </c>
      <c r="Q92">
        <v>0.20599999999999999</v>
      </c>
      <c r="S92">
        <v>0</v>
      </c>
      <c r="T92">
        <v>1</v>
      </c>
      <c r="U92">
        <v>0</v>
      </c>
      <c r="V92">
        <v>0</v>
      </c>
      <c r="X92">
        <v>0</v>
      </c>
      <c r="AB92">
        <v>1</v>
      </c>
      <c r="AD92" s="3"/>
      <c r="AE92" s="3"/>
      <c r="AF92" s="3"/>
      <c r="AG92" s="3"/>
      <c r="AH92" s="3"/>
      <c r="BK92" t="str">
        <f t="shared" si="13"/>
        <v>Rinse</v>
      </c>
    </row>
    <row r="93" spans="1:64" x14ac:dyDescent="0.3">
      <c r="A93">
        <v>69</v>
      </c>
      <c r="B93">
        <v>3</v>
      </c>
      <c r="D93" t="s">
        <v>88</v>
      </c>
      <c r="G93" s="1">
        <v>45723</v>
      </c>
      <c r="H93" s="6">
        <v>0.15540509259259258</v>
      </c>
      <c r="AD93" s="3"/>
      <c r="AE93" s="3"/>
      <c r="AF93" s="3"/>
      <c r="AG93" s="3"/>
      <c r="AH93" s="3"/>
      <c r="BG93" s="3"/>
      <c r="BH93" s="3"/>
      <c r="BI93" s="3"/>
      <c r="BJ93" s="3"/>
      <c r="BK93">
        <f t="shared" si="13"/>
        <v>0</v>
      </c>
    </row>
    <row r="94" spans="1:64" x14ac:dyDescent="0.3">
      <c r="A94">
        <v>70</v>
      </c>
      <c r="B94">
        <v>3</v>
      </c>
      <c r="C94" t="s">
        <v>107</v>
      </c>
      <c r="D94" t="s">
        <v>86</v>
      </c>
      <c r="G94" s="1">
        <v>45723</v>
      </c>
      <c r="H94" s="6">
        <v>0.170625</v>
      </c>
      <c r="I94">
        <v>0.5</v>
      </c>
      <c r="J94">
        <v>0.5</v>
      </c>
      <c r="K94">
        <v>11730</v>
      </c>
      <c r="L94">
        <v>698</v>
      </c>
      <c r="N94">
        <v>362</v>
      </c>
      <c r="O94">
        <v>9.4139999999999997</v>
      </c>
      <c r="P94">
        <v>0.87</v>
      </c>
      <c r="Q94">
        <v>0</v>
      </c>
      <c r="S94">
        <v>0</v>
      </c>
      <c r="T94">
        <v>1</v>
      </c>
      <c r="U94">
        <v>0</v>
      </c>
      <c r="V94">
        <v>0</v>
      </c>
      <c r="X94">
        <v>0</v>
      </c>
      <c r="Z94" t="s">
        <v>125</v>
      </c>
      <c r="AB94">
        <v>1</v>
      </c>
      <c r="AD94" s="3">
        <f t="shared" ref="AD94:AD99" si="14">((K94*$F$21)+$F$22)*1000/I94</f>
        <v>7.8780600500149154</v>
      </c>
      <c r="AE94" s="3">
        <f t="shared" ref="AE94:AE99" si="15">((L94*$H$21)+$H$22)*1000/J94</f>
        <v>1.130786806405909</v>
      </c>
      <c r="AF94" s="3">
        <f t="shared" si="12"/>
        <v>-6.7472732436090066</v>
      </c>
      <c r="AG94" s="3">
        <f t="shared" ref="AG94:AG99" si="16">((N94*$J$21)+$J$22)*1000/J94</f>
        <v>0.15596438174991761</v>
      </c>
      <c r="AH94" s="3"/>
      <c r="BK94" t="str">
        <f t="shared" si="13"/>
        <v>Water Blank</v>
      </c>
    </row>
    <row r="95" spans="1:64" x14ac:dyDescent="0.3">
      <c r="A95">
        <v>71</v>
      </c>
      <c r="B95">
        <v>3</v>
      </c>
      <c r="C95" t="s">
        <v>107</v>
      </c>
      <c r="D95" t="s">
        <v>86</v>
      </c>
      <c r="G95" s="1">
        <v>45723</v>
      </c>
      <c r="H95" s="6">
        <v>0.17674768518518519</v>
      </c>
      <c r="I95">
        <v>0.5</v>
      </c>
      <c r="J95">
        <v>0.5</v>
      </c>
      <c r="K95">
        <v>379</v>
      </c>
      <c r="L95">
        <v>494</v>
      </c>
      <c r="N95">
        <v>320</v>
      </c>
      <c r="O95">
        <v>0.70499999999999996</v>
      </c>
      <c r="P95">
        <v>0.69699999999999995</v>
      </c>
      <c r="Q95">
        <v>0</v>
      </c>
      <c r="S95">
        <v>0</v>
      </c>
      <c r="T95">
        <v>1</v>
      </c>
      <c r="U95">
        <v>0</v>
      </c>
      <c r="V95">
        <v>0</v>
      </c>
      <c r="X95">
        <v>0</v>
      </c>
      <c r="AB95">
        <v>1</v>
      </c>
      <c r="AD95" s="3">
        <f t="shared" si="14"/>
        <v>0.15471237035803878</v>
      </c>
      <c r="AE95" s="3">
        <f t="shared" si="15"/>
        <v>0.89770467204429905</v>
      </c>
      <c r="AF95" s="3">
        <f t="shared" si="12"/>
        <v>0.74299230168626029</v>
      </c>
      <c r="AG95" s="3">
        <f t="shared" si="16"/>
        <v>0.14997740110414495</v>
      </c>
      <c r="AH95" s="3"/>
      <c r="AK95">
        <f>ABS(100*(AD95-AD96)/(AVERAGE(AD95:AD96)))</f>
        <v>14.292674591332261</v>
      </c>
      <c r="AQ95">
        <f>ABS(100*(AE95-AE96)/(AVERAGE(AE95:AE96)))</f>
        <v>3.1320619184956602</v>
      </c>
      <c r="AW95">
        <f>ABS(100*(AF95-AF96)/(AVERAGE(AF95:AF96)))</f>
        <v>0.63721548788965865</v>
      </c>
      <c r="BC95">
        <f>ABS(100*(AG95-AG96)/(AVERAGE(AG95:AG96)))</f>
        <v>0.47636069333239495</v>
      </c>
      <c r="BG95" s="3">
        <f>AVERAGE(AD95:AD96)</f>
        <v>0.1666195665869169</v>
      </c>
      <c r="BH95" s="3">
        <f>AVERAGE(AE95:AE96)</f>
        <v>0.91198666557135843</v>
      </c>
      <c r="BI95" s="3">
        <f>AVERAGE(AF95:AF96)</f>
        <v>0.74536709898444165</v>
      </c>
      <c r="BJ95" s="3">
        <f>AVERAGE(AG95:AG96)</f>
        <v>0.14962103320856324</v>
      </c>
      <c r="BK95" t="str">
        <f t="shared" si="13"/>
        <v>Water Blank</v>
      </c>
    </row>
    <row r="96" spans="1:64" x14ac:dyDescent="0.3">
      <c r="A96">
        <v>72</v>
      </c>
      <c r="B96">
        <v>3</v>
      </c>
      <c r="C96" t="s">
        <v>107</v>
      </c>
      <c r="D96" t="s">
        <v>86</v>
      </c>
      <c r="G96" s="1">
        <v>45723</v>
      </c>
      <c r="H96" s="6">
        <v>0.18324074074074073</v>
      </c>
      <c r="I96">
        <v>0.5</v>
      </c>
      <c r="J96">
        <v>0.5</v>
      </c>
      <c r="K96">
        <v>414</v>
      </c>
      <c r="L96">
        <v>519</v>
      </c>
      <c r="N96">
        <v>315</v>
      </c>
      <c r="O96">
        <v>0.73199999999999998</v>
      </c>
      <c r="P96">
        <v>0.71799999999999997</v>
      </c>
      <c r="Q96">
        <v>0</v>
      </c>
      <c r="S96">
        <v>0</v>
      </c>
      <c r="T96">
        <v>1</v>
      </c>
      <c r="U96">
        <v>0</v>
      </c>
      <c r="V96">
        <v>0</v>
      </c>
      <c r="X96">
        <v>0</v>
      </c>
      <c r="AB96">
        <v>1</v>
      </c>
      <c r="AD96" s="3">
        <f t="shared" si="14"/>
        <v>0.17852676281579499</v>
      </c>
      <c r="AE96" s="3">
        <f t="shared" si="15"/>
        <v>0.92626865909841793</v>
      </c>
      <c r="AF96" s="3">
        <f t="shared" si="12"/>
        <v>0.747741896282623</v>
      </c>
      <c r="AG96" s="3">
        <f t="shared" si="16"/>
        <v>0.14926466531298155</v>
      </c>
      <c r="AH96" s="3"/>
      <c r="BG96" s="3"/>
      <c r="BH96" s="3"/>
      <c r="BI96" s="3"/>
      <c r="BJ96" s="3"/>
      <c r="BK96" t="str">
        <f t="shared" si="13"/>
        <v>Water Blank</v>
      </c>
    </row>
    <row r="97" spans="1:64" x14ac:dyDescent="0.3">
      <c r="A97">
        <v>73</v>
      </c>
      <c r="B97">
        <v>1</v>
      </c>
      <c r="C97" t="s">
        <v>92</v>
      </c>
      <c r="D97" t="s">
        <v>86</v>
      </c>
      <c r="G97" s="1">
        <v>45723</v>
      </c>
      <c r="H97" s="6">
        <v>0.19512731481481482</v>
      </c>
      <c r="I97">
        <v>0.3</v>
      </c>
      <c r="J97">
        <v>0.3</v>
      </c>
      <c r="K97">
        <v>5149</v>
      </c>
      <c r="L97">
        <v>8199</v>
      </c>
      <c r="N97">
        <v>5815</v>
      </c>
      <c r="O97">
        <v>7.2750000000000004</v>
      </c>
      <c r="P97">
        <v>12.04</v>
      </c>
      <c r="Q97">
        <v>4.766</v>
      </c>
      <c r="S97">
        <v>0.82</v>
      </c>
      <c r="T97">
        <v>1</v>
      </c>
      <c r="U97">
        <v>0</v>
      </c>
      <c r="V97">
        <v>0</v>
      </c>
      <c r="X97">
        <v>0</v>
      </c>
      <c r="AB97">
        <v>3</v>
      </c>
      <c r="AC97" t="s">
        <v>137</v>
      </c>
      <c r="AD97" s="3">
        <f t="shared" si="14"/>
        <v>5.6671230945727835</v>
      </c>
      <c r="AE97" s="3">
        <f t="shared" si="15"/>
        <v>16.168542470206226</v>
      </c>
      <c r="AF97" s="3">
        <f t="shared" si="12"/>
        <v>10.501419375633443</v>
      </c>
      <c r="AG97" s="3">
        <f t="shared" si="16"/>
        <v>1.5554567259878886</v>
      </c>
      <c r="AH97" s="3"/>
      <c r="BK97" t="str">
        <f t="shared" si="13"/>
        <v>Spiked tap as reference 100+1KHP</v>
      </c>
    </row>
    <row r="98" spans="1:64" x14ac:dyDescent="0.3">
      <c r="A98">
        <v>74</v>
      </c>
      <c r="B98">
        <v>1</v>
      </c>
      <c r="C98" t="s">
        <v>92</v>
      </c>
      <c r="D98" t="s">
        <v>86</v>
      </c>
      <c r="G98" s="1">
        <v>45723</v>
      </c>
      <c r="H98" s="6">
        <v>0.20203703703703704</v>
      </c>
      <c r="I98">
        <v>0.3</v>
      </c>
      <c r="J98">
        <v>0.3</v>
      </c>
      <c r="K98">
        <v>7446</v>
      </c>
      <c r="L98">
        <v>8309</v>
      </c>
      <c r="N98">
        <v>5775</v>
      </c>
      <c r="O98">
        <v>10.212999999999999</v>
      </c>
      <c r="P98">
        <v>12.196</v>
      </c>
      <c r="Q98">
        <v>1.984</v>
      </c>
      <c r="S98">
        <v>0.81299999999999994</v>
      </c>
      <c r="T98">
        <v>1</v>
      </c>
      <c r="U98">
        <v>0</v>
      </c>
      <c r="V98">
        <v>0</v>
      </c>
      <c r="X98">
        <v>0</v>
      </c>
      <c r="AB98">
        <v>1</v>
      </c>
      <c r="AD98" s="3">
        <f t="shared" si="14"/>
        <v>8.2719640219759256</v>
      </c>
      <c r="AE98" s="3">
        <f t="shared" si="15"/>
        <v>16.378011708603101</v>
      </c>
      <c r="AF98" s="3">
        <f t="shared" si="12"/>
        <v>8.1060476866271749</v>
      </c>
      <c r="AG98" s="3">
        <f t="shared" si="16"/>
        <v>1.54595358210571</v>
      </c>
      <c r="AH98" s="3"/>
      <c r="AI98">
        <f>100*(AVERAGE(K98:K99))/(AVERAGE(K$49:K$50))</f>
        <v>86.689479178749565</v>
      </c>
      <c r="AK98">
        <f>ABS(100*(AD98-AD99)/(AVERAGE(AD98:AD99)))</f>
        <v>0.7511731252799404</v>
      </c>
      <c r="AO98">
        <f>100*(AVERAGE(L98:L99))/(AVERAGE(L$49:L$50))</f>
        <v>79.619539240990349</v>
      </c>
      <c r="AQ98">
        <f>ABS(100*(AE98-AE99)/(AVERAGE(AE98:AE99)))</f>
        <v>0.46399964638258318</v>
      </c>
      <c r="AU98">
        <f>100*(((AVERAGE(L98:L99))-(AVERAGE(K98:K99)))/((AVERAGE(L$49:L$50))-(AVERAGE($K$49:K50))))</f>
        <v>46.494565217391305</v>
      </c>
      <c r="AW98">
        <f>ABS(100*(AF98-AF99)/(AVERAGE(AF98:AF99)))</f>
        <v>0.17009359789238213</v>
      </c>
      <c r="BA98">
        <f>100*(AVERAGE(N98:N99))/(AVERAGE(N$49:N$50))</f>
        <v>98.39882291846979</v>
      </c>
      <c r="BC98">
        <f>ABS(100*(AG98-AG99)/(AVERAGE(AG98:AG99)))</f>
        <v>2.8207976232302068</v>
      </c>
      <c r="BG98" s="3">
        <f>AVERAGE(AD98:AD99)</f>
        <v>8.3031495359087018</v>
      </c>
      <c r="BH98" s="3">
        <f>AVERAGE(AE98:AE99)</f>
        <v>16.41609702467526</v>
      </c>
      <c r="BI98" s="3">
        <f>AVERAGE(AF98:AF99)</f>
        <v>8.1129474887665562</v>
      </c>
      <c r="BJ98" s="3">
        <f>AVERAGE(AG98:AG99)</f>
        <v>1.5244527190722805</v>
      </c>
      <c r="BK98" t="str">
        <f t="shared" si="13"/>
        <v>Spiked tap as reference 100+1KHP</v>
      </c>
    </row>
    <row r="99" spans="1:64" x14ac:dyDescent="0.3">
      <c r="A99">
        <v>75</v>
      </c>
      <c r="B99">
        <v>1</v>
      </c>
      <c r="C99" t="s">
        <v>92</v>
      </c>
      <c r="D99" t="s">
        <v>86</v>
      </c>
      <c r="G99" s="1">
        <v>45723</v>
      </c>
      <c r="H99" s="6">
        <v>0.20950231481481482</v>
      </c>
      <c r="I99">
        <v>0.3</v>
      </c>
      <c r="J99">
        <v>0.3</v>
      </c>
      <c r="K99">
        <v>7501</v>
      </c>
      <c r="L99">
        <v>8349</v>
      </c>
      <c r="N99">
        <v>5594</v>
      </c>
      <c r="O99">
        <v>10.282999999999999</v>
      </c>
      <c r="P99">
        <v>12.253</v>
      </c>
      <c r="Q99">
        <v>1.97</v>
      </c>
      <c r="S99">
        <v>0.78200000000000003</v>
      </c>
      <c r="T99">
        <v>1</v>
      </c>
      <c r="U99">
        <v>0</v>
      </c>
      <c r="V99">
        <v>0</v>
      </c>
      <c r="X99">
        <v>0</v>
      </c>
      <c r="AB99">
        <v>1</v>
      </c>
      <c r="AD99" s="3">
        <f t="shared" si="14"/>
        <v>8.3343350498414779</v>
      </c>
      <c r="AE99" s="3">
        <f t="shared" si="15"/>
        <v>16.454182340747415</v>
      </c>
      <c r="AF99" s="3">
        <f t="shared" si="12"/>
        <v>8.1198472909059376</v>
      </c>
      <c r="AG99" s="3">
        <f t="shared" si="16"/>
        <v>1.5029518560388508</v>
      </c>
      <c r="AH99" s="3"/>
      <c r="BK99" t="str">
        <f t="shared" si="13"/>
        <v>Spiked tap as reference 100+1KHP</v>
      </c>
    </row>
    <row r="100" spans="1:64" x14ac:dyDescent="0.3">
      <c r="A100">
        <v>76</v>
      </c>
      <c r="B100">
        <v>3</v>
      </c>
      <c r="C100" t="s">
        <v>87</v>
      </c>
      <c r="D100" t="s">
        <v>86</v>
      </c>
      <c r="G100" s="1">
        <v>45723</v>
      </c>
      <c r="H100" s="6">
        <v>0.2220138888888889</v>
      </c>
      <c r="I100">
        <v>0.5</v>
      </c>
      <c r="J100">
        <v>0.5</v>
      </c>
      <c r="K100">
        <v>3818</v>
      </c>
      <c r="L100">
        <v>2582</v>
      </c>
      <c r="N100">
        <v>1441</v>
      </c>
      <c r="O100">
        <v>3.3439999999999999</v>
      </c>
      <c r="P100">
        <v>2.4660000000000002</v>
      </c>
      <c r="Q100">
        <v>0</v>
      </c>
      <c r="S100">
        <v>3.5000000000000003E-2</v>
      </c>
      <c r="T100">
        <v>1</v>
      </c>
      <c r="U100">
        <v>0</v>
      </c>
      <c r="V100">
        <v>0</v>
      </c>
      <c r="X100">
        <v>0</v>
      </c>
      <c r="AD100" s="3"/>
      <c r="AE100" s="3"/>
      <c r="AF100" s="3"/>
      <c r="AG100" s="3"/>
      <c r="AH100" s="3"/>
      <c r="BK100" t="str">
        <f t="shared" si="13"/>
        <v>Rinse</v>
      </c>
    </row>
    <row r="101" spans="1:64" x14ac:dyDescent="0.3">
      <c r="A101">
        <v>77</v>
      </c>
      <c r="B101">
        <v>3</v>
      </c>
      <c r="D101" t="s">
        <v>88</v>
      </c>
      <c r="G101" s="1">
        <v>45723</v>
      </c>
      <c r="H101" s="6">
        <v>0.22591435185185185</v>
      </c>
      <c r="AB101">
        <v>1</v>
      </c>
      <c r="AD101" s="3"/>
      <c r="AE101" s="3"/>
      <c r="AF101" s="3"/>
      <c r="AG101" s="3"/>
      <c r="AH101" s="3"/>
      <c r="BK101">
        <f t="shared" si="13"/>
        <v>0</v>
      </c>
    </row>
    <row r="102" spans="1:64" x14ac:dyDescent="0.3">
      <c r="A102">
        <v>78</v>
      </c>
      <c r="B102">
        <v>21</v>
      </c>
      <c r="C102" t="s">
        <v>108</v>
      </c>
      <c r="D102" t="s">
        <v>86</v>
      </c>
      <c r="G102" s="1">
        <v>45723</v>
      </c>
      <c r="H102" s="6">
        <v>0.23805555555555555</v>
      </c>
      <c r="I102">
        <v>0.5</v>
      </c>
      <c r="J102">
        <v>0.5</v>
      </c>
      <c r="K102">
        <v>1861</v>
      </c>
      <c r="L102">
        <v>5105</v>
      </c>
      <c r="N102">
        <v>1124</v>
      </c>
      <c r="O102">
        <v>1.8420000000000001</v>
      </c>
      <c r="P102">
        <v>4.6040000000000001</v>
      </c>
      <c r="Q102">
        <v>2.7610000000000001</v>
      </c>
      <c r="S102">
        <v>2E-3</v>
      </c>
      <c r="T102">
        <v>1</v>
      </c>
      <c r="U102">
        <v>0</v>
      </c>
      <c r="V102">
        <v>0</v>
      </c>
      <c r="X102">
        <v>0</v>
      </c>
      <c r="AB102">
        <v>1</v>
      </c>
      <c r="AD102" s="3">
        <f t="shared" ref="AD102:AD138" si="17">((K102*$F$21)+$F$22)*1000/I102</f>
        <v>1.1630817881407443</v>
      </c>
      <c r="AE102" s="3">
        <f t="shared" ref="AE102:AE138" si="18">((L102*$H$21)+$H$22)*1000/J102</f>
        <v>6.1660464443059837</v>
      </c>
      <c r="AF102" s="3">
        <f t="shared" si="12"/>
        <v>5.0029646561652399</v>
      </c>
      <c r="AG102" s="3">
        <f t="shared" ref="AG102:AG138" si="19">((N102*$J$21)+$J$22)*1000/J102</f>
        <v>0.26458531632322135</v>
      </c>
      <c r="AH102" s="3"/>
      <c r="BK102" t="str">
        <f t="shared" si="13"/>
        <v>Sample 11</v>
      </c>
    </row>
    <row r="103" spans="1:64" x14ac:dyDescent="0.3">
      <c r="A103">
        <v>79</v>
      </c>
      <c r="B103">
        <v>21</v>
      </c>
      <c r="C103" t="s">
        <v>108</v>
      </c>
      <c r="D103" t="s">
        <v>86</v>
      </c>
      <c r="G103" s="1">
        <v>45723</v>
      </c>
      <c r="H103" s="6">
        <v>0.24509259259259258</v>
      </c>
      <c r="I103">
        <v>0.5</v>
      </c>
      <c r="J103">
        <v>0.5</v>
      </c>
      <c r="K103">
        <v>2180</v>
      </c>
      <c r="L103">
        <v>5598</v>
      </c>
      <c r="N103">
        <v>1965</v>
      </c>
      <c r="O103">
        <v>2.0870000000000002</v>
      </c>
      <c r="P103">
        <v>5.0209999999999999</v>
      </c>
      <c r="Q103">
        <v>2.9340000000000002</v>
      </c>
      <c r="S103">
        <v>0.09</v>
      </c>
      <c r="T103">
        <v>1</v>
      </c>
      <c r="U103">
        <v>0</v>
      </c>
      <c r="V103">
        <v>0</v>
      </c>
      <c r="X103">
        <v>0</v>
      </c>
      <c r="AB103">
        <v>1</v>
      </c>
      <c r="AD103" s="3">
        <f t="shared" si="17"/>
        <v>1.3801329651128651</v>
      </c>
      <c r="AE103" s="3">
        <f t="shared" si="18"/>
        <v>6.7293282690132079</v>
      </c>
      <c r="AF103" s="3">
        <f t="shared" si="12"/>
        <v>5.349195303900343</v>
      </c>
      <c r="AG103" s="3">
        <f t="shared" si="19"/>
        <v>0.38446747639690704</v>
      </c>
      <c r="AH103" s="3"/>
      <c r="AK103">
        <f>ABS(100*(AD103-AD104)/(AVERAGE(AD103:AD104)))</f>
        <v>1.6137860844057244</v>
      </c>
      <c r="AQ103">
        <f>ABS(100*(AE103-AE104)/(AVERAGE(AE103:AE104)))</f>
        <v>7.3765057297032408</v>
      </c>
      <c r="AW103">
        <f>ABS(100*(AF103-AF104)/(AVERAGE(AF103:AF104)))</f>
        <v>9.8298702829610374</v>
      </c>
      <c r="BC103">
        <f>ABS(100*(AG103-AG104)/(AVERAGE(AG103:AG104)))</f>
        <v>32.198011845417092</v>
      </c>
      <c r="BG103" s="3">
        <f>AVERAGE(AD103:AD104)</f>
        <v>1.3913597501286645</v>
      </c>
      <c r="BH103" s="3">
        <f>AVERAGE(AE103:AE104)</f>
        <v>6.4899620574996923</v>
      </c>
      <c r="BI103" s="3">
        <f>AVERAGE(AF103:AF104)</f>
        <v>5.0986023073710278</v>
      </c>
      <c r="BJ103" s="3">
        <f>AVERAGE(AG103:AG104)</f>
        <v>0.33115483921788391</v>
      </c>
      <c r="BK103" t="str">
        <f t="shared" si="13"/>
        <v>Sample 11</v>
      </c>
      <c r="BL103" t="s">
        <v>202</v>
      </c>
    </row>
    <row r="104" spans="1:64" x14ac:dyDescent="0.3">
      <c r="A104">
        <v>80</v>
      </c>
      <c r="B104">
        <v>21</v>
      </c>
      <c r="C104" t="s">
        <v>108</v>
      </c>
      <c r="D104" t="s">
        <v>86</v>
      </c>
      <c r="G104" s="1">
        <v>45723</v>
      </c>
      <c r="H104" s="6">
        <v>0.25241898148148151</v>
      </c>
      <c r="I104">
        <v>0.5</v>
      </c>
      <c r="J104">
        <v>0.5</v>
      </c>
      <c r="K104">
        <v>2213</v>
      </c>
      <c r="L104">
        <v>5179</v>
      </c>
      <c r="N104">
        <v>1217</v>
      </c>
      <c r="O104">
        <v>2.113</v>
      </c>
      <c r="P104">
        <v>4.6660000000000004</v>
      </c>
      <c r="Q104">
        <v>2.5529999999999999</v>
      </c>
      <c r="S104">
        <v>1.0999999999999999E-2</v>
      </c>
      <c r="T104">
        <v>1</v>
      </c>
      <c r="U104">
        <v>0</v>
      </c>
      <c r="V104">
        <v>0</v>
      </c>
      <c r="X104">
        <v>0</v>
      </c>
      <c r="AB104">
        <v>1</v>
      </c>
      <c r="AD104" s="3">
        <f t="shared" si="17"/>
        <v>1.4025865351444637</v>
      </c>
      <c r="AE104" s="3">
        <f t="shared" si="18"/>
        <v>6.2505958459861768</v>
      </c>
      <c r="AF104" s="3">
        <f t="shared" si="12"/>
        <v>4.8480093108417126</v>
      </c>
      <c r="AG104" s="3">
        <f t="shared" si="19"/>
        <v>0.27784220203886084</v>
      </c>
      <c r="AH104" s="3"/>
      <c r="BG104" s="3"/>
      <c r="BH104" s="3"/>
      <c r="BI104" s="3"/>
      <c r="BJ104" s="3"/>
      <c r="BK104" t="str">
        <f t="shared" si="13"/>
        <v>Sample 11</v>
      </c>
    </row>
    <row r="105" spans="1:64" x14ac:dyDescent="0.3">
      <c r="A105">
        <v>81</v>
      </c>
      <c r="B105">
        <v>22</v>
      </c>
      <c r="C105" t="s">
        <v>109</v>
      </c>
      <c r="D105" t="s">
        <v>86</v>
      </c>
      <c r="G105" s="1">
        <v>45723</v>
      </c>
      <c r="H105" s="6">
        <v>0.26459490740740743</v>
      </c>
      <c r="I105">
        <v>0.5</v>
      </c>
      <c r="J105">
        <v>0.5</v>
      </c>
      <c r="K105">
        <v>2061</v>
      </c>
      <c r="L105">
        <v>5430</v>
      </c>
      <c r="N105">
        <v>1494</v>
      </c>
      <c r="O105">
        <v>1.996</v>
      </c>
      <c r="P105">
        <v>4.8789999999999996</v>
      </c>
      <c r="Q105">
        <v>2.883</v>
      </c>
      <c r="S105">
        <v>0.04</v>
      </c>
      <c r="T105">
        <v>1</v>
      </c>
      <c r="U105">
        <v>0</v>
      </c>
      <c r="V105">
        <v>0</v>
      </c>
      <c r="X105">
        <v>0</v>
      </c>
      <c r="AB105">
        <v>1</v>
      </c>
      <c r="AD105" s="3">
        <f t="shared" si="17"/>
        <v>1.299164030756494</v>
      </c>
      <c r="AE105" s="3">
        <f t="shared" si="18"/>
        <v>6.5373782760095294</v>
      </c>
      <c r="AF105" s="3">
        <f t="shared" si="12"/>
        <v>5.2382142452530349</v>
      </c>
      <c r="AG105" s="3">
        <f t="shared" si="19"/>
        <v>0.3173277648693138</v>
      </c>
      <c r="AH105" s="3"/>
      <c r="BG105" s="3"/>
      <c r="BH105" s="3"/>
      <c r="BI105" s="3"/>
      <c r="BJ105" s="3"/>
      <c r="BK105" t="str">
        <f t="shared" si="13"/>
        <v>Sample 12</v>
      </c>
    </row>
    <row r="106" spans="1:64" x14ac:dyDescent="0.3">
      <c r="A106">
        <v>82</v>
      </c>
      <c r="B106">
        <v>22</v>
      </c>
      <c r="C106" t="s">
        <v>109</v>
      </c>
      <c r="D106" t="s">
        <v>86</v>
      </c>
      <c r="G106" s="1">
        <v>45723</v>
      </c>
      <c r="H106" s="6">
        <v>0.27149305555555553</v>
      </c>
      <c r="I106">
        <v>0.5</v>
      </c>
      <c r="J106">
        <v>0.5</v>
      </c>
      <c r="K106">
        <v>2053</v>
      </c>
      <c r="L106">
        <v>5450</v>
      </c>
      <c r="N106">
        <v>1528</v>
      </c>
      <c r="O106">
        <v>1.99</v>
      </c>
      <c r="P106">
        <v>4.8959999999999999</v>
      </c>
      <c r="Q106">
        <v>2.9060000000000001</v>
      </c>
      <c r="S106">
        <v>4.3999999999999997E-2</v>
      </c>
      <c r="T106">
        <v>1</v>
      </c>
      <c r="U106">
        <v>0</v>
      </c>
      <c r="V106">
        <v>0</v>
      </c>
      <c r="X106">
        <v>0</v>
      </c>
      <c r="AB106">
        <v>1</v>
      </c>
      <c r="AD106" s="3">
        <f t="shared" si="17"/>
        <v>1.2937207410518639</v>
      </c>
      <c r="AE106" s="3">
        <f t="shared" si="18"/>
        <v>6.5602294656528244</v>
      </c>
      <c r="AF106" s="3">
        <f t="shared" si="12"/>
        <v>5.2665087246009605</v>
      </c>
      <c r="AG106" s="3">
        <f t="shared" si="19"/>
        <v>0.32217436824922502</v>
      </c>
      <c r="AH106" s="3"/>
      <c r="AK106">
        <f>ABS(100*(AD106-AD107)/(AVERAGE(AD106:AD107)))</f>
        <v>0.10513142882919117</v>
      </c>
      <c r="AQ106">
        <f>ABS(100*(AE106-AE107)/(AVERAGE(AE106:AE107)))</f>
        <v>0.89220170183113656</v>
      </c>
      <c r="AW106">
        <f>ABS(100*(AF106-AF107)/(AVERAGE(AF106:AF107)))</f>
        <v>1.1387216223291847</v>
      </c>
      <c r="BC106">
        <f>ABS(100*(AG106-AG107)/(AVERAGE(AG106:AG107)))</f>
        <v>0.39900252820338905</v>
      </c>
      <c r="BG106" s="3">
        <f>AVERAGE(AD106:AD107)</f>
        <v>1.2944011522649426</v>
      </c>
      <c r="BH106" s="3">
        <f>AVERAGE(AE106:AE107)</f>
        <v>6.5310941988576232</v>
      </c>
      <c r="BI106" s="3">
        <f>AVERAGE(AF106:AF107)</f>
        <v>5.2366930465926806</v>
      </c>
      <c r="BJ106" s="3">
        <f>AVERAGE(AG106:AG107)</f>
        <v>0.32153290603717793</v>
      </c>
      <c r="BK106" t="str">
        <f t="shared" si="13"/>
        <v>Sample 12</v>
      </c>
      <c r="BL106" t="s">
        <v>203</v>
      </c>
    </row>
    <row r="107" spans="1:64" x14ac:dyDescent="0.3">
      <c r="A107">
        <v>83</v>
      </c>
      <c r="B107">
        <v>22</v>
      </c>
      <c r="C107" t="s">
        <v>109</v>
      </c>
      <c r="D107" t="s">
        <v>86</v>
      </c>
      <c r="G107" s="1">
        <v>45723</v>
      </c>
      <c r="H107" s="6">
        <v>0.27878472222222223</v>
      </c>
      <c r="I107">
        <v>0.5</v>
      </c>
      <c r="J107">
        <v>0.5</v>
      </c>
      <c r="K107">
        <v>2055</v>
      </c>
      <c r="L107">
        <v>5399</v>
      </c>
      <c r="N107">
        <v>1519</v>
      </c>
      <c r="O107">
        <v>1.992</v>
      </c>
      <c r="P107">
        <v>4.8529999999999998</v>
      </c>
      <c r="Q107">
        <v>2.8610000000000002</v>
      </c>
      <c r="S107">
        <v>4.2999999999999997E-2</v>
      </c>
      <c r="T107">
        <v>1</v>
      </c>
      <c r="U107">
        <v>0</v>
      </c>
      <c r="V107">
        <v>0</v>
      </c>
      <c r="X107">
        <v>0</v>
      </c>
      <c r="AB107">
        <v>1</v>
      </c>
      <c r="AD107" s="3">
        <f t="shared" si="17"/>
        <v>1.2950815634780215</v>
      </c>
      <c r="AE107" s="3">
        <f t="shared" si="18"/>
        <v>6.501958932062422</v>
      </c>
      <c r="AF107" s="3">
        <f t="shared" si="12"/>
        <v>5.2068773685844008</v>
      </c>
      <c r="AG107" s="3">
        <f t="shared" si="19"/>
        <v>0.32089144382513085</v>
      </c>
      <c r="AH107" s="3"/>
      <c r="BG107" s="3"/>
      <c r="BH107" s="3"/>
      <c r="BI107" s="3"/>
      <c r="BJ107" s="3"/>
      <c r="BK107" t="str">
        <f t="shared" si="13"/>
        <v>Sample 12</v>
      </c>
    </row>
    <row r="108" spans="1:64" x14ac:dyDescent="0.3">
      <c r="A108">
        <v>84</v>
      </c>
      <c r="B108">
        <v>23</v>
      </c>
      <c r="C108" t="s">
        <v>110</v>
      </c>
      <c r="D108" t="s">
        <v>86</v>
      </c>
      <c r="G108" s="1">
        <v>45723</v>
      </c>
      <c r="H108" s="6">
        <v>0.29127314814814814</v>
      </c>
      <c r="I108">
        <v>0.5</v>
      </c>
      <c r="J108">
        <v>0.5</v>
      </c>
      <c r="K108">
        <v>3317</v>
      </c>
      <c r="L108">
        <v>7581</v>
      </c>
      <c r="N108">
        <v>4311</v>
      </c>
      <c r="O108">
        <v>2.96</v>
      </c>
      <c r="P108">
        <v>6.7009999999999996</v>
      </c>
      <c r="Q108">
        <v>3.7410000000000001</v>
      </c>
      <c r="S108">
        <v>0.33500000000000002</v>
      </c>
      <c r="T108">
        <v>1</v>
      </c>
      <c r="U108">
        <v>0</v>
      </c>
      <c r="V108">
        <v>0</v>
      </c>
      <c r="X108">
        <v>0</v>
      </c>
      <c r="AB108">
        <v>1</v>
      </c>
      <c r="AD108" s="3">
        <f t="shared" si="17"/>
        <v>2.1537605143834022</v>
      </c>
      <c r="AE108" s="3">
        <f t="shared" si="18"/>
        <v>8.9950237221459179</v>
      </c>
      <c r="AF108" s="3">
        <f t="shared" si="12"/>
        <v>6.8412632077625162</v>
      </c>
      <c r="AG108" s="3">
        <f t="shared" si="19"/>
        <v>0.71888310961077928</v>
      </c>
      <c r="AH108" s="3"/>
      <c r="BG108" s="3"/>
      <c r="BH108" s="3"/>
      <c r="BI108" s="3"/>
      <c r="BJ108" s="3"/>
      <c r="BK108" t="str">
        <f t="shared" si="13"/>
        <v>Sample 13</v>
      </c>
    </row>
    <row r="109" spans="1:64" x14ac:dyDescent="0.3">
      <c r="A109">
        <v>85</v>
      </c>
      <c r="B109">
        <v>23</v>
      </c>
      <c r="C109" t="s">
        <v>110</v>
      </c>
      <c r="D109" t="s">
        <v>86</v>
      </c>
      <c r="G109" s="1">
        <v>45723</v>
      </c>
      <c r="H109" s="6">
        <v>0.29844907407407406</v>
      </c>
      <c r="I109">
        <v>0.5</v>
      </c>
      <c r="J109">
        <v>0.5</v>
      </c>
      <c r="K109">
        <v>3643</v>
      </c>
      <c r="L109">
        <v>7661</v>
      </c>
      <c r="N109">
        <v>4394</v>
      </c>
      <c r="O109">
        <v>3.2090000000000001</v>
      </c>
      <c r="P109">
        <v>6.7679999999999998</v>
      </c>
      <c r="Q109">
        <v>3.5590000000000002</v>
      </c>
      <c r="S109">
        <v>0.34399999999999997</v>
      </c>
      <c r="T109">
        <v>1</v>
      </c>
      <c r="U109">
        <v>0</v>
      </c>
      <c r="V109">
        <v>0</v>
      </c>
      <c r="X109">
        <v>0</v>
      </c>
      <c r="AB109">
        <v>1</v>
      </c>
      <c r="AD109" s="3">
        <f t="shared" si="17"/>
        <v>2.3755745698470747</v>
      </c>
      <c r="AE109" s="3">
        <f t="shared" si="18"/>
        <v>9.0864284807190963</v>
      </c>
      <c r="AF109" s="3">
        <f t="shared" si="12"/>
        <v>6.7108539108720215</v>
      </c>
      <c r="AG109" s="3">
        <f t="shared" si="19"/>
        <v>0.73071452374409185</v>
      </c>
      <c r="AH109" s="3"/>
      <c r="AK109">
        <f>ABS(100*(AD109-AD110)/(AVERAGE(AD109:AD110)))</f>
        <v>1.0541668871287213</v>
      </c>
      <c r="AQ109">
        <f>ABS(100*(AE109-AE110)/(AVERAGE(AE109:AE110)))</f>
        <v>0.36532228705114506</v>
      </c>
      <c r="AW109">
        <f>ABS(100*(AF109-AF110)/(AVERAGE(AF109:AF110)))</f>
        <v>0.87267382443326413</v>
      </c>
      <c r="BC109">
        <f>ABS(100*(AG109-AG110)/(AVERAGE(AG109:AG110)))</f>
        <v>0.54473385492571869</v>
      </c>
      <c r="BG109" s="3">
        <f>AVERAGE(AD109:AD110)</f>
        <v>2.3881621772890314</v>
      </c>
      <c r="BH109" s="3">
        <f>AVERAGE(AE109:AE110)</f>
        <v>9.0698613682277074</v>
      </c>
      <c r="BI109" s="3">
        <f>AVERAGE(AF109:AF110)</f>
        <v>6.6816991909386765</v>
      </c>
      <c r="BJ109" s="3">
        <f>AVERAGE(AG109:AG110)</f>
        <v>0.73271018395934939</v>
      </c>
      <c r="BK109" t="str">
        <f t="shared" si="13"/>
        <v>Sample 13</v>
      </c>
      <c r="BL109" t="s">
        <v>204</v>
      </c>
    </row>
    <row r="110" spans="1:64" x14ac:dyDescent="0.3">
      <c r="A110">
        <v>86</v>
      </c>
      <c r="B110">
        <v>23</v>
      </c>
      <c r="C110" t="s">
        <v>110</v>
      </c>
      <c r="D110" t="s">
        <v>86</v>
      </c>
      <c r="G110" s="1">
        <v>45723</v>
      </c>
      <c r="H110" s="6">
        <v>0.30593749999999997</v>
      </c>
      <c r="I110">
        <v>0.5</v>
      </c>
      <c r="J110">
        <v>0.5</v>
      </c>
      <c r="K110">
        <v>3680</v>
      </c>
      <c r="L110">
        <v>7632</v>
      </c>
      <c r="N110">
        <v>4422</v>
      </c>
      <c r="O110">
        <v>3.238</v>
      </c>
      <c r="P110">
        <v>6.7439999999999998</v>
      </c>
      <c r="Q110">
        <v>3.5059999999999998</v>
      </c>
      <c r="S110">
        <v>0.34599999999999997</v>
      </c>
      <c r="T110">
        <v>1</v>
      </c>
      <c r="U110">
        <v>0</v>
      </c>
      <c r="V110">
        <v>0</v>
      </c>
      <c r="X110">
        <v>0</v>
      </c>
      <c r="AB110">
        <v>1</v>
      </c>
      <c r="AD110" s="3">
        <f t="shared" si="17"/>
        <v>2.400749784730988</v>
      </c>
      <c r="AE110" s="3">
        <f t="shared" si="18"/>
        <v>9.0532942557363185</v>
      </c>
      <c r="AF110" s="3">
        <f t="shared" si="12"/>
        <v>6.6525444710053305</v>
      </c>
      <c r="AG110" s="3">
        <f t="shared" si="19"/>
        <v>0.73470584417460694</v>
      </c>
      <c r="AH110" s="3"/>
      <c r="BG110" s="3"/>
      <c r="BH110" s="3"/>
      <c r="BI110" s="3"/>
      <c r="BJ110" s="3"/>
      <c r="BK110" t="str">
        <f t="shared" si="13"/>
        <v>Sample 13</v>
      </c>
    </row>
    <row r="111" spans="1:64" x14ac:dyDescent="0.3">
      <c r="A111">
        <v>87</v>
      </c>
      <c r="B111">
        <v>24</v>
      </c>
      <c r="C111" t="s">
        <v>111</v>
      </c>
      <c r="D111" t="s">
        <v>86</v>
      </c>
      <c r="G111" s="1">
        <v>45723</v>
      </c>
      <c r="H111" s="6">
        <v>0.31872685185185184</v>
      </c>
      <c r="I111">
        <v>0.5</v>
      </c>
      <c r="J111">
        <v>0.5</v>
      </c>
      <c r="K111">
        <v>4796</v>
      </c>
      <c r="L111">
        <v>10890</v>
      </c>
      <c r="N111">
        <v>4226</v>
      </c>
      <c r="O111">
        <v>4.0940000000000003</v>
      </c>
      <c r="P111">
        <v>9.5039999999999996</v>
      </c>
      <c r="Q111">
        <v>5.41</v>
      </c>
      <c r="S111">
        <v>0.32600000000000001</v>
      </c>
      <c r="T111">
        <v>1</v>
      </c>
      <c r="U111">
        <v>0</v>
      </c>
      <c r="V111">
        <v>0</v>
      </c>
      <c r="X111">
        <v>0</v>
      </c>
      <c r="AB111">
        <v>1</v>
      </c>
      <c r="AD111" s="3">
        <f t="shared" si="17"/>
        <v>3.1600886985268715</v>
      </c>
      <c r="AE111" s="3">
        <f t="shared" si="18"/>
        <v>12.775753048629092</v>
      </c>
      <c r="AF111" s="3">
        <f t="shared" si="12"/>
        <v>9.6156643501022199</v>
      </c>
      <c r="AG111" s="3">
        <f t="shared" si="19"/>
        <v>0.70676660116100132</v>
      </c>
      <c r="AH111" s="3"/>
      <c r="BG111" s="3"/>
      <c r="BH111" s="3"/>
      <c r="BI111" s="3"/>
      <c r="BJ111" s="3"/>
      <c r="BK111" t="str">
        <f t="shared" si="13"/>
        <v>Sample 14</v>
      </c>
    </row>
    <row r="112" spans="1:64" x14ac:dyDescent="0.3">
      <c r="A112">
        <v>88</v>
      </c>
      <c r="B112">
        <v>24</v>
      </c>
      <c r="C112" t="s">
        <v>111</v>
      </c>
      <c r="D112" t="s">
        <v>86</v>
      </c>
      <c r="G112" s="1">
        <v>45723</v>
      </c>
      <c r="H112" s="6">
        <v>0.32590277777777776</v>
      </c>
      <c r="I112">
        <v>0.5</v>
      </c>
      <c r="J112">
        <v>0.5</v>
      </c>
      <c r="K112">
        <v>5082</v>
      </c>
      <c r="L112">
        <v>10901</v>
      </c>
      <c r="N112">
        <v>4346</v>
      </c>
      <c r="O112">
        <v>4.3140000000000001</v>
      </c>
      <c r="P112">
        <v>9.5129999999999999</v>
      </c>
      <c r="Q112">
        <v>5.1989999999999998</v>
      </c>
      <c r="S112">
        <v>0.33900000000000002</v>
      </c>
      <c r="T112">
        <v>1</v>
      </c>
      <c r="U112">
        <v>0</v>
      </c>
      <c r="V112">
        <v>0</v>
      </c>
      <c r="X112">
        <v>0</v>
      </c>
      <c r="AB112">
        <v>1</v>
      </c>
      <c r="AD112" s="3">
        <f t="shared" si="17"/>
        <v>3.3546863054673937</v>
      </c>
      <c r="AE112" s="3">
        <f t="shared" si="18"/>
        <v>12.788321202932902</v>
      </c>
      <c r="AF112" s="3">
        <f t="shared" si="12"/>
        <v>9.4336348974655095</v>
      </c>
      <c r="AG112" s="3">
        <f t="shared" si="19"/>
        <v>0.72387226014892325</v>
      </c>
      <c r="AH112" s="3"/>
      <c r="AK112">
        <f>ABS(100*(AD112-AD113)/(AVERAGE(AD112:AD113)))</f>
        <v>0.72751072044294407</v>
      </c>
      <c r="AQ112">
        <f>ABS(100*(AE112-AE113)/(AVERAGE(AE112:AE113)))</f>
        <v>0.46351197105989839</v>
      </c>
      <c r="AW112">
        <f>ABS(100*(AF112-AF113)/(AVERAGE(AF112:AF113)))</f>
        <v>0.36946293461841329</v>
      </c>
      <c r="BC112">
        <f>ABS(100*(AG112-AG113)/(AVERAGE(AG112:AG113)))</f>
        <v>1.6279128107652527</v>
      </c>
      <c r="BG112" s="3">
        <f>AVERAGE(AD112:AD113)</f>
        <v>3.3669337073028114</v>
      </c>
      <c r="BH112" s="3">
        <f>AVERAGE(AE112:AE113)</f>
        <v>12.818027749469188</v>
      </c>
      <c r="BI112" s="3">
        <f>AVERAGE(AF112:AF113)</f>
        <v>9.4510940421663765</v>
      </c>
      <c r="BJ112" s="3">
        <f>AVERAGE(AG112:AG113)</f>
        <v>0.71802782666138332</v>
      </c>
      <c r="BK112" t="str">
        <f t="shared" si="13"/>
        <v>Sample 14</v>
      </c>
      <c r="BL112" t="s">
        <v>205</v>
      </c>
    </row>
    <row r="113" spans="1:64" x14ac:dyDescent="0.3">
      <c r="A113">
        <v>89</v>
      </c>
      <c r="B113">
        <v>24</v>
      </c>
      <c r="C113" t="s">
        <v>111</v>
      </c>
      <c r="D113" t="s">
        <v>86</v>
      </c>
      <c r="G113" s="1">
        <v>45723</v>
      </c>
      <c r="H113" s="6">
        <v>0.33358796296296295</v>
      </c>
      <c r="I113">
        <v>0.5</v>
      </c>
      <c r="J113">
        <v>0.5</v>
      </c>
      <c r="K113">
        <v>5118</v>
      </c>
      <c r="L113">
        <v>10953</v>
      </c>
      <c r="N113">
        <v>4264</v>
      </c>
      <c r="O113">
        <v>4.3410000000000002</v>
      </c>
      <c r="P113">
        <v>9.5579999999999998</v>
      </c>
      <c r="Q113">
        <v>5.2169999999999996</v>
      </c>
      <c r="S113">
        <v>0.33</v>
      </c>
      <c r="T113">
        <v>1</v>
      </c>
      <c r="U113">
        <v>0</v>
      </c>
      <c r="V113">
        <v>0</v>
      </c>
      <c r="X113">
        <v>0</v>
      </c>
      <c r="AB113">
        <v>1</v>
      </c>
      <c r="AD113" s="3">
        <f t="shared" si="17"/>
        <v>3.3791811091382287</v>
      </c>
      <c r="AE113" s="3">
        <f t="shared" si="18"/>
        <v>12.847734296005472</v>
      </c>
      <c r="AF113" s="3">
        <f t="shared" si="12"/>
        <v>9.4685531868672435</v>
      </c>
      <c r="AG113" s="3">
        <f t="shared" si="19"/>
        <v>0.71218339317384327</v>
      </c>
      <c r="AH113" s="3"/>
      <c r="BG113" s="3"/>
      <c r="BH113" s="3"/>
      <c r="BI113" s="3"/>
      <c r="BJ113" s="3"/>
      <c r="BK113" t="str">
        <f t="shared" si="13"/>
        <v>Sample 14</v>
      </c>
    </row>
    <row r="114" spans="1:64" x14ac:dyDescent="0.3">
      <c r="A114">
        <v>90</v>
      </c>
      <c r="B114">
        <v>25</v>
      </c>
      <c r="C114" t="s">
        <v>112</v>
      </c>
      <c r="D114" t="s">
        <v>86</v>
      </c>
      <c r="G114" s="1">
        <v>45723</v>
      </c>
      <c r="H114" s="6">
        <v>0.34686342592592595</v>
      </c>
      <c r="I114">
        <v>0.5</v>
      </c>
      <c r="J114">
        <v>0.5</v>
      </c>
      <c r="K114">
        <v>11850</v>
      </c>
      <c r="L114">
        <v>16337</v>
      </c>
      <c r="N114">
        <v>2807</v>
      </c>
      <c r="O114">
        <v>9.5060000000000002</v>
      </c>
      <c r="P114">
        <v>14.119</v>
      </c>
      <c r="Q114">
        <v>4.6130000000000004</v>
      </c>
      <c r="S114">
        <v>0.17799999999999999</v>
      </c>
      <c r="T114">
        <v>1</v>
      </c>
      <c r="U114">
        <v>0</v>
      </c>
      <c r="V114">
        <v>0</v>
      </c>
      <c r="X114">
        <v>0</v>
      </c>
      <c r="AB114">
        <v>1</v>
      </c>
      <c r="AD114" s="3">
        <f t="shared" si="17"/>
        <v>7.9597093955843645</v>
      </c>
      <c r="AE114" s="3">
        <f t="shared" si="18"/>
        <v>18.999274547980512</v>
      </c>
      <c r="AF114" s="3">
        <f t="shared" si="12"/>
        <v>11.039565152396147</v>
      </c>
      <c r="AG114" s="3">
        <f t="shared" si="19"/>
        <v>0.50449218362882542</v>
      </c>
      <c r="BK114" t="str">
        <f t="shared" si="13"/>
        <v>Sample 15</v>
      </c>
    </row>
    <row r="115" spans="1:64" x14ac:dyDescent="0.3">
      <c r="A115">
        <v>91</v>
      </c>
      <c r="B115">
        <v>25</v>
      </c>
      <c r="C115" t="s">
        <v>112</v>
      </c>
      <c r="D115" t="s">
        <v>86</v>
      </c>
      <c r="G115" s="1">
        <v>45723</v>
      </c>
      <c r="H115" s="6">
        <v>0.35490740740740739</v>
      </c>
      <c r="I115">
        <v>0.5</v>
      </c>
      <c r="J115">
        <v>0.5</v>
      </c>
      <c r="K115">
        <v>13553</v>
      </c>
      <c r="L115">
        <v>16380</v>
      </c>
      <c r="N115">
        <v>2859</v>
      </c>
      <c r="O115">
        <v>10.811999999999999</v>
      </c>
      <c r="P115">
        <v>14.156000000000001</v>
      </c>
      <c r="Q115">
        <v>3.3439999999999999</v>
      </c>
      <c r="S115">
        <v>0.183</v>
      </c>
      <c r="T115">
        <v>1</v>
      </c>
      <c r="U115">
        <v>0</v>
      </c>
      <c r="V115">
        <v>0</v>
      </c>
      <c r="X115">
        <v>0</v>
      </c>
      <c r="AB115">
        <v>1</v>
      </c>
      <c r="AD115" s="3">
        <f t="shared" si="17"/>
        <v>9.1184496914574744</v>
      </c>
      <c r="AE115" s="3">
        <f t="shared" si="18"/>
        <v>19.048404605713596</v>
      </c>
      <c r="AF115" s="3">
        <f t="shared" si="12"/>
        <v>9.9299549142561219</v>
      </c>
      <c r="AG115" s="3">
        <f t="shared" si="19"/>
        <v>0.51190463585692492</v>
      </c>
      <c r="AH115" s="3"/>
      <c r="AK115">
        <f>ABS(100*(AD115-AD116)/(AVERAGE(AD115:AD116)))</f>
        <v>0.52097362839593653</v>
      </c>
      <c r="AQ115">
        <f>ABS(100*(AE115-AE116)/(AVERAGE(AE115:AE116)))</f>
        <v>0.10202124352608005</v>
      </c>
      <c r="AW115">
        <f>ABS(100*(AF115-AF116)/(AVERAGE(AF115:AF116)))</f>
        <v>0.67754032991495849</v>
      </c>
      <c r="BC115">
        <f>ABS(100*(AG115-AG116)/(AVERAGE(AG115:AG116)))</f>
        <v>0.13932913779648201</v>
      </c>
      <c r="BG115" s="3">
        <f>AVERAGE(AD115:AD116)</f>
        <v>9.1422640839152294</v>
      </c>
      <c r="BH115" s="3">
        <f>AVERAGE(AE115:AE116)</f>
        <v>19.038692850115197</v>
      </c>
      <c r="BI115" s="3">
        <f>AVERAGE(AF115:AF116)</f>
        <v>9.8964287661999677</v>
      </c>
      <c r="BJ115" s="3">
        <f>AVERAGE(AG115:AG116)</f>
        <v>0.51154826796134323</v>
      </c>
      <c r="BK115" t="str">
        <f t="shared" si="13"/>
        <v>Sample 15</v>
      </c>
      <c r="BL115" t="s">
        <v>206</v>
      </c>
    </row>
    <row r="116" spans="1:64" x14ac:dyDescent="0.3">
      <c r="A116">
        <v>92</v>
      </c>
      <c r="B116">
        <v>25</v>
      </c>
      <c r="C116" t="s">
        <v>112</v>
      </c>
      <c r="D116" t="s">
        <v>86</v>
      </c>
      <c r="G116" s="1">
        <v>45723</v>
      </c>
      <c r="H116" s="6">
        <v>0.36300925925925925</v>
      </c>
      <c r="I116">
        <v>0.5</v>
      </c>
      <c r="J116">
        <v>0.5</v>
      </c>
      <c r="K116">
        <v>13623</v>
      </c>
      <c r="L116">
        <v>16363</v>
      </c>
      <c r="N116">
        <v>2854</v>
      </c>
      <c r="O116">
        <v>10.866</v>
      </c>
      <c r="P116">
        <v>14.141</v>
      </c>
      <c r="Q116">
        <v>3.2749999999999999</v>
      </c>
      <c r="S116">
        <v>0.182</v>
      </c>
      <c r="T116">
        <v>1</v>
      </c>
      <c r="U116">
        <v>0</v>
      </c>
      <c r="V116">
        <v>0</v>
      </c>
      <c r="X116">
        <v>0</v>
      </c>
      <c r="AB116">
        <v>1</v>
      </c>
      <c r="AD116" s="3">
        <f t="shared" si="17"/>
        <v>9.1660784763729861</v>
      </c>
      <c r="AE116" s="3">
        <f t="shared" si="18"/>
        <v>19.028981094516798</v>
      </c>
      <c r="AF116" s="3">
        <f t="shared" si="12"/>
        <v>9.8629026181438118</v>
      </c>
      <c r="AG116" s="3">
        <f t="shared" si="19"/>
        <v>0.51119190006576154</v>
      </c>
      <c r="BK116" t="str">
        <f t="shared" si="13"/>
        <v>Sample 15</v>
      </c>
    </row>
    <row r="117" spans="1:64" x14ac:dyDescent="0.3">
      <c r="A117">
        <v>93</v>
      </c>
      <c r="B117">
        <v>26</v>
      </c>
      <c r="C117" t="s">
        <v>113</v>
      </c>
      <c r="D117" t="s">
        <v>86</v>
      </c>
      <c r="G117" s="1">
        <v>45723</v>
      </c>
      <c r="H117" s="6">
        <v>0.3762152777777778</v>
      </c>
      <c r="I117">
        <v>0.5</v>
      </c>
      <c r="J117">
        <v>0.5</v>
      </c>
      <c r="K117">
        <v>7152</v>
      </c>
      <c r="L117">
        <v>10931</v>
      </c>
      <c r="N117">
        <v>3658</v>
      </c>
      <c r="O117">
        <v>5.9009999999999998</v>
      </c>
      <c r="P117">
        <v>9.5389999999999997</v>
      </c>
      <c r="Q117">
        <v>3.637</v>
      </c>
      <c r="S117">
        <v>0.26700000000000002</v>
      </c>
      <c r="T117">
        <v>1</v>
      </c>
      <c r="U117">
        <v>0</v>
      </c>
      <c r="V117">
        <v>0</v>
      </c>
      <c r="X117">
        <v>0</v>
      </c>
      <c r="AB117">
        <v>1</v>
      </c>
      <c r="AD117" s="3">
        <f t="shared" si="17"/>
        <v>4.7631375165404028</v>
      </c>
      <c r="AE117" s="3">
        <f t="shared" si="18"/>
        <v>12.822597987397847</v>
      </c>
      <c r="AF117" s="3">
        <f t="shared" si="12"/>
        <v>8.0594604708574451</v>
      </c>
      <c r="AG117" s="3">
        <f t="shared" si="19"/>
        <v>0.62579981528483797</v>
      </c>
      <c r="BK117" t="str">
        <f t="shared" si="13"/>
        <v>Sample 16</v>
      </c>
    </row>
    <row r="118" spans="1:64" x14ac:dyDescent="0.3">
      <c r="A118">
        <v>94</v>
      </c>
      <c r="B118">
        <v>26</v>
      </c>
      <c r="C118" t="s">
        <v>113</v>
      </c>
      <c r="D118" t="s">
        <v>86</v>
      </c>
      <c r="G118" s="1">
        <v>45723</v>
      </c>
      <c r="H118" s="6">
        <v>0.38354166666666667</v>
      </c>
      <c r="I118">
        <v>0.5</v>
      </c>
      <c r="J118">
        <v>0.5</v>
      </c>
      <c r="K118">
        <v>5786</v>
      </c>
      <c r="L118">
        <v>10994</v>
      </c>
      <c r="N118">
        <v>3659</v>
      </c>
      <c r="O118">
        <v>4.8540000000000001</v>
      </c>
      <c r="P118">
        <v>9.593</v>
      </c>
      <c r="Q118">
        <v>4.7389999999999999</v>
      </c>
      <c r="S118">
        <v>0.26700000000000002</v>
      </c>
      <c r="T118">
        <v>1</v>
      </c>
      <c r="U118">
        <v>0</v>
      </c>
      <c r="V118">
        <v>0</v>
      </c>
      <c r="X118">
        <v>0</v>
      </c>
      <c r="AB118">
        <v>1</v>
      </c>
      <c r="AD118" s="3">
        <f t="shared" si="17"/>
        <v>3.8336957994748326</v>
      </c>
      <c r="AE118" s="3">
        <f t="shared" si="18"/>
        <v>12.894579234774225</v>
      </c>
      <c r="AF118" s="3">
        <f t="shared" si="12"/>
        <v>9.0608834352993917</v>
      </c>
      <c r="AG118" s="3">
        <f t="shared" si="19"/>
        <v>0.62594236244307055</v>
      </c>
      <c r="AH118" s="3"/>
      <c r="AK118">
        <f>ABS(100*(AD118-AD119)/(AVERAGE(AD118:AD119)))</f>
        <v>0.99886188804441112</v>
      </c>
      <c r="AQ118">
        <f>ABS(100*(AE118-AE119)/(AVERAGE(AE118:AE119)))</f>
        <v>0.67995995892049665</v>
      </c>
      <c r="AW118">
        <f>ABS(100*(AF118-AF119)/(AVERAGE(AF118:AF119)))</f>
        <v>1.3818628379178681</v>
      </c>
      <c r="BC118">
        <f>ABS(100*(AG118-AG119)/(AVERAGE(AG118:AG119)))</f>
        <v>0.40907930561985395</v>
      </c>
      <c r="BG118" s="3">
        <f>AVERAGE(AD118:AD119)</f>
        <v>3.8146442855086278</v>
      </c>
      <c r="BH118" s="3">
        <f>AVERAGE(AE118:AE119)</f>
        <v>12.938567774837569</v>
      </c>
      <c r="BI118" s="3">
        <f>AVERAGE(AF118:AF119)</f>
        <v>9.1239234893289396</v>
      </c>
      <c r="BJ118" s="3">
        <f>AVERAGE(AG118:AG119)</f>
        <v>0.62722528686716472</v>
      </c>
      <c r="BK118" t="str">
        <f t="shared" si="13"/>
        <v>Sample 16</v>
      </c>
      <c r="BL118" t="s">
        <v>207</v>
      </c>
    </row>
    <row r="119" spans="1:64" x14ac:dyDescent="0.3">
      <c r="A119">
        <v>95</v>
      </c>
      <c r="B119">
        <v>26</v>
      </c>
      <c r="C119" t="s">
        <v>113</v>
      </c>
      <c r="D119" t="s">
        <v>86</v>
      </c>
      <c r="G119" s="1">
        <v>45723</v>
      </c>
      <c r="H119" s="6">
        <v>0.39131944444444444</v>
      </c>
      <c r="I119">
        <v>0.5</v>
      </c>
      <c r="J119">
        <v>0.5</v>
      </c>
      <c r="K119">
        <v>5730</v>
      </c>
      <c r="L119">
        <v>11071</v>
      </c>
      <c r="N119">
        <v>3677</v>
      </c>
      <c r="O119">
        <v>4.8109999999999999</v>
      </c>
      <c r="P119">
        <v>9.6579999999999995</v>
      </c>
      <c r="Q119">
        <v>4.8470000000000004</v>
      </c>
      <c r="S119">
        <v>0.26900000000000002</v>
      </c>
      <c r="T119">
        <v>1</v>
      </c>
      <c r="U119">
        <v>0</v>
      </c>
      <c r="V119">
        <v>0</v>
      </c>
      <c r="X119">
        <v>0</v>
      </c>
      <c r="AB119">
        <v>1</v>
      </c>
      <c r="AD119" s="3">
        <f t="shared" si="17"/>
        <v>3.7955927715424229</v>
      </c>
      <c r="AE119" s="3">
        <f t="shared" si="18"/>
        <v>12.982556314900911</v>
      </c>
      <c r="AF119" s="3">
        <f t="shared" si="12"/>
        <v>9.1869635433584875</v>
      </c>
      <c r="AG119" s="3">
        <f t="shared" si="19"/>
        <v>0.62850821129125889</v>
      </c>
      <c r="BK119" t="str">
        <f t="shared" si="13"/>
        <v>Sample 16</v>
      </c>
    </row>
    <row r="120" spans="1:64" x14ac:dyDescent="0.3">
      <c r="A120">
        <v>96</v>
      </c>
      <c r="B120">
        <v>27</v>
      </c>
      <c r="C120" t="s">
        <v>114</v>
      </c>
      <c r="D120" t="s">
        <v>86</v>
      </c>
      <c r="G120" s="1">
        <v>45723</v>
      </c>
      <c r="H120" s="6">
        <v>0.40422453703703703</v>
      </c>
      <c r="I120">
        <v>0.5</v>
      </c>
      <c r="J120">
        <v>0.5</v>
      </c>
      <c r="K120">
        <v>4493</v>
      </c>
      <c r="L120">
        <v>8323</v>
      </c>
      <c r="N120">
        <v>3357</v>
      </c>
      <c r="O120">
        <v>3.8620000000000001</v>
      </c>
      <c r="P120">
        <v>7.33</v>
      </c>
      <c r="Q120">
        <v>3.468</v>
      </c>
      <c r="S120">
        <v>0.23499999999999999</v>
      </c>
      <c r="T120">
        <v>1</v>
      </c>
      <c r="U120">
        <v>0</v>
      </c>
      <c r="V120">
        <v>0</v>
      </c>
      <c r="X120">
        <v>0</v>
      </c>
      <c r="AB120">
        <v>1</v>
      </c>
      <c r="AD120" s="3">
        <f t="shared" si="17"/>
        <v>2.9539241009640107</v>
      </c>
      <c r="AE120" s="3">
        <f t="shared" si="18"/>
        <v>9.8428028579121669</v>
      </c>
      <c r="AF120" s="3">
        <f t="shared" si="12"/>
        <v>6.8888787569481558</v>
      </c>
      <c r="AG120" s="3">
        <f t="shared" si="19"/>
        <v>0.58289312065680066</v>
      </c>
      <c r="BK120" t="str">
        <f t="shared" si="13"/>
        <v>Sample 17</v>
      </c>
    </row>
    <row r="121" spans="1:64" x14ac:dyDescent="0.3">
      <c r="A121">
        <v>97</v>
      </c>
      <c r="B121">
        <v>27</v>
      </c>
      <c r="C121" t="s">
        <v>114</v>
      </c>
      <c r="D121" t="s">
        <v>86</v>
      </c>
      <c r="G121" s="1">
        <v>45723</v>
      </c>
      <c r="H121" s="6">
        <v>0.41150462962962964</v>
      </c>
      <c r="I121">
        <v>0.5</v>
      </c>
      <c r="J121">
        <v>0.5</v>
      </c>
      <c r="K121">
        <v>4248</v>
      </c>
      <c r="L121">
        <v>8395</v>
      </c>
      <c r="N121">
        <v>3567</v>
      </c>
      <c r="O121">
        <v>3.6739999999999999</v>
      </c>
      <c r="P121">
        <v>7.391</v>
      </c>
      <c r="Q121">
        <v>3.7170000000000001</v>
      </c>
      <c r="S121">
        <v>0.25700000000000001</v>
      </c>
      <c r="T121">
        <v>1</v>
      </c>
      <c r="U121">
        <v>0</v>
      </c>
      <c r="V121">
        <v>0</v>
      </c>
      <c r="X121">
        <v>0</v>
      </c>
      <c r="AB121">
        <v>1</v>
      </c>
      <c r="AD121" s="3">
        <f t="shared" si="17"/>
        <v>2.7872233537597175</v>
      </c>
      <c r="AE121" s="3">
        <f t="shared" si="18"/>
        <v>9.9250671406280269</v>
      </c>
      <c r="AF121" s="3">
        <f t="shared" si="12"/>
        <v>7.1378437868683093</v>
      </c>
      <c r="AG121" s="3">
        <f t="shared" si="19"/>
        <v>0.61282802388566382</v>
      </c>
      <c r="AH121" s="3"/>
      <c r="AK121">
        <f>ABS(100*(AD121-AD122)/(AVERAGE(AD121:AD122)))</f>
        <v>1.7183458416627337</v>
      </c>
      <c r="AQ121">
        <f>ABS(100*(AE121-AE122)/(AVERAGE(AE121:AE122)))</f>
        <v>1.15125191060471E-2</v>
      </c>
      <c r="AW121">
        <f>ABS(100*(AF121-AF122)/(AVERAGE(AF121:AF122)))</f>
        <v>0.69521911829616434</v>
      </c>
      <c r="BC121">
        <f>ABS(100*(AG121-AG122)/(AVERAGE(AG121:AG122)))</f>
        <v>0.37286261122426145</v>
      </c>
      <c r="BG121" s="3">
        <f>AVERAGE(AD121:AD122)</f>
        <v>2.8113779518240127</v>
      </c>
      <c r="BH121" s="3">
        <f>AVERAGE(AE121:AE122)</f>
        <v>9.924495860886946</v>
      </c>
      <c r="BI121" s="3">
        <f>AVERAGE(AF121:AF122)</f>
        <v>7.1131179090629324</v>
      </c>
      <c r="BJ121" s="3">
        <f>AVERAGE(AG121:AG122)</f>
        <v>0.61168764661980246</v>
      </c>
      <c r="BK121" t="str">
        <f t="shared" si="13"/>
        <v>Sample 17</v>
      </c>
      <c r="BL121" t="s">
        <v>208</v>
      </c>
    </row>
    <row r="122" spans="1:64" x14ac:dyDescent="0.3">
      <c r="A122">
        <v>98</v>
      </c>
      <c r="B122">
        <v>27</v>
      </c>
      <c r="C122" t="s">
        <v>114</v>
      </c>
      <c r="D122" t="s">
        <v>86</v>
      </c>
      <c r="G122" s="1">
        <v>45723</v>
      </c>
      <c r="H122" s="6">
        <v>0.41912037037037037</v>
      </c>
      <c r="I122">
        <v>0.5</v>
      </c>
      <c r="J122">
        <v>0.5</v>
      </c>
      <c r="K122">
        <v>4319</v>
      </c>
      <c r="L122">
        <v>8394</v>
      </c>
      <c r="N122">
        <v>3551</v>
      </c>
      <c r="O122">
        <v>3.7290000000000001</v>
      </c>
      <c r="P122">
        <v>7.39</v>
      </c>
      <c r="Q122">
        <v>3.6619999999999999</v>
      </c>
      <c r="S122">
        <v>0.255</v>
      </c>
      <c r="T122">
        <v>1</v>
      </c>
      <c r="U122">
        <v>0</v>
      </c>
      <c r="V122">
        <v>0</v>
      </c>
      <c r="X122">
        <v>0</v>
      </c>
      <c r="AB122">
        <v>1</v>
      </c>
      <c r="AD122" s="3">
        <f t="shared" si="17"/>
        <v>2.8355325498883084</v>
      </c>
      <c r="AE122" s="3">
        <f t="shared" si="18"/>
        <v>9.9239245811458634</v>
      </c>
      <c r="AF122" s="3">
        <f t="shared" si="12"/>
        <v>7.0883920312575555</v>
      </c>
      <c r="AG122" s="3">
        <f t="shared" si="19"/>
        <v>0.61054726935394099</v>
      </c>
      <c r="BK122" t="str">
        <f t="shared" si="13"/>
        <v>Sample 17</v>
      </c>
    </row>
    <row r="123" spans="1:64" x14ac:dyDescent="0.3">
      <c r="A123">
        <v>99</v>
      </c>
      <c r="B123">
        <v>28</v>
      </c>
      <c r="C123" t="s">
        <v>115</v>
      </c>
      <c r="D123" t="s">
        <v>86</v>
      </c>
      <c r="G123" s="1">
        <v>45723</v>
      </c>
      <c r="H123" s="6">
        <v>0.43255787037037036</v>
      </c>
      <c r="I123">
        <v>0.5</v>
      </c>
      <c r="J123">
        <v>0.5</v>
      </c>
      <c r="K123">
        <v>10951</v>
      </c>
      <c r="L123">
        <v>14840</v>
      </c>
      <c r="N123">
        <v>2545</v>
      </c>
      <c r="O123">
        <v>8.8160000000000007</v>
      </c>
      <c r="P123">
        <v>12.85</v>
      </c>
      <c r="Q123">
        <v>4.0339999999999998</v>
      </c>
      <c r="S123">
        <v>0.15</v>
      </c>
      <c r="T123">
        <v>1</v>
      </c>
      <c r="U123">
        <v>0</v>
      </c>
      <c r="V123">
        <v>0</v>
      </c>
      <c r="X123">
        <v>0</v>
      </c>
      <c r="AB123">
        <v>1</v>
      </c>
      <c r="AD123" s="3">
        <f t="shared" si="17"/>
        <v>7.3480197150265694</v>
      </c>
      <c r="AE123" s="3">
        <f t="shared" si="18"/>
        <v>17.288863003179873</v>
      </c>
      <c r="AF123" s="3">
        <f t="shared" si="12"/>
        <v>9.9408432881533031</v>
      </c>
      <c r="AG123" s="3">
        <f t="shared" si="19"/>
        <v>0.4671448281718627</v>
      </c>
      <c r="BK123" t="str">
        <f t="shared" si="13"/>
        <v>Sample 18</v>
      </c>
    </row>
    <row r="124" spans="1:64" x14ac:dyDescent="0.3">
      <c r="A124">
        <v>100</v>
      </c>
      <c r="B124">
        <v>28</v>
      </c>
      <c r="C124" t="s">
        <v>115</v>
      </c>
      <c r="D124" t="s">
        <v>86</v>
      </c>
      <c r="G124" s="1">
        <v>45723</v>
      </c>
      <c r="H124" s="6">
        <v>0.44010416666666669</v>
      </c>
      <c r="I124">
        <v>0.5</v>
      </c>
      <c r="J124">
        <v>0.5</v>
      </c>
      <c r="K124">
        <v>12467</v>
      </c>
      <c r="L124">
        <v>14922</v>
      </c>
      <c r="N124">
        <v>2602</v>
      </c>
      <c r="O124">
        <v>9.98</v>
      </c>
      <c r="P124">
        <v>12.920999999999999</v>
      </c>
      <c r="Q124">
        <v>2.9409999999999998</v>
      </c>
      <c r="S124">
        <v>0.156</v>
      </c>
      <c r="T124">
        <v>1</v>
      </c>
      <c r="U124">
        <v>0</v>
      </c>
      <c r="V124">
        <v>0</v>
      </c>
      <c r="X124">
        <v>0</v>
      </c>
      <c r="AB124">
        <v>1</v>
      </c>
      <c r="AD124" s="3">
        <f t="shared" si="17"/>
        <v>8.379523114053951</v>
      </c>
      <c r="AE124" s="3">
        <f t="shared" si="18"/>
        <v>17.382552880717384</v>
      </c>
      <c r="AF124" s="3">
        <f t="shared" si="12"/>
        <v>9.0030297666634329</v>
      </c>
      <c r="AG124" s="3">
        <f t="shared" si="19"/>
        <v>0.47527001619112558</v>
      </c>
      <c r="AH124" s="3"/>
      <c r="AK124">
        <f>ABS(100*(AD124-AD125)/(AVERAGE(AD124:AD125)))</f>
        <v>1.0283715728344329</v>
      </c>
      <c r="AQ124">
        <f>ABS(100*(AE124-AE125)/(AVERAGE(AE124:AE125)))</f>
        <v>0.2297915375971038</v>
      </c>
      <c r="AW124">
        <f>ABS(100*(AF124-AF125)/(AVERAGE(AF124:AF125)))</f>
        <v>1.3867517506698914</v>
      </c>
      <c r="BC124">
        <f>ABS(100*(AG124-AG125)/(AVERAGE(AG124:AG125)))</f>
        <v>0.74702129621091695</v>
      </c>
      <c r="BG124" s="3">
        <f>AVERAGE(AD124:AD125)</f>
        <v>8.3366572076299903</v>
      </c>
      <c r="BH124" s="3">
        <f>AVERAGE(AE124:AE125)</f>
        <v>17.402547671655267</v>
      </c>
      <c r="BI124" s="3">
        <f>AVERAGE(AF124:AF125)</f>
        <v>9.0658904640252764</v>
      </c>
      <c r="BJ124" s="3">
        <f>AVERAGE(AG124:AG125)</f>
        <v>0.47705185566903408</v>
      </c>
      <c r="BK124" t="str">
        <f t="shared" si="13"/>
        <v>Sample 18</v>
      </c>
      <c r="BL124" t="s">
        <v>209</v>
      </c>
    </row>
    <row r="125" spans="1:64" x14ac:dyDescent="0.3">
      <c r="A125">
        <v>101</v>
      </c>
      <c r="B125">
        <v>28</v>
      </c>
      <c r="C125" t="s">
        <v>115</v>
      </c>
      <c r="D125" t="s">
        <v>86</v>
      </c>
      <c r="G125" s="1">
        <v>45723</v>
      </c>
      <c r="H125" s="6">
        <v>0.44799768518518518</v>
      </c>
      <c r="I125">
        <v>0.5</v>
      </c>
      <c r="J125">
        <v>0.5</v>
      </c>
      <c r="K125">
        <v>12341</v>
      </c>
      <c r="L125">
        <v>14957</v>
      </c>
      <c r="N125">
        <v>2627</v>
      </c>
      <c r="O125">
        <v>9.8829999999999991</v>
      </c>
      <c r="P125">
        <v>12.95</v>
      </c>
      <c r="Q125">
        <v>3.0670000000000002</v>
      </c>
      <c r="S125">
        <v>0.159</v>
      </c>
      <c r="T125">
        <v>1</v>
      </c>
      <c r="U125">
        <v>0</v>
      </c>
      <c r="V125">
        <v>0</v>
      </c>
      <c r="X125">
        <v>0</v>
      </c>
      <c r="AB125">
        <v>1</v>
      </c>
      <c r="AD125" s="3">
        <f t="shared" si="17"/>
        <v>8.2937913012060314</v>
      </c>
      <c r="AE125" s="3">
        <f t="shared" si="18"/>
        <v>17.42254246259315</v>
      </c>
      <c r="AF125" s="3">
        <f t="shared" si="12"/>
        <v>9.1287511613871182</v>
      </c>
      <c r="AG125" s="3">
        <f t="shared" si="19"/>
        <v>0.47883369514694263</v>
      </c>
      <c r="BK125" t="str">
        <f t="shared" si="13"/>
        <v>Sample 18</v>
      </c>
    </row>
    <row r="126" spans="1:64" x14ac:dyDescent="0.3">
      <c r="A126">
        <v>102</v>
      </c>
      <c r="B126">
        <v>29</v>
      </c>
      <c r="C126" t="s">
        <v>116</v>
      </c>
      <c r="D126" t="s">
        <v>86</v>
      </c>
      <c r="G126" s="1">
        <v>45723</v>
      </c>
      <c r="H126" s="6">
        <v>0.46158564814814818</v>
      </c>
      <c r="I126">
        <v>0.5</v>
      </c>
      <c r="J126">
        <v>0.5</v>
      </c>
      <c r="K126">
        <v>13965</v>
      </c>
      <c r="L126">
        <v>16871</v>
      </c>
      <c r="N126">
        <v>2656</v>
      </c>
      <c r="O126">
        <v>11.128</v>
      </c>
      <c r="P126">
        <v>14.571</v>
      </c>
      <c r="Q126">
        <v>3.4430000000000001</v>
      </c>
      <c r="S126">
        <v>0.16200000000000001</v>
      </c>
      <c r="T126">
        <v>1</v>
      </c>
      <c r="U126">
        <v>0</v>
      </c>
      <c r="V126">
        <v>0</v>
      </c>
      <c r="X126">
        <v>0</v>
      </c>
      <c r="AB126">
        <v>1</v>
      </c>
      <c r="AD126" s="3">
        <f t="shared" si="17"/>
        <v>9.3987791112459185</v>
      </c>
      <c r="AE126" s="3">
        <f t="shared" si="18"/>
        <v>19.609401311456491</v>
      </c>
      <c r="AF126" s="3">
        <f t="shared" si="12"/>
        <v>10.210622200210572</v>
      </c>
      <c r="AG126" s="3">
        <f t="shared" si="19"/>
        <v>0.48296756273569041</v>
      </c>
      <c r="BK126" t="str">
        <f t="shared" si="13"/>
        <v>Sample 19</v>
      </c>
    </row>
    <row r="127" spans="1:64" x14ac:dyDescent="0.3">
      <c r="A127">
        <v>103</v>
      </c>
      <c r="B127">
        <v>29</v>
      </c>
      <c r="C127" t="s">
        <v>116</v>
      </c>
      <c r="D127" t="s">
        <v>86</v>
      </c>
      <c r="G127" s="1">
        <v>45723</v>
      </c>
      <c r="H127" s="6">
        <v>0.46932870370370372</v>
      </c>
      <c r="I127">
        <v>0.5</v>
      </c>
      <c r="J127">
        <v>0.5</v>
      </c>
      <c r="K127">
        <v>14420</v>
      </c>
      <c r="L127">
        <v>16871</v>
      </c>
      <c r="N127">
        <v>2658</v>
      </c>
      <c r="O127">
        <v>11.477</v>
      </c>
      <c r="P127">
        <v>14.571999999999999</v>
      </c>
      <c r="Q127">
        <v>3.0939999999999999</v>
      </c>
      <c r="S127">
        <v>0.16200000000000001</v>
      </c>
      <c r="T127">
        <v>1</v>
      </c>
      <c r="U127">
        <v>0</v>
      </c>
      <c r="V127">
        <v>0</v>
      </c>
      <c r="X127">
        <v>0</v>
      </c>
      <c r="AB127">
        <v>1</v>
      </c>
      <c r="AD127" s="3">
        <f t="shared" si="17"/>
        <v>9.7083662131967472</v>
      </c>
      <c r="AE127" s="3">
        <f t="shared" si="18"/>
        <v>19.609401311456491</v>
      </c>
      <c r="AF127" s="3">
        <f t="shared" si="12"/>
        <v>9.9010350982597437</v>
      </c>
      <c r="AG127" s="3">
        <f t="shared" si="19"/>
        <v>0.48325265705215575</v>
      </c>
      <c r="AH127" s="3"/>
      <c r="AK127">
        <f>ABS(100*(AD127-AD128)/(AVERAGE(AD127:AD128)))</f>
        <v>0.89405889976485142</v>
      </c>
      <c r="AQ127">
        <f>ABS(100*(AE127-AE128)/(AVERAGE(AE127:AE128)))</f>
        <v>0.48477921115411443</v>
      </c>
      <c r="AW127">
        <f>ABS(100*(AF127-AF128)/(AVERAGE(AF127:AF128)))</f>
        <v>8.5079941957821079E-2</v>
      </c>
      <c r="BC127">
        <f>ABS(100*(AG127-AG128)/(AVERAGE(AG127:AG128)))</f>
        <v>1.9569901437778681</v>
      </c>
      <c r="BG127" s="3">
        <f>AVERAGE(AD127:AD128)</f>
        <v>9.6651601011662471</v>
      </c>
      <c r="BH127" s="3">
        <f>AVERAGE(AE127:AE128)</f>
        <v>19.561985092946657</v>
      </c>
      <c r="BI127" s="3">
        <f>AVERAGE(AF127:AF128)</f>
        <v>9.8968249917804059</v>
      </c>
      <c r="BJ127" s="3">
        <f>AVERAGE(AG127:AG128)</f>
        <v>0.48802798685295068</v>
      </c>
      <c r="BK127" t="str">
        <f t="shared" si="13"/>
        <v>Sample 19</v>
      </c>
      <c r="BL127" t="s">
        <v>210</v>
      </c>
    </row>
    <row r="128" spans="1:64" x14ac:dyDescent="0.3">
      <c r="A128">
        <v>104</v>
      </c>
      <c r="B128">
        <v>29</v>
      </c>
      <c r="C128" t="s">
        <v>116</v>
      </c>
      <c r="D128" t="s">
        <v>86</v>
      </c>
      <c r="G128" s="1">
        <v>45723</v>
      </c>
      <c r="H128" s="6">
        <v>0.47734953703703703</v>
      </c>
      <c r="I128">
        <v>0.5</v>
      </c>
      <c r="J128">
        <v>0.5</v>
      </c>
      <c r="K128">
        <v>14293</v>
      </c>
      <c r="L128">
        <v>16788</v>
      </c>
      <c r="N128">
        <v>2725</v>
      </c>
      <c r="O128">
        <v>11.38</v>
      </c>
      <c r="P128">
        <v>14.500999999999999</v>
      </c>
      <c r="Q128">
        <v>3.121</v>
      </c>
      <c r="S128">
        <v>0.16900000000000001</v>
      </c>
      <c r="T128">
        <v>1</v>
      </c>
      <c r="U128">
        <v>0</v>
      </c>
      <c r="V128">
        <v>0</v>
      </c>
      <c r="X128">
        <v>0</v>
      </c>
      <c r="AB128">
        <v>1</v>
      </c>
      <c r="AD128" s="3">
        <f t="shared" si="17"/>
        <v>9.6219539891357488</v>
      </c>
      <c r="AE128" s="3">
        <f t="shared" si="18"/>
        <v>19.514568874436819</v>
      </c>
      <c r="AF128" s="3">
        <f t="shared" si="12"/>
        <v>9.8926148853010698</v>
      </c>
      <c r="AG128" s="3">
        <f t="shared" si="19"/>
        <v>0.49280331665374555</v>
      </c>
      <c r="BK128" t="str">
        <f t="shared" si="13"/>
        <v>Sample 19</v>
      </c>
    </row>
    <row r="129" spans="1:64" x14ac:dyDescent="0.3">
      <c r="A129">
        <v>105</v>
      </c>
      <c r="B129">
        <v>30</v>
      </c>
      <c r="C129" t="s">
        <v>117</v>
      </c>
      <c r="D129" t="s">
        <v>86</v>
      </c>
      <c r="G129" s="1">
        <v>45723</v>
      </c>
      <c r="H129" s="6">
        <v>0.49111111111111111</v>
      </c>
      <c r="I129">
        <v>0.5</v>
      </c>
      <c r="J129">
        <v>0.5</v>
      </c>
      <c r="K129">
        <v>14261</v>
      </c>
      <c r="L129">
        <v>17091</v>
      </c>
      <c r="N129">
        <v>2856</v>
      </c>
      <c r="O129">
        <v>11.356</v>
      </c>
      <c r="P129">
        <v>14.757999999999999</v>
      </c>
      <c r="Q129">
        <v>3.4020000000000001</v>
      </c>
      <c r="S129">
        <v>0.183</v>
      </c>
      <c r="T129">
        <v>1</v>
      </c>
      <c r="U129">
        <v>0</v>
      </c>
      <c r="V129">
        <v>0</v>
      </c>
      <c r="X129">
        <v>0</v>
      </c>
      <c r="AB129">
        <v>1</v>
      </c>
      <c r="AD129" s="3">
        <f t="shared" si="17"/>
        <v>9.6001808303172282</v>
      </c>
      <c r="AE129" s="3">
        <f t="shared" si="18"/>
        <v>19.860764397532741</v>
      </c>
      <c r="AF129" s="3">
        <f t="shared" si="12"/>
        <v>10.260583567215512</v>
      </c>
      <c r="AG129" s="3">
        <f t="shared" si="19"/>
        <v>0.51147699438222682</v>
      </c>
      <c r="BK129" t="str">
        <f t="shared" si="13"/>
        <v>Sample 20</v>
      </c>
    </row>
    <row r="130" spans="1:64" x14ac:dyDescent="0.3">
      <c r="A130">
        <v>106</v>
      </c>
      <c r="B130">
        <v>30</v>
      </c>
      <c r="C130" t="s">
        <v>117</v>
      </c>
      <c r="D130" t="s">
        <v>86</v>
      </c>
      <c r="G130" s="1">
        <v>45723</v>
      </c>
      <c r="H130" s="6">
        <v>0.49890046296296298</v>
      </c>
      <c r="I130">
        <v>0.5</v>
      </c>
      <c r="J130">
        <v>0.5</v>
      </c>
      <c r="K130">
        <v>14403</v>
      </c>
      <c r="L130">
        <v>17139</v>
      </c>
      <c r="N130">
        <v>2936</v>
      </c>
      <c r="O130">
        <v>11.464</v>
      </c>
      <c r="P130">
        <v>14.798999999999999</v>
      </c>
      <c r="Q130">
        <v>3.3340000000000001</v>
      </c>
      <c r="S130">
        <v>0.191</v>
      </c>
      <c r="T130">
        <v>1</v>
      </c>
      <c r="U130">
        <v>0</v>
      </c>
      <c r="V130">
        <v>0</v>
      </c>
      <c r="X130">
        <v>0</v>
      </c>
      <c r="AB130">
        <v>1</v>
      </c>
      <c r="AD130" s="3">
        <f t="shared" si="17"/>
        <v>9.6967992225744091</v>
      </c>
      <c r="AE130" s="3">
        <f t="shared" si="18"/>
        <v>19.915607252676644</v>
      </c>
      <c r="AF130" s="3">
        <f t="shared" si="12"/>
        <v>10.218808030102235</v>
      </c>
      <c r="AG130" s="3">
        <f t="shared" si="19"/>
        <v>0.52288076704084141</v>
      </c>
      <c r="AH130" s="3"/>
      <c r="AK130">
        <f>ABS(100*(AD130-AD131)/(AVERAGE(AD130:AD131)))</f>
        <v>1.0817313882736654</v>
      </c>
      <c r="AQ130">
        <f>ABS(100*(AE130-AE131)/(AVERAGE(AE130:AE131)))</f>
        <v>0.43120309245942134</v>
      </c>
      <c r="AW130">
        <f>ABS(100*(AF130-AF131)/(AVERAGE(AF130:AF131)))</f>
        <v>1.8882875898410063</v>
      </c>
      <c r="BC130">
        <f>ABS(100*(AG130-AG131)/(AVERAGE(AG130:AG131)))</f>
        <v>12.474039666031977</v>
      </c>
      <c r="BG130" s="3">
        <f>AVERAGE(AD130:AD131)</f>
        <v>9.7495310915880129</v>
      </c>
      <c r="BH130" s="3">
        <f>AVERAGE(AE130:AE131)</f>
        <v>19.872761272095467</v>
      </c>
      <c r="BI130" s="3">
        <f>AVERAGE(AF130:AF131)</f>
        <v>10.123230180507454</v>
      </c>
      <c r="BJ130" s="3">
        <f>AVERAGE(AG130:AG131)</f>
        <v>0.55766227364961585</v>
      </c>
      <c r="BK130" t="str">
        <f t="shared" si="13"/>
        <v>Sample 20</v>
      </c>
      <c r="BL130" t="s">
        <v>211</v>
      </c>
    </row>
    <row r="131" spans="1:64" x14ac:dyDescent="0.3">
      <c r="A131">
        <v>107</v>
      </c>
      <c r="B131">
        <v>30</v>
      </c>
      <c r="C131" t="s">
        <v>117</v>
      </c>
      <c r="D131" t="s">
        <v>86</v>
      </c>
      <c r="G131" s="1">
        <v>45723</v>
      </c>
      <c r="H131" s="6">
        <v>0.61106481481481478</v>
      </c>
      <c r="I131">
        <v>0.5</v>
      </c>
      <c r="J131">
        <v>0.5</v>
      </c>
      <c r="K131">
        <v>14558</v>
      </c>
      <c r="L131">
        <v>17064</v>
      </c>
      <c r="N131">
        <v>3424</v>
      </c>
      <c r="O131">
        <v>11.583</v>
      </c>
      <c r="P131">
        <v>14.734999999999999</v>
      </c>
      <c r="Q131">
        <v>3.1509999999999998</v>
      </c>
      <c r="S131">
        <v>0.24199999999999999</v>
      </c>
      <c r="T131">
        <v>1</v>
      </c>
      <c r="U131">
        <v>0</v>
      </c>
      <c r="V131">
        <v>0</v>
      </c>
      <c r="X131">
        <v>0</v>
      </c>
      <c r="AB131">
        <v>1</v>
      </c>
      <c r="AD131" s="3">
        <f t="shared" si="17"/>
        <v>9.8022629606016167</v>
      </c>
      <c r="AE131" s="3">
        <f t="shared" si="18"/>
        <v>19.82991529151429</v>
      </c>
      <c r="AF131" s="3">
        <f t="shared" si="12"/>
        <v>10.027652330912673</v>
      </c>
      <c r="AG131" s="3">
        <f t="shared" si="19"/>
        <v>0.59244378025839028</v>
      </c>
      <c r="BK131" t="str">
        <f t="shared" si="13"/>
        <v>Sample 20</v>
      </c>
    </row>
    <row r="132" spans="1:64" x14ac:dyDescent="0.3">
      <c r="A132">
        <v>108</v>
      </c>
      <c r="B132">
        <v>31</v>
      </c>
      <c r="C132" t="s">
        <v>105</v>
      </c>
      <c r="D132" t="s">
        <v>86</v>
      </c>
      <c r="G132" s="1">
        <v>45723</v>
      </c>
      <c r="H132" s="6">
        <v>0.62503472222222223</v>
      </c>
      <c r="I132">
        <v>0.5</v>
      </c>
      <c r="J132">
        <v>0.5</v>
      </c>
      <c r="K132">
        <v>16939</v>
      </c>
      <c r="L132">
        <v>21477</v>
      </c>
      <c r="N132">
        <v>4527</v>
      </c>
      <c r="O132">
        <v>13.41</v>
      </c>
      <c r="P132">
        <v>18.474</v>
      </c>
      <c r="Q132">
        <v>5.0629999999999997</v>
      </c>
      <c r="S132">
        <v>0.35699999999999998</v>
      </c>
      <c r="T132">
        <v>1</v>
      </c>
      <c r="U132">
        <v>0</v>
      </c>
      <c r="V132">
        <v>0</v>
      </c>
      <c r="X132">
        <v>0</v>
      </c>
      <c r="AB132">
        <v>2</v>
      </c>
      <c r="AC132" t="s">
        <v>136</v>
      </c>
      <c r="AD132" s="3">
        <f t="shared" si="17"/>
        <v>11.422322058942116</v>
      </c>
      <c r="AE132" s="3">
        <f t="shared" si="18"/>
        <v>24.87203028630735</v>
      </c>
      <c r="AF132" s="3">
        <f t="shared" si="12"/>
        <v>13.449708227365234</v>
      </c>
      <c r="AG132" s="3">
        <f t="shared" si="19"/>
        <v>0.74967329578903863</v>
      </c>
      <c r="AH132" s="3"/>
      <c r="BG132" s="3"/>
      <c r="BH132" s="3"/>
      <c r="BI132" s="3"/>
      <c r="BJ132" s="3"/>
      <c r="BK132" t="str">
        <f t="shared" si="13"/>
        <v>SPIKE</v>
      </c>
    </row>
    <row r="133" spans="1:64" x14ac:dyDescent="0.3">
      <c r="A133">
        <v>109</v>
      </c>
      <c r="B133">
        <v>31</v>
      </c>
      <c r="C133" t="s">
        <v>105</v>
      </c>
      <c r="D133" t="s">
        <v>86</v>
      </c>
      <c r="G133" s="1">
        <v>45723</v>
      </c>
      <c r="H133" s="6">
        <v>0.63282407407407404</v>
      </c>
      <c r="I133">
        <v>0.5</v>
      </c>
      <c r="J133">
        <v>0.5</v>
      </c>
      <c r="K133">
        <v>17733</v>
      </c>
      <c r="L133">
        <v>21591</v>
      </c>
      <c r="N133">
        <v>4638</v>
      </c>
      <c r="O133">
        <v>14.019</v>
      </c>
      <c r="P133">
        <v>18.571000000000002</v>
      </c>
      <c r="Q133">
        <v>4.5510000000000002</v>
      </c>
      <c r="S133">
        <v>0.36899999999999999</v>
      </c>
      <c r="T133">
        <v>1</v>
      </c>
      <c r="U133">
        <v>0</v>
      </c>
      <c r="V133">
        <v>0</v>
      </c>
      <c r="X133">
        <v>0</v>
      </c>
      <c r="AB133">
        <v>2</v>
      </c>
      <c r="AC133" t="s">
        <v>136</v>
      </c>
      <c r="AD133" s="3">
        <f t="shared" si="17"/>
        <v>11.962568562126643</v>
      </c>
      <c r="AE133" s="3">
        <f t="shared" si="18"/>
        <v>25.00228206727413</v>
      </c>
      <c r="AF133" s="3">
        <f t="shared" si="12"/>
        <v>13.039713505147487</v>
      </c>
      <c r="AG133" s="3">
        <f t="shared" si="19"/>
        <v>0.76549603035286629</v>
      </c>
      <c r="AH133" s="3"/>
      <c r="AK133">
        <f>ABS(100*(AD133-AD134)/(AVERAGE(AD133:AD134)))</f>
        <v>1.1704913572306213</v>
      </c>
      <c r="AM133">
        <f>100*((AVERAGE(AD133:AD134)*25.225)-(AVERAGE(AD130:AD131)*25))/(1000*0.075)</f>
        <v>79.725231706546808</v>
      </c>
      <c r="AQ133">
        <f>ABS(100*(AE133-AE134)/(AVERAGE(AE133:AE134)))</f>
        <v>0.41672016435683568</v>
      </c>
      <c r="AS133">
        <f>100*((AVERAGE(AE133:AE134)*25.225)-(AVERAGE(AE130:AE131)*25))/(2000*0.075)</f>
        <v>88.368116653961508</v>
      </c>
      <c r="AW133">
        <f>ABS(100*(AF133-AF134)/(AVERAGE(AF133:AF134)))</f>
        <v>1.8952718363864522</v>
      </c>
      <c r="AY133">
        <f>100*((AVERAGE(AF133:AF134)*25.225)-(AVERAGE(AF130:AF131)*25))/(1000*0.075)</f>
        <v>97.011001601376208</v>
      </c>
      <c r="BC133">
        <f>ABS(100*(AG133-AG134)/(AVERAGE(AG133:AG134)))</f>
        <v>0.65388479994390447</v>
      </c>
      <c r="BE133">
        <f>100*((AVERAGE(AG133:AG134)*25.225)-(AVERAGE(AG130:AG131)*25))/(100*0.075)</f>
        <v>70.735398176644281</v>
      </c>
      <c r="BG133" s="3">
        <f>AVERAGE(AD133:AD134)</f>
        <v>12.032991122680293</v>
      </c>
      <c r="BH133" s="3">
        <f>AVERAGE(AE133:AE134)</f>
        <v>24.950295610835635</v>
      </c>
      <c r="BI133" s="3">
        <f>AVERAGE(AF133:AF134)</f>
        <v>12.917304488155342</v>
      </c>
      <c r="BJ133" s="3">
        <f>AVERAGE(AG133:AG134)</f>
        <v>0.76300145508379447</v>
      </c>
      <c r="BK133" t="str">
        <f t="shared" si="13"/>
        <v>SPIKE</v>
      </c>
    </row>
    <row r="134" spans="1:64" x14ac:dyDescent="0.3">
      <c r="A134">
        <v>110</v>
      </c>
      <c r="B134">
        <v>31</v>
      </c>
      <c r="C134" t="s">
        <v>105</v>
      </c>
      <c r="D134" t="s">
        <v>86</v>
      </c>
      <c r="G134" s="1">
        <v>45723</v>
      </c>
      <c r="H134" s="6">
        <v>0.64121527777777776</v>
      </c>
      <c r="I134">
        <v>0.5</v>
      </c>
      <c r="J134">
        <v>0.5</v>
      </c>
      <c r="K134">
        <v>17940</v>
      </c>
      <c r="L134">
        <v>21500</v>
      </c>
      <c r="N134">
        <v>4603</v>
      </c>
      <c r="O134">
        <v>14.178000000000001</v>
      </c>
      <c r="P134">
        <v>18.492999999999999</v>
      </c>
      <c r="Q134">
        <v>4.3150000000000004</v>
      </c>
      <c r="S134">
        <v>0.36499999999999999</v>
      </c>
      <c r="T134">
        <v>1</v>
      </c>
      <c r="U134">
        <v>0</v>
      </c>
      <c r="V134">
        <v>0</v>
      </c>
      <c r="X134">
        <v>0</v>
      </c>
      <c r="AB134">
        <v>2</v>
      </c>
      <c r="AC134" t="s">
        <v>136</v>
      </c>
      <c r="AD134" s="3">
        <f t="shared" si="17"/>
        <v>12.103413683233944</v>
      </c>
      <c r="AE134" s="3">
        <f t="shared" si="18"/>
        <v>24.89830915439714</v>
      </c>
      <c r="AF134" s="3">
        <f t="shared" si="12"/>
        <v>12.794895471163196</v>
      </c>
      <c r="AG134" s="3">
        <f t="shared" si="19"/>
        <v>0.76050687981472254</v>
      </c>
      <c r="AH134" s="3"/>
      <c r="BK134" t="str">
        <f t="shared" si="13"/>
        <v>SPIKE</v>
      </c>
    </row>
    <row r="135" spans="1:64" x14ac:dyDescent="0.3">
      <c r="A135">
        <v>111</v>
      </c>
      <c r="B135">
        <v>32</v>
      </c>
      <c r="C135" t="s">
        <v>106</v>
      </c>
      <c r="D135" t="s">
        <v>86</v>
      </c>
      <c r="G135" s="1">
        <v>45723</v>
      </c>
      <c r="H135" s="6">
        <v>0.65583333333333338</v>
      </c>
      <c r="I135">
        <v>0.5</v>
      </c>
      <c r="J135">
        <v>0.5</v>
      </c>
      <c r="K135">
        <v>15139</v>
      </c>
      <c r="L135">
        <v>16997</v>
      </c>
      <c r="N135">
        <v>3009</v>
      </c>
      <c r="O135">
        <v>12.029</v>
      </c>
      <c r="P135">
        <v>14.678000000000001</v>
      </c>
      <c r="Q135">
        <v>2.649</v>
      </c>
      <c r="S135">
        <v>0.19900000000000001</v>
      </c>
      <c r="T135">
        <v>1</v>
      </c>
      <c r="U135">
        <v>0</v>
      </c>
      <c r="V135">
        <v>0</v>
      </c>
      <c r="X135">
        <v>0</v>
      </c>
      <c r="AB135">
        <v>1</v>
      </c>
      <c r="AD135" s="3">
        <f t="shared" si="17"/>
        <v>10.197581875400369</v>
      </c>
      <c r="AE135" s="3">
        <f t="shared" si="18"/>
        <v>19.753363806209247</v>
      </c>
      <c r="AF135" s="3">
        <f t="shared" si="12"/>
        <v>9.5557819308088785</v>
      </c>
      <c r="AG135" s="3">
        <f t="shared" si="19"/>
        <v>0.53328670959182711</v>
      </c>
      <c r="AH135" s="3"/>
      <c r="BG135" s="3"/>
      <c r="BH135" s="3"/>
      <c r="BI135" s="3"/>
      <c r="BJ135" s="3"/>
      <c r="BK135" t="str">
        <f t="shared" si="13"/>
        <v>DUP</v>
      </c>
    </row>
    <row r="136" spans="1:64" x14ac:dyDescent="0.3">
      <c r="A136">
        <v>112</v>
      </c>
      <c r="B136">
        <v>32</v>
      </c>
      <c r="C136" t="s">
        <v>106</v>
      </c>
      <c r="D136" t="s">
        <v>86</v>
      </c>
      <c r="G136" s="1">
        <v>45723</v>
      </c>
      <c r="H136" s="6">
        <v>0.66358796296296296</v>
      </c>
      <c r="I136">
        <v>0.5</v>
      </c>
      <c r="J136">
        <v>0.5</v>
      </c>
      <c r="K136">
        <v>14317</v>
      </c>
      <c r="L136">
        <v>16942</v>
      </c>
      <c r="N136">
        <v>2956</v>
      </c>
      <c r="O136">
        <v>11.398999999999999</v>
      </c>
      <c r="P136">
        <v>14.631</v>
      </c>
      <c r="Q136">
        <v>3.2330000000000001</v>
      </c>
      <c r="S136">
        <v>0.193</v>
      </c>
      <c r="T136">
        <v>1</v>
      </c>
      <c r="U136">
        <v>0</v>
      </c>
      <c r="V136">
        <v>0</v>
      </c>
      <c r="X136">
        <v>0</v>
      </c>
      <c r="AB136">
        <v>1</v>
      </c>
      <c r="AD136" s="3">
        <f t="shared" si="17"/>
        <v>9.638283858249638</v>
      </c>
      <c r="AE136" s="3">
        <f t="shared" si="18"/>
        <v>19.690523034690191</v>
      </c>
      <c r="AF136" s="3">
        <f t="shared" si="12"/>
        <v>10.052239176440553</v>
      </c>
      <c r="AG136" s="3">
        <f t="shared" si="19"/>
        <v>0.52573171020549514</v>
      </c>
      <c r="AH136" s="3"/>
      <c r="AK136">
        <f>ABS(100*(AD136-AD137)/(AVERAGE(AD136:AD137)))</f>
        <v>0.12008295028821885</v>
      </c>
      <c r="AL136">
        <f>ABS(100*((AVERAGE(AD136:AD137)-AVERAGE(AD115:AD116))/(AVERAGE(AD115:AD116,AD136:AD137))))</f>
        <v>5.2222895302997427</v>
      </c>
      <c r="AQ136">
        <f>ABS(100*(AE136-AE137)/(AVERAGE(AE136:AE137)))</f>
        <v>0.34755013768659476</v>
      </c>
      <c r="AR136">
        <f>ABS(100*((AVERAGE(AE136:AE137)-AVERAGE(AE115:AE116))/(AVERAGE(AE115:AE116,AE136:AE137))))</f>
        <v>3.5399646512443552</v>
      </c>
      <c r="AW136">
        <f>ABS(100*(AF136-AF137)/(AVERAGE(AF136:AF137)))</f>
        <v>0.79387814342811669</v>
      </c>
      <c r="AX136">
        <f>ABS(100*((AVERAGE(AF136:AF137)-AVERAGE(AF115:AF116))/(AVERAGE(AF115:AF116,AF136:AF137))))</f>
        <v>1.9598114280930785</v>
      </c>
      <c r="BC136">
        <f>ABS(100*(AG136-AG137)/(AVERAGE(AG136:AG137)))</f>
        <v>6.302314453162472</v>
      </c>
      <c r="BD136">
        <f>ABS(100*((AVERAGE(AG136:AG137)-AVERAGE(AG115:AG116))/(AVERAGE(AG115:AG116,AG136:AG137))))</f>
        <v>5.9350393498353764</v>
      </c>
      <c r="BG136" s="3">
        <f>AVERAGE(AD136:AD137)</f>
        <v>9.6325003629384689</v>
      </c>
      <c r="BH136" s="3">
        <f>AVERAGE(AE136:AE137)</f>
        <v>19.72479981915513</v>
      </c>
      <c r="BI136" s="3">
        <f>AVERAGE(AF136:AF137)</f>
        <v>10.092299456216661</v>
      </c>
      <c r="BJ136" s="3">
        <f>AVERAGE(AG136:AG137)</f>
        <v>0.54283736919341696</v>
      </c>
      <c r="BK136" t="str">
        <f t="shared" si="13"/>
        <v>DUP</v>
      </c>
    </row>
    <row r="137" spans="1:64" x14ac:dyDescent="0.3">
      <c r="A137">
        <v>113</v>
      </c>
      <c r="B137">
        <v>32</v>
      </c>
      <c r="C137" t="s">
        <v>106</v>
      </c>
      <c r="D137" t="s">
        <v>86</v>
      </c>
      <c r="G137" s="1">
        <v>45723</v>
      </c>
      <c r="H137" s="6">
        <v>0.67192129629629627</v>
      </c>
      <c r="I137">
        <v>0.5</v>
      </c>
      <c r="J137">
        <v>0.5</v>
      </c>
      <c r="K137">
        <v>14300</v>
      </c>
      <c r="L137">
        <v>17002</v>
      </c>
      <c r="N137">
        <v>3196</v>
      </c>
      <c r="O137">
        <v>11.385</v>
      </c>
      <c r="P137">
        <v>14.682</v>
      </c>
      <c r="Q137">
        <v>3.2970000000000002</v>
      </c>
      <c r="S137">
        <v>0.218</v>
      </c>
      <c r="T137">
        <v>1</v>
      </c>
      <c r="U137">
        <v>0</v>
      </c>
      <c r="V137">
        <v>0</v>
      </c>
      <c r="X137">
        <v>0</v>
      </c>
      <c r="AB137">
        <v>1</v>
      </c>
      <c r="AD137" s="3">
        <f t="shared" si="17"/>
        <v>9.6267168676272981</v>
      </c>
      <c r="AE137" s="3">
        <f t="shared" si="18"/>
        <v>19.75907660362007</v>
      </c>
      <c r="AF137" s="3">
        <f t="shared" si="12"/>
        <v>10.132359735992772</v>
      </c>
      <c r="AG137" s="3">
        <f t="shared" si="19"/>
        <v>0.55994302818133879</v>
      </c>
      <c r="AH137" s="3"/>
      <c r="BG137" s="3"/>
      <c r="BH137" s="3"/>
      <c r="BI137" s="3"/>
      <c r="BJ137" s="3"/>
      <c r="BK137" t="str">
        <f t="shared" si="13"/>
        <v>DUP</v>
      </c>
    </row>
    <row r="138" spans="1:64" x14ac:dyDescent="0.3">
      <c r="A138">
        <v>114</v>
      </c>
      <c r="B138">
        <v>3</v>
      </c>
      <c r="C138" t="s">
        <v>87</v>
      </c>
      <c r="D138" t="s">
        <v>86</v>
      </c>
      <c r="G138" s="1">
        <v>45723</v>
      </c>
      <c r="H138" s="6">
        <v>0.68437499999999996</v>
      </c>
      <c r="I138">
        <v>0.5</v>
      </c>
      <c r="J138">
        <v>0.5</v>
      </c>
      <c r="K138">
        <v>3760</v>
      </c>
      <c r="L138">
        <v>3278</v>
      </c>
      <c r="N138">
        <v>1726</v>
      </c>
      <c r="O138">
        <v>3.3</v>
      </c>
      <c r="P138">
        <v>3.0550000000000002</v>
      </c>
      <c r="Q138">
        <v>0</v>
      </c>
      <c r="S138">
        <v>6.4000000000000001E-2</v>
      </c>
      <c r="T138">
        <v>1</v>
      </c>
      <c r="U138">
        <v>0</v>
      </c>
      <c r="V138">
        <v>0</v>
      </c>
      <c r="X138">
        <v>0</v>
      </c>
      <c r="AB138">
        <v>1</v>
      </c>
      <c r="AD138" s="3">
        <f t="shared" si="17"/>
        <v>2.4551826817772882</v>
      </c>
      <c r="AE138" s="3">
        <f t="shared" si="18"/>
        <v>4.0785902703909773</v>
      </c>
      <c r="AF138" s="3">
        <f t="shared" si="12"/>
        <v>1.6234075886136892</v>
      </c>
      <c r="AG138" s="3">
        <f t="shared" si="19"/>
        <v>0.35039870557929603</v>
      </c>
      <c r="AH138" s="3"/>
      <c r="BK138" t="str">
        <f t="shared" si="13"/>
        <v>Rinse</v>
      </c>
    </row>
    <row r="139" spans="1:64" x14ac:dyDescent="0.3">
      <c r="A139">
        <v>115</v>
      </c>
      <c r="B139">
        <v>3</v>
      </c>
      <c r="D139" t="s">
        <v>88</v>
      </c>
      <c r="G139" s="1">
        <v>45723</v>
      </c>
      <c r="H139" s="6">
        <v>0.68849537037037034</v>
      </c>
      <c r="AB139">
        <v>1</v>
      </c>
      <c r="AD139" s="3"/>
      <c r="AE139" s="3"/>
      <c r="AF139" s="3"/>
      <c r="AG139" s="3"/>
      <c r="BK139">
        <f t="shared" si="13"/>
        <v>0</v>
      </c>
    </row>
    <row r="140" spans="1:64" x14ac:dyDescent="0.3">
      <c r="A140">
        <v>116</v>
      </c>
      <c r="B140">
        <v>1</v>
      </c>
      <c r="C140" t="s">
        <v>92</v>
      </c>
      <c r="D140" t="s">
        <v>86</v>
      </c>
      <c r="G140" s="1">
        <v>45723</v>
      </c>
      <c r="H140" s="6">
        <v>0.70092592592592595</v>
      </c>
      <c r="I140">
        <v>0.3</v>
      </c>
      <c r="J140">
        <v>0.3</v>
      </c>
      <c r="K140">
        <v>6072</v>
      </c>
      <c r="L140">
        <v>9397</v>
      </c>
      <c r="N140">
        <v>8876</v>
      </c>
      <c r="O140">
        <v>8.4550000000000001</v>
      </c>
      <c r="P140">
        <v>13.731999999999999</v>
      </c>
      <c r="Q140">
        <v>5.2770000000000001</v>
      </c>
      <c r="S140">
        <v>1.3540000000000001</v>
      </c>
      <c r="T140">
        <v>1</v>
      </c>
      <c r="U140">
        <v>0</v>
      </c>
      <c r="V140">
        <v>0</v>
      </c>
      <c r="X140">
        <v>0</v>
      </c>
      <c r="AB140">
        <v>2</v>
      </c>
      <c r="AC140" t="s">
        <v>142</v>
      </c>
      <c r="AD140" s="3">
        <f t="shared" ref="AD140:AD142" si="20">((K140*$F$21)+$F$22)*1000/I140</f>
        <v>6.7138223440255924</v>
      </c>
      <c r="AE140" s="3">
        <f t="shared" ref="AE140:AE142" si="21">((L140*$H$21)+$H$22)*1000/J140</f>
        <v>18.449852902928519</v>
      </c>
      <c r="AF140" s="3">
        <f t="shared" ref="AF140:AF142" si="22">AE140-AD140</f>
        <v>11.736030558902927</v>
      </c>
      <c r="AG140" s="3">
        <f t="shared" ref="AG140:AG142" si="23">((N140*$J$21)+$J$22)*1000/J140</f>
        <v>2.2826848115716221</v>
      </c>
      <c r="AH140" s="3"/>
      <c r="BK140" t="str">
        <f t="shared" si="13"/>
        <v>Spiked tap as reference 100+1KHP</v>
      </c>
    </row>
    <row r="141" spans="1:64" x14ac:dyDescent="0.3">
      <c r="A141">
        <v>117</v>
      </c>
      <c r="B141">
        <v>1</v>
      </c>
      <c r="C141" t="s">
        <v>92</v>
      </c>
      <c r="D141" t="s">
        <v>86</v>
      </c>
      <c r="G141" s="1">
        <v>45723</v>
      </c>
      <c r="H141" s="6">
        <v>0.70807870370370374</v>
      </c>
      <c r="I141">
        <v>0.3</v>
      </c>
      <c r="J141">
        <v>0.3</v>
      </c>
      <c r="K141">
        <v>8338</v>
      </c>
      <c r="L141">
        <v>9124</v>
      </c>
      <c r="N141">
        <v>8453</v>
      </c>
      <c r="O141">
        <v>11.353</v>
      </c>
      <c r="P141">
        <v>13.348000000000001</v>
      </c>
      <c r="Q141">
        <v>1.9950000000000001</v>
      </c>
      <c r="S141">
        <v>1.28</v>
      </c>
      <c r="T141">
        <v>1</v>
      </c>
      <c r="U141">
        <v>0</v>
      </c>
      <c r="V141">
        <v>0</v>
      </c>
      <c r="X141">
        <v>0</v>
      </c>
      <c r="AB141">
        <v>2</v>
      </c>
      <c r="AC141" t="s">
        <v>142</v>
      </c>
      <c r="AD141" s="3">
        <f t="shared" si="20"/>
        <v>9.2835086920863326</v>
      </c>
      <c r="AE141" s="3">
        <f t="shared" si="21"/>
        <v>17.929988338543559</v>
      </c>
      <c r="AF141" s="3">
        <f t="shared" si="22"/>
        <v>8.6464796464572267</v>
      </c>
      <c r="AG141" s="3">
        <f t="shared" si="23"/>
        <v>2.1821890650175813</v>
      </c>
      <c r="AH141" s="3"/>
      <c r="AI141">
        <f>100*(AVERAGE(K141:K142))/(AVERAGE(K$49:K$50))</f>
        <v>96.897111703978652</v>
      </c>
      <c r="AK141">
        <f>ABS(100*(AD141-AD142)/(AVERAGE(AD141:AD142)))</f>
        <v>0.37796209401086672</v>
      </c>
      <c r="AO141">
        <f>100*(AVERAGE(L141:L142))/(AVERAGE(L$49:L$50))</f>
        <v>85.254755759487622</v>
      </c>
      <c r="AQ141">
        <f>ABS(100*(AE141-AE142)/(AVERAGE(AE141:AE142)))</f>
        <v>4.4624456412956235</v>
      </c>
      <c r="AU141">
        <f>100*(((AVERAGE(L141:L142))-(AVERAGE(K141:K142)))/((AVERAGE(L$49:L$50))-(AVERAGE($K$49:K50))))</f>
        <v>30.706521739130434</v>
      </c>
      <c r="AW141">
        <f>ABS(100*(AF141-AF142)/(AVERAGE(AF141:AF142)))</f>
        <v>9.9277730611381561</v>
      </c>
      <c r="BA141">
        <f>100*(AVERAGE(N141:N142))/(AVERAGE(N$49:N$50))</f>
        <v>146.78033581443657</v>
      </c>
      <c r="BC141">
        <f>ABS(100*(AG141-AG142)/(AVERAGE(AG141:AG142)))</f>
        <v>0.57535995136714024</v>
      </c>
      <c r="BG141" s="3">
        <f>AVERAGE(AD141:AD142)</f>
        <v>9.3010859817575344</v>
      </c>
      <c r="BH141" s="3">
        <f>AVERAGE(AE141:AE142)</f>
        <v>17.53866171590213</v>
      </c>
      <c r="BI141" s="3">
        <f>AVERAGE(AF141:AF142)</f>
        <v>8.2375757341445954</v>
      </c>
      <c r="BJ141" s="3">
        <f>AVERAGE(AG141:AG142)</f>
        <v>2.1884848978395244</v>
      </c>
      <c r="BK141" t="str">
        <f t="shared" si="13"/>
        <v>Spiked tap as reference 100+1KHP</v>
      </c>
    </row>
    <row r="142" spans="1:64" x14ac:dyDescent="0.3">
      <c r="A142">
        <v>118</v>
      </c>
      <c r="B142">
        <v>1</v>
      </c>
      <c r="C142" t="s">
        <v>92</v>
      </c>
      <c r="D142" t="s">
        <v>86</v>
      </c>
      <c r="G142" s="1">
        <v>45723</v>
      </c>
      <c r="H142" s="6">
        <v>0.71540509259259255</v>
      </c>
      <c r="I142">
        <v>0.3</v>
      </c>
      <c r="J142">
        <v>0.3</v>
      </c>
      <c r="K142">
        <v>8369</v>
      </c>
      <c r="L142">
        <v>8713</v>
      </c>
      <c r="N142">
        <v>8506</v>
      </c>
      <c r="O142">
        <v>11.391999999999999</v>
      </c>
      <c r="P142">
        <v>12.766999999999999</v>
      </c>
      <c r="Q142">
        <v>1.375</v>
      </c>
      <c r="S142">
        <v>1.2889999999999999</v>
      </c>
      <c r="T142">
        <v>1</v>
      </c>
      <c r="U142">
        <v>0</v>
      </c>
      <c r="V142">
        <v>0</v>
      </c>
      <c r="X142">
        <v>0</v>
      </c>
      <c r="AB142">
        <v>2</v>
      </c>
      <c r="AC142" t="s">
        <v>142</v>
      </c>
      <c r="AD142" s="3">
        <f t="shared" si="20"/>
        <v>9.3186632714287345</v>
      </c>
      <c r="AE142" s="3">
        <f t="shared" si="21"/>
        <v>17.1473350932607</v>
      </c>
      <c r="AF142" s="3">
        <f t="shared" si="22"/>
        <v>7.828671821831966</v>
      </c>
      <c r="AG142" s="3">
        <f t="shared" si="23"/>
        <v>2.1947807306614679</v>
      </c>
      <c r="AH142" s="3"/>
      <c r="BK142" t="str">
        <f t="shared" si="13"/>
        <v>Spiked tap as reference 100+1KHP</v>
      </c>
    </row>
    <row r="143" spans="1:64" x14ac:dyDescent="0.3">
      <c r="A143">
        <v>119</v>
      </c>
      <c r="B143">
        <v>3</v>
      </c>
      <c r="C143" t="s">
        <v>87</v>
      </c>
      <c r="D143" t="s">
        <v>86</v>
      </c>
      <c r="G143" s="1">
        <v>45723</v>
      </c>
      <c r="H143" s="6">
        <v>0.72827546296296297</v>
      </c>
      <c r="I143">
        <v>0.5</v>
      </c>
      <c r="J143">
        <v>0.5</v>
      </c>
      <c r="K143">
        <v>3933</v>
      </c>
      <c r="L143">
        <v>3055</v>
      </c>
      <c r="N143">
        <v>2825</v>
      </c>
      <c r="O143">
        <v>3.4319999999999999</v>
      </c>
      <c r="P143">
        <v>2.8660000000000001</v>
      </c>
      <c r="Q143">
        <v>0</v>
      </c>
      <c r="S143">
        <v>0.17899999999999999</v>
      </c>
      <c r="T143">
        <v>1</v>
      </c>
      <c r="U143">
        <v>0</v>
      </c>
      <c r="V143">
        <v>0</v>
      </c>
      <c r="X143">
        <v>0</v>
      </c>
      <c r="AB143">
        <v>1</v>
      </c>
      <c r="AD143" s="3">
        <f t="shared" ref="AD143:AD147" si="24">((K143*$F$21)+$F$22)*1000/I143</f>
        <v>2.5728938216399118</v>
      </c>
      <c r="AE143" s="3">
        <f t="shared" ref="AE143:AE147" si="25">((L143*$H$21)+$H$22)*1000/J143</f>
        <v>3.8237995058682364</v>
      </c>
      <c r="AF143" s="3">
        <f t="shared" ref="AF143:AF147" si="26">AE143-AD143</f>
        <v>1.2509056842283246</v>
      </c>
      <c r="AG143" s="3">
        <f t="shared" ref="AG143:AG147" si="27">((N143*$J$21)+$J$22)*1000/J143</f>
        <v>0.50705803247701364</v>
      </c>
      <c r="BK143" t="str">
        <f t="shared" si="13"/>
        <v>Rinse</v>
      </c>
    </row>
    <row r="144" spans="1:64" x14ac:dyDescent="0.3">
      <c r="A144">
        <v>120</v>
      </c>
      <c r="B144">
        <v>3</v>
      </c>
      <c r="D144" t="s">
        <v>88</v>
      </c>
      <c r="G144" s="1">
        <v>45723</v>
      </c>
      <c r="H144" s="6">
        <v>0.73197916666666663</v>
      </c>
      <c r="AB144">
        <v>1</v>
      </c>
      <c r="AD144" s="3"/>
      <c r="AE144" s="3"/>
      <c r="AF144" s="3"/>
      <c r="AG144" s="3"/>
      <c r="BK144">
        <f t="shared" si="13"/>
        <v>0</v>
      </c>
    </row>
    <row r="145" spans="1:63" x14ac:dyDescent="0.3">
      <c r="A145">
        <v>121</v>
      </c>
      <c r="B145">
        <v>3</v>
      </c>
      <c r="C145" t="s">
        <v>89</v>
      </c>
      <c r="D145" t="s">
        <v>86</v>
      </c>
      <c r="G145" s="1">
        <v>45723</v>
      </c>
      <c r="H145" s="6">
        <v>0.74318287037037034</v>
      </c>
      <c r="I145">
        <v>0.5</v>
      </c>
      <c r="J145">
        <v>0.5</v>
      </c>
      <c r="K145">
        <v>277</v>
      </c>
      <c r="L145">
        <v>559</v>
      </c>
      <c r="N145">
        <v>664</v>
      </c>
      <c r="O145">
        <v>0.627</v>
      </c>
      <c r="P145">
        <v>0.752</v>
      </c>
      <c r="Q145">
        <v>0.125</v>
      </c>
      <c r="S145">
        <v>0</v>
      </c>
      <c r="T145">
        <v>1</v>
      </c>
      <c r="U145">
        <v>0</v>
      </c>
      <c r="V145">
        <v>0</v>
      </c>
      <c r="X145">
        <v>0</v>
      </c>
      <c r="AB145">
        <v>1</v>
      </c>
      <c r="AD145" s="3">
        <f t="shared" si="24"/>
        <v>8.5310426624006397E-2</v>
      </c>
      <c r="AE145" s="3">
        <f t="shared" si="25"/>
        <v>0.97197103838500809</v>
      </c>
      <c r="AF145" s="3">
        <f t="shared" si="26"/>
        <v>0.88666061176100164</v>
      </c>
      <c r="AG145" s="3">
        <f t="shared" si="27"/>
        <v>0.19901362353618759</v>
      </c>
      <c r="BK145" t="str">
        <f t="shared" si="13"/>
        <v>Type I Reagent Grade Water</v>
      </c>
    </row>
    <row r="146" spans="1:63" x14ac:dyDescent="0.3">
      <c r="A146">
        <v>122</v>
      </c>
      <c r="B146">
        <v>3</v>
      </c>
      <c r="C146" t="s">
        <v>89</v>
      </c>
      <c r="D146" t="s">
        <v>86</v>
      </c>
      <c r="G146" s="1">
        <v>45723</v>
      </c>
      <c r="H146" s="6">
        <v>0.74924768518518514</v>
      </c>
      <c r="I146">
        <v>0.5</v>
      </c>
      <c r="J146">
        <v>0.5</v>
      </c>
      <c r="K146">
        <v>240</v>
      </c>
      <c r="L146">
        <v>474</v>
      </c>
      <c r="N146">
        <v>471</v>
      </c>
      <c r="O146">
        <v>0.59899999999999998</v>
      </c>
      <c r="P146">
        <v>0.68</v>
      </c>
      <c r="Q146">
        <v>8.1000000000000003E-2</v>
      </c>
      <c r="S146">
        <v>0</v>
      </c>
      <c r="T146">
        <v>1</v>
      </c>
      <c r="U146">
        <v>0</v>
      </c>
      <c r="V146">
        <v>0</v>
      </c>
      <c r="X146">
        <v>0</v>
      </c>
      <c r="AB146">
        <v>1</v>
      </c>
      <c r="AD146" s="3">
        <f t="shared" si="24"/>
        <v>6.0135211740092696E-2</v>
      </c>
      <c r="AE146" s="3">
        <f t="shared" si="25"/>
        <v>0.87485348240100391</v>
      </c>
      <c r="AF146" s="3">
        <f t="shared" si="26"/>
        <v>0.81471827066091118</v>
      </c>
      <c r="AG146" s="3">
        <f t="shared" si="27"/>
        <v>0.17150202199727996</v>
      </c>
      <c r="AK146">
        <f>ABS(100*(AD146-AD147)/(AVERAGE(AD146:AD147)))</f>
        <v>42.535273022691442</v>
      </c>
      <c r="AQ146">
        <f>ABS(100*(AE146-AE147)/(AVERAGE(AE146:AE147)))</f>
        <v>2.2451247691619729</v>
      </c>
      <c r="AW146">
        <f>ABS(100*(AF146-AF147)/(AVERAGE(AF146:AF147)))</f>
        <v>0.20467543324663526</v>
      </c>
      <c r="BC146">
        <f>ABS(100*(AG146-AG147)/(AVERAGE(AG146:AG147)))</f>
        <v>1.156905464500833</v>
      </c>
      <c r="BG146" s="3">
        <f>AVERAGE(AD146:AD147)</f>
        <v>4.9588837937372093E-2</v>
      </c>
      <c r="BH146" s="3">
        <f>AVERAGE(AE146:AE147)</f>
        <v>0.86514172680260348</v>
      </c>
      <c r="BI146" s="3">
        <f>AVERAGE(AF146:AF147)</f>
        <v>0.81555288886523136</v>
      </c>
      <c r="BJ146" s="3">
        <f>AVERAGE(AG146:AG147)</f>
        <v>0.17249985210490873</v>
      </c>
      <c r="BK146" t="str">
        <f t="shared" si="13"/>
        <v>Type I Reagent Grade Water</v>
      </c>
    </row>
    <row r="147" spans="1:63" x14ac:dyDescent="0.3">
      <c r="A147">
        <v>123</v>
      </c>
      <c r="B147">
        <v>3</v>
      </c>
      <c r="C147" t="s">
        <v>89</v>
      </c>
      <c r="D147" t="s">
        <v>86</v>
      </c>
      <c r="G147" s="1">
        <v>45723</v>
      </c>
      <c r="H147" s="6">
        <v>0.75571759259259264</v>
      </c>
      <c r="I147">
        <v>0.5</v>
      </c>
      <c r="J147">
        <v>0.5</v>
      </c>
      <c r="K147">
        <v>209</v>
      </c>
      <c r="L147">
        <v>457</v>
      </c>
      <c r="N147">
        <v>485</v>
      </c>
      <c r="O147">
        <v>0.57599999999999996</v>
      </c>
      <c r="P147">
        <v>0.66600000000000004</v>
      </c>
      <c r="Q147">
        <v>0.09</v>
      </c>
      <c r="S147">
        <v>0</v>
      </c>
      <c r="T147">
        <v>1</v>
      </c>
      <c r="U147">
        <v>0</v>
      </c>
      <c r="V147">
        <v>0</v>
      </c>
      <c r="X147">
        <v>0</v>
      </c>
      <c r="AB147">
        <v>1</v>
      </c>
      <c r="AD147" s="3">
        <f t="shared" si="24"/>
        <v>3.9042464134651483E-2</v>
      </c>
      <c r="AE147" s="3">
        <f t="shared" si="25"/>
        <v>0.85542997120420305</v>
      </c>
      <c r="AF147" s="3">
        <f t="shared" si="26"/>
        <v>0.81638750706955154</v>
      </c>
      <c r="AG147" s="3">
        <f t="shared" si="27"/>
        <v>0.1734976822125375</v>
      </c>
      <c r="BK147" t="str">
        <f t="shared" si="13"/>
        <v>Type I Reagent Grade Water</v>
      </c>
    </row>
  </sheetData>
  <phoneticPr fontId="20" type="noConversion"/>
  <conditionalFormatting sqref="AI26">
    <cfRule type="cellIs" dxfId="236" priority="76" operator="between">
      <formula>80</formula>
      <formula>120</formula>
    </cfRule>
  </conditionalFormatting>
  <conditionalFormatting sqref="AI49">
    <cfRule type="cellIs" dxfId="235" priority="69" operator="between">
      <formula>80</formula>
      <formula>120</formula>
    </cfRule>
  </conditionalFormatting>
  <conditionalFormatting sqref="AI98">
    <cfRule type="cellIs" dxfId="234" priority="65" operator="between">
      <formula>80</formula>
      <formula>120</formula>
    </cfRule>
  </conditionalFormatting>
  <conditionalFormatting sqref="AI112">
    <cfRule type="cellIs" dxfId="233" priority="64" operator="between">
      <formula>80</formula>
      <formula>120</formula>
    </cfRule>
  </conditionalFormatting>
  <conditionalFormatting sqref="AI141">
    <cfRule type="cellIs" dxfId="232" priority="9" operator="between">
      <formula>80</formula>
      <formula>120</formula>
    </cfRule>
  </conditionalFormatting>
  <conditionalFormatting sqref="AJ34 AJ37 AJ40 AJ43 AJ46">
    <cfRule type="cellIs" dxfId="231" priority="80" operator="lessThan">
      <formula>20.1</formula>
    </cfRule>
  </conditionalFormatting>
  <conditionalFormatting sqref="AK26 AK31 AK33:AL42 AK43:AK46">
    <cfRule type="cellIs" dxfId="230" priority="84" operator="greaterThan">
      <formula>20</formula>
    </cfRule>
  </conditionalFormatting>
  <conditionalFormatting sqref="AK48:AK50">
    <cfRule type="cellIs" dxfId="229" priority="101" operator="greaterThan">
      <formula>20</formula>
    </cfRule>
  </conditionalFormatting>
  <conditionalFormatting sqref="AK52 AK56:AK57 AK59:AK60 AK62:AK63 AK65:AK66 AK68:AK69 AK71:AK72 AK74:AK75 AK77:AK78 AK80:AK81 AK83:AK84">
    <cfRule type="cellIs" dxfId="228" priority="99" operator="greaterThan">
      <formula>20</formula>
    </cfRule>
  </conditionalFormatting>
  <conditionalFormatting sqref="AK87">
    <cfRule type="cellIs" dxfId="227" priority="55" operator="greaterThan">
      <formula>20</formula>
    </cfRule>
  </conditionalFormatting>
  <conditionalFormatting sqref="AK89:AK91 AK93:AK98">
    <cfRule type="cellIs" dxfId="226" priority="51" operator="greaterThan">
      <formula>20</formula>
    </cfRule>
  </conditionalFormatting>
  <conditionalFormatting sqref="AK102:AK103 AK105:AK106 AK108:AK109 AK111:AK112">
    <cfRule type="cellIs" dxfId="225" priority="88" operator="greaterThan">
      <formula>20</formula>
    </cfRule>
  </conditionalFormatting>
  <conditionalFormatting sqref="AK115 AK118 AK121 AK124 AK127 AK130">
    <cfRule type="cellIs" dxfId="224" priority="59" operator="greaterThan">
      <formula>20</formula>
    </cfRule>
  </conditionalFormatting>
  <conditionalFormatting sqref="AK133">
    <cfRule type="cellIs" dxfId="223" priority="23" operator="greaterThan">
      <formula>20</formula>
    </cfRule>
  </conditionalFormatting>
  <conditionalFormatting sqref="AK135:AK138">
    <cfRule type="cellIs" dxfId="222" priority="36" operator="greaterThan">
      <formula>20</formula>
    </cfRule>
  </conditionalFormatting>
  <conditionalFormatting sqref="AK140:AK141">
    <cfRule type="cellIs" dxfId="221" priority="8" operator="greaterThan">
      <formula>20</formula>
    </cfRule>
  </conditionalFormatting>
  <conditionalFormatting sqref="AK146">
    <cfRule type="cellIs" dxfId="220" priority="4" operator="greaterThan">
      <formula>20</formula>
    </cfRule>
  </conditionalFormatting>
  <conditionalFormatting sqref="AK45:AL45 AW45:AX45 BC45:BD45">
    <cfRule type="cellIs" dxfId="219" priority="107" operator="greaterThan">
      <formula>20</formula>
    </cfRule>
  </conditionalFormatting>
  <conditionalFormatting sqref="AK47:AL47 AW47:AX47 BC47:BD47">
    <cfRule type="cellIs" dxfId="218" priority="105" operator="greaterThan">
      <formula>20</formula>
    </cfRule>
  </conditionalFormatting>
  <conditionalFormatting sqref="AK51:AL51">
    <cfRule type="cellIs" dxfId="217" priority="117" operator="greaterThan">
      <formula>20</formula>
    </cfRule>
  </conditionalFormatting>
  <conditionalFormatting sqref="AK86:AL86">
    <cfRule type="cellIs" dxfId="216" priority="111" operator="greaterThan">
      <formula>20</formula>
    </cfRule>
  </conditionalFormatting>
  <conditionalFormatting sqref="AK102:AL102 AW102:AX102 BC102:BD102">
    <cfRule type="cellIs" dxfId="215" priority="90" operator="greaterThan">
      <formula>20</formula>
    </cfRule>
  </conditionalFormatting>
  <conditionalFormatting sqref="AK132:AL132">
    <cfRule type="cellIs" dxfId="214" priority="63" operator="greaterThan">
      <formula>20</formula>
    </cfRule>
  </conditionalFormatting>
  <conditionalFormatting sqref="AL46 AX46 BD46">
    <cfRule type="cellIs" dxfId="213" priority="119" operator="greaterThan">
      <formula>20</formula>
    </cfRule>
  </conditionalFormatting>
  <conditionalFormatting sqref="AL84">
    <cfRule type="cellIs" dxfId="212" priority="95" operator="greaterThan">
      <formula>20</formula>
    </cfRule>
  </conditionalFormatting>
  <conditionalFormatting sqref="AL89:AL90">
    <cfRule type="cellIs" dxfId="211" priority="47" operator="greaterThan">
      <formula>20</formula>
    </cfRule>
  </conditionalFormatting>
  <conditionalFormatting sqref="AL90">
    <cfRule type="cellIs" dxfId="210" priority="46" operator="lessThan">
      <formula>20</formula>
    </cfRule>
  </conditionalFormatting>
  <conditionalFormatting sqref="AL135:AL136">
    <cfRule type="cellIs" dxfId="209" priority="32" operator="greaterThan">
      <formula>20</formula>
    </cfRule>
  </conditionalFormatting>
  <conditionalFormatting sqref="AL136">
    <cfRule type="cellIs" dxfId="208" priority="31" operator="lessThan">
      <formula>20</formula>
    </cfRule>
  </conditionalFormatting>
  <conditionalFormatting sqref="AM130">
    <cfRule type="cellIs" dxfId="207" priority="24" operator="between">
      <formula>80</formula>
      <formula>120</formula>
    </cfRule>
  </conditionalFormatting>
  <conditionalFormatting sqref="AM33:AN42 AY33:AZ42">
    <cfRule type="cellIs" dxfId="206" priority="113" operator="between">
      <formula>80</formula>
      <formula>120</formula>
    </cfRule>
  </conditionalFormatting>
  <conditionalFormatting sqref="AM45:AN47 AY45:AZ47 BE45:BE47">
    <cfRule type="cellIs" dxfId="205" priority="104" operator="between">
      <formula>80</formula>
      <formula>120</formula>
    </cfRule>
  </conditionalFormatting>
  <conditionalFormatting sqref="AM84:AN90">
    <cfRule type="cellIs" dxfId="204" priority="16" operator="between">
      <formula>80</formula>
      <formula>120</formula>
    </cfRule>
  </conditionalFormatting>
  <conditionalFormatting sqref="AM92:AN92 AS92:AT92 AY92:AZ92 BE92">
    <cfRule type="cellIs" dxfId="203" priority="14" operator="between">
      <formula>80</formula>
      <formula>120</formula>
    </cfRule>
  </conditionalFormatting>
  <conditionalFormatting sqref="AM99:AN102 AS99:AT102 AY99:AZ102 BE99:BE102">
    <cfRule type="cellIs" dxfId="202" priority="91" operator="between">
      <formula>80</formula>
      <formula>120</formula>
    </cfRule>
  </conditionalFormatting>
  <conditionalFormatting sqref="AM132:AN136">
    <cfRule type="cellIs" dxfId="201" priority="15" operator="between">
      <formula>80</formula>
      <formula>120</formula>
    </cfRule>
  </conditionalFormatting>
  <conditionalFormatting sqref="AM142:AN142 AS142:AT142 AY142:AZ142 BE142">
    <cfRule type="cellIs" dxfId="200" priority="13" operator="between">
      <formula>80</formula>
      <formula>120</formula>
    </cfRule>
  </conditionalFormatting>
  <conditionalFormatting sqref="AO26">
    <cfRule type="cellIs" dxfId="199" priority="75" operator="between">
      <formula>80</formula>
      <formula>120</formula>
    </cfRule>
  </conditionalFormatting>
  <conditionalFormatting sqref="AO49">
    <cfRule type="cellIs" dxfId="198" priority="72" operator="between">
      <formula>80</formula>
      <formula>120</formula>
    </cfRule>
  </conditionalFormatting>
  <conditionalFormatting sqref="AO98">
    <cfRule type="cellIs" dxfId="197" priority="68" operator="between">
      <formula>80</formula>
      <formula>120</formula>
    </cfRule>
  </conditionalFormatting>
  <conditionalFormatting sqref="AO141">
    <cfRule type="cellIs" dxfId="196" priority="12" operator="between">
      <formula>80</formula>
      <formula>120</formula>
    </cfRule>
  </conditionalFormatting>
  <conditionalFormatting sqref="AP34 AP37 AP40 AP43 AP46">
    <cfRule type="cellIs" dxfId="195" priority="79" operator="lessThan">
      <formula>20.1</formula>
    </cfRule>
  </conditionalFormatting>
  <conditionalFormatting sqref="AQ26 AQ31 AQ33:AR42 AQ43:AQ46">
    <cfRule type="cellIs" dxfId="194" priority="83" operator="greaterThan">
      <formula>20</formula>
    </cfRule>
  </conditionalFormatting>
  <conditionalFormatting sqref="AQ48:AQ50">
    <cfRule type="cellIs" dxfId="193" priority="100" operator="greaterThan">
      <formula>20</formula>
    </cfRule>
  </conditionalFormatting>
  <conditionalFormatting sqref="AQ52 AQ56:AQ57 AQ59:AQ60 AQ62:AQ63 AQ65:AQ66 AQ68:AQ69 AQ71:AQ72 AQ74:AQ75 AQ77:AQ78 AQ80:AQ81 AQ83:AQ84">
    <cfRule type="cellIs" dxfId="192" priority="98" operator="greaterThan">
      <formula>20</formula>
    </cfRule>
  </conditionalFormatting>
  <conditionalFormatting sqref="AQ87">
    <cfRule type="cellIs" dxfId="191" priority="54" operator="greaterThan">
      <formula>20</formula>
    </cfRule>
  </conditionalFormatting>
  <conditionalFormatting sqref="AQ89:AQ91 AQ93:AQ98">
    <cfRule type="cellIs" dxfId="190" priority="50" operator="greaterThan">
      <formula>20</formula>
    </cfRule>
  </conditionalFormatting>
  <conditionalFormatting sqref="AQ102:AQ103 AQ105:AQ106 AQ108:AQ109 AQ111:AQ112">
    <cfRule type="cellIs" dxfId="189" priority="87" operator="greaterThan">
      <formula>20</formula>
    </cfRule>
  </conditionalFormatting>
  <conditionalFormatting sqref="AQ115 AQ118 AQ121 AQ124 AQ127 AQ130">
    <cfRule type="cellIs" dxfId="188" priority="58" operator="greaterThan">
      <formula>20</formula>
    </cfRule>
  </conditionalFormatting>
  <conditionalFormatting sqref="AQ133">
    <cfRule type="cellIs" dxfId="187" priority="22" operator="greaterThan">
      <formula>20</formula>
    </cfRule>
  </conditionalFormatting>
  <conditionalFormatting sqref="AQ135:AQ138">
    <cfRule type="cellIs" dxfId="186" priority="35" operator="greaterThan">
      <formula>20</formula>
    </cfRule>
  </conditionalFormatting>
  <conditionalFormatting sqref="AQ140:AQ141">
    <cfRule type="cellIs" dxfId="185" priority="7" operator="greaterThan">
      <formula>20</formula>
    </cfRule>
  </conditionalFormatting>
  <conditionalFormatting sqref="AQ146">
    <cfRule type="cellIs" dxfId="184" priority="3" operator="greaterThan">
      <formula>20</formula>
    </cfRule>
  </conditionalFormatting>
  <conditionalFormatting sqref="AQ45:AR45">
    <cfRule type="cellIs" dxfId="183" priority="106" operator="greaterThan">
      <formula>20</formula>
    </cfRule>
  </conditionalFormatting>
  <conditionalFormatting sqref="AQ47:AR47">
    <cfRule type="cellIs" dxfId="182" priority="103" operator="greaterThan">
      <formula>20</formula>
    </cfRule>
  </conditionalFormatting>
  <conditionalFormatting sqref="AQ51:AR51">
    <cfRule type="cellIs" dxfId="181" priority="116" operator="greaterThan">
      <formula>20</formula>
    </cfRule>
  </conditionalFormatting>
  <conditionalFormatting sqref="AQ86:AR86">
    <cfRule type="cellIs" dxfId="180" priority="110" operator="greaterThan">
      <formula>20</formula>
    </cfRule>
  </conditionalFormatting>
  <conditionalFormatting sqref="AQ102:AR102">
    <cfRule type="cellIs" dxfId="179" priority="89" operator="greaterThan">
      <formula>20</formula>
    </cfRule>
  </conditionalFormatting>
  <conditionalFormatting sqref="AQ132:AR132">
    <cfRule type="cellIs" dxfId="178" priority="62" operator="greaterThan">
      <formula>20</formula>
    </cfRule>
  </conditionalFormatting>
  <conditionalFormatting sqref="AR46">
    <cfRule type="cellIs" dxfId="177" priority="118" operator="greaterThan">
      <formula>20</formula>
    </cfRule>
  </conditionalFormatting>
  <conditionalFormatting sqref="AR84">
    <cfRule type="cellIs" dxfId="176" priority="94" operator="greaterThan">
      <formula>20</formula>
    </cfRule>
  </conditionalFormatting>
  <conditionalFormatting sqref="AR89:AR90">
    <cfRule type="cellIs" dxfId="175" priority="44" operator="greaterThan">
      <formula>20</formula>
    </cfRule>
  </conditionalFormatting>
  <conditionalFormatting sqref="AR90">
    <cfRule type="cellIs" dxfId="174" priority="43" operator="lessThan">
      <formula>20</formula>
    </cfRule>
  </conditionalFormatting>
  <conditionalFormatting sqref="AR135:AR136">
    <cfRule type="cellIs" dxfId="173" priority="30" operator="greaterThan">
      <formula>20</formula>
    </cfRule>
  </conditionalFormatting>
  <conditionalFormatting sqref="AR136">
    <cfRule type="cellIs" dxfId="172" priority="29" operator="lessThan">
      <formula>20</formula>
    </cfRule>
  </conditionalFormatting>
  <conditionalFormatting sqref="AS33:AT42">
    <cfRule type="cellIs" dxfId="171" priority="112" operator="between">
      <formula>80</formula>
      <formula>120</formula>
    </cfRule>
  </conditionalFormatting>
  <conditionalFormatting sqref="AS45:AT47">
    <cfRule type="cellIs" dxfId="170" priority="102" operator="between">
      <formula>80</formula>
      <formula>120</formula>
    </cfRule>
  </conditionalFormatting>
  <conditionalFormatting sqref="AS84:AT90">
    <cfRule type="cellIs" dxfId="169" priority="45" operator="between">
      <formula>80</formula>
      <formula>120</formula>
    </cfRule>
  </conditionalFormatting>
  <conditionalFormatting sqref="AS132:AT136">
    <cfRule type="cellIs" dxfId="168" priority="19" operator="between">
      <formula>80</formula>
      <formula>120</formula>
    </cfRule>
  </conditionalFormatting>
  <conditionalFormatting sqref="AU26">
    <cfRule type="cellIs" dxfId="167" priority="74" operator="between">
      <formula>80</formula>
      <formula>120</formula>
    </cfRule>
  </conditionalFormatting>
  <conditionalFormatting sqref="AU49">
    <cfRule type="cellIs" dxfId="166" priority="71" operator="between">
      <formula>80</formula>
      <formula>120</formula>
    </cfRule>
  </conditionalFormatting>
  <conditionalFormatting sqref="AU98">
    <cfRule type="cellIs" dxfId="165" priority="67" operator="between">
      <formula>80</formula>
      <formula>120</formula>
    </cfRule>
  </conditionalFormatting>
  <conditionalFormatting sqref="AU141">
    <cfRule type="cellIs" dxfId="164" priority="11" operator="between">
      <formula>80</formula>
      <formula>120</formula>
    </cfRule>
  </conditionalFormatting>
  <conditionalFormatting sqref="AV34 AV37 AV40 AV43 AV46">
    <cfRule type="cellIs" dxfId="163" priority="78" operator="lessThan">
      <formula>20.1</formula>
    </cfRule>
  </conditionalFormatting>
  <conditionalFormatting sqref="AW26 AW31 AW33:AX42 AW43:AW46">
    <cfRule type="cellIs" dxfId="162" priority="82" operator="greaterThan">
      <formula>20</formula>
    </cfRule>
  </conditionalFormatting>
  <conditionalFormatting sqref="AW48:AW52 AW56:AW57 AW59:AW60 AW62:AW63 AW65:AW66 AW68:AW69 AW71:AW72 AW74:AW75 AW77:AW78 AW80:AW81 AW83:AW84">
    <cfRule type="cellIs" dxfId="161" priority="97" operator="greaterThan">
      <formula>20</formula>
    </cfRule>
  </conditionalFormatting>
  <conditionalFormatting sqref="AW87">
    <cfRule type="cellIs" dxfId="160" priority="53" operator="greaterThan">
      <formula>20</formula>
    </cfRule>
  </conditionalFormatting>
  <conditionalFormatting sqref="AW89:AW91 AW93:AW98">
    <cfRule type="cellIs" dxfId="159" priority="49" operator="greaterThan">
      <formula>20</formula>
    </cfRule>
  </conditionalFormatting>
  <conditionalFormatting sqref="AW102:AW103 AW105:AW106 AW108:AW109 AW111:AW112">
    <cfRule type="cellIs" dxfId="158" priority="86" operator="greaterThan">
      <formula>20</formula>
    </cfRule>
  </conditionalFormatting>
  <conditionalFormatting sqref="AW115 AW118 AW121 AW124 AW127 AW130">
    <cfRule type="cellIs" dxfId="157" priority="57" operator="greaterThan">
      <formula>20</formula>
    </cfRule>
  </conditionalFormatting>
  <conditionalFormatting sqref="AW133">
    <cfRule type="cellIs" dxfId="156" priority="21" operator="greaterThan">
      <formula>20</formula>
    </cfRule>
  </conditionalFormatting>
  <conditionalFormatting sqref="AW135:AW138">
    <cfRule type="cellIs" dxfId="155" priority="34" operator="greaterThan">
      <formula>20</formula>
    </cfRule>
  </conditionalFormatting>
  <conditionalFormatting sqref="AW140:AW141">
    <cfRule type="cellIs" dxfId="154" priority="6" operator="greaterThan">
      <formula>20</formula>
    </cfRule>
  </conditionalFormatting>
  <conditionalFormatting sqref="AW146">
    <cfRule type="cellIs" dxfId="153" priority="2" operator="greaterThan">
      <formula>20</formula>
    </cfRule>
  </conditionalFormatting>
  <conditionalFormatting sqref="AW51:AX51">
    <cfRule type="cellIs" dxfId="152" priority="115" operator="greaterThan">
      <formula>20</formula>
    </cfRule>
  </conditionalFormatting>
  <conditionalFormatting sqref="AW86:AX86">
    <cfRule type="cellIs" dxfId="151" priority="109" operator="greaterThan">
      <formula>20</formula>
    </cfRule>
  </conditionalFormatting>
  <conditionalFormatting sqref="AW132:AX132">
    <cfRule type="cellIs" dxfId="150" priority="61" operator="greaterThan">
      <formula>20</formula>
    </cfRule>
  </conditionalFormatting>
  <conditionalFormatting sqref="AX84">
    <cfRule type="cellIs" dxfId="149" priority="93" operator="greaterThan">
      <formula>20</formula>
    </cfRule>
  </conditionalFormatting>
  <conditionalFormatting sqref="AX89:AX90">
    <cfRule type="cellIs" dxfId="148" priority="41" operator="greaterThan">
      <formula>20</formula>
    </cfRule>
  </conditionalFormatting>
  <conditionalFormatting sqref="AX90">
    <cfRule type="cellIs" dxfId="147" priority="40" operator="lessThan">
      <formula>20</formula>
    </cfRule>
  </conditionalFormatting>
  <conditionalFormatting sqref="AX135:AX136">
    <cfRule type="cellIs" dxfId="146" priority="28" operator="greaterThan">
      <formula>20</formula>
    </cfRule>
  </conditionalFormatting>
  <conditionalFormatting sqref="AX136">
    <cfRule type="cellIs" dxfId="145" priority="27" operator="lessThan">
      <formula>20</formula>
    </cfRule>
  </conditionalFormatting>
  <conditionalFormatting sqref="AY84:AZ90">
    <cfRule type="cellIs" dxfId="144" priority="42" operator="between">
      <formula>80</formula>
      <formula>120</formula>
    </cfRule>
  </conditionalFormatting>
  <conditionalFormatting sqref="AY132:AZ136">
    <cfRule type="cellIs" dxfId="143" priority="18" operator="between">
      <formula>80</formula>
      <formula>120</formula>
    </cfRule>
  </conditionalFormatting>
  <conditionalFormatting sqref="BA26">
    <cfRule type="cellIs" dxfId="142" priority="73" operator="between">
      <formula>80</formula>
      <formula>120</formula>
    </cfRule>
  </conditionalFormatting>
  <conditionalFormatting sqref="BA49">
    <cfRule type="cellIs" dxfId="141" priority="70" operator="between">
      <formula>80</formula>
      <formula>120</formula>
    </cfRule>
  </conditionalFormatting>
  <conditionalFormatting sqref="BA98">
    <cfRule type="cellIs" dxfId="140" priority="66" operator="between">
      <formula>80</formula>
      <formula>120</formula>
    </cfRule>
  </conditionalFormatting>
  <conditionalFormatting sqref="BA141">
    <cfRule type="cellIs" dxfId="139" priority="10" operator="between">
      <formula>80</formula>
      <formula>120</formula>
    </cfRule>
  </conditionalFormatting>
  <conditionalFormatting sqref="BB34 BB37 BB40 BB43 BB46">
    <cfRule type="cellIs" dxfId="138" priority="77" operator="lessThan">
      <formula>20.1</formula>
    </cfRule>
  </conditionalFormatting>
  <conditionalFormatting sqref="BC26 BC31 BC34:BD39 BC40:BC46">
    <cfRule type="cellIs" dxfId="137" priority="81" operator="greaterThan">
      <formula>20</formula>
    </cfRule>
  </conditionalFormatting>
  <conditionalFormatting sqref="BC48:BC52 BC56:BC57 BC59:BC60 BC62:BC63 BC65:BC66 BC68:BC69 BC71:BC72 BC74:BC75 BC77:BC78 BC80:BC81 BC83:BC84">
    <cfRule type="cellIs" dxfId="136" priority="96" operator="greaterThan">
      <formula>20</formula>
    </cfRule>
  </conditionalFormatting>
  <conditionalFormatting sqref="BC87">
    <cfRule type="cellIs" dxfId="135" priority="52" operator="greaterThan">
      <formula>20</formula>
    </cfRule>
  </conditionalFormatting>
  <conditionalFormatting sqref="BC89:BC91 BC93:BC98">
    <cfRule type="cellIs" dxfId="134" priority="48" operator="greaterThan">
      <formula>20</formula>
    </cfRule>
  </conditionalFormatting>
  <conditionalFormatting sqref="BC102:BC103 BC105:BC106 BC108:BC109 BC111:BC112">
    <cfRule type="cellIs" dxfId="133" priority="85" operator="greaterThan">
      <formula>20</formula>
    </cfRule>
  </conditionalFormatting>
  <conditionalFormatting sqref="BC115 BC118 BC121 BC124 BC127 BC130">
    <cfRule type="cellIs" dxfId="132" priority="56" operator="greaterThan">
      <formula>20</formula>
    </cfRule>
  </conditionalFormatting>
  <conditionalFormatting sqref="BC133">
    <cfRule type="cellIs" dxfId="131" priority="20" operator="greaterThan">
      <formula>20</formula>
    </cfRule>
  </conditionalFormatting>
  <conditionalFormatting sqref="BC135:BC138">
    <cfRule type="cellIs" dxfId="130" priority="33" operator="greaterThan">
      <formula>20</formula>
    </cfRule>
  </conditionalFormatting>
  <conditionalFormatting sqref="BC140:BC141">
    <cfRule type="cellIs" dxfId="129" priority="5" operator="greaterThan">
      <formula>20</formula>
    </cfRule>
  </conditionalFormatting>
  <conditionalFormatting sqref="BC146">
    <cfRule type="cellIs" dxfId="128" priority="1" operator="greaterThan">
      <formula>20</formula>
    </cfRule>
  </conditionalFormatting>
  <conditionalFormatting sqref="BC51:BD51">
    <cfRule type="cellIs" dxfId="127" priority="114" operator="greaterThan">
      <formula>20</formula>
    </cfRule>
  </conditionalFormatting>
  <conditionalFormatting sqref="BC86:BD86">
    <cfRule type="cellIs" dxfId="126" priority="108" operator="greaterThan">
      <formula>20</formula>
    </cfRule>
  </conditionalFormatting>
  <conditionalFormatting sqref="BC132:BD132">
    <cfRule type="cellIs" dxfId="125" priority="60" operator="greaterThan">
      <formula>20</formula>
    </cfRule>
  </conditionalFormatting>
  <conditionalFormatting sqref="BD40">
    <cfRule type="cellIs" dxfId="124" priority="121" operator="greaterThan">
      <formula>20</formula>
    </cfRule>
  </conditionalFormatting>
  <conditionalFormatting sqref="BD84">
    <cfRule type="cellIs" dxfId="123" priority="92" operator="greaterThan">
      <formula>20</formula>
    </cfRule>
  </conditionalFormatting>
  <conditionalFormatting sqref="BD89:BD90">
    <cfRule type="cellIs" dxfId="122" priority="38" operator="greaterThan">
      <formula>20</formula>
    </cfRule>
  </conditionalFormatting>
  <conditionalFormatting sqref="BD90">
    <cfRule type="cellIs" dxfId="121" priority="37" operator="lessThan">
      <formula>20</formula>
    </cfRule>
  </conditionalFormatting>
  <conditionalFormatting sqref="BD135:BD136">
    <cfRule type="cellIs" dxfId="120" priority="26" operator="greaterThan">
      <formula>20</formula>
    </cfRule>
  </conditionalFormatting>
  <conditionalFormatting sqref="BD136">
    <cfRule type="cellIs" dxfId="119" priority="25" operator="lessThan">
      <formula>20</formula>
    </cfRule>
  </conditionalFormatting>
  <conditionalFormatting sqref="BE34:BE40 AM51:AN51 AS51:AT51 AY51:AZ51 BE51">
    <cfRule type="cellIs" dxfId="118" priority="120" operator="between">
      <formula>80</formula>
      <formula>120</formula>
    </cfRule>
  </conditionalFormatting>
  <conditionalFormatting sqref="BE84:BE90">
    <cfRule type="cellIs" dxfId="117" priority="39" operator="between">
      <formula>80</formula>
      <formula>120</formula>
    </cfRule>
  </conditionalFormatting>
  <conditionalFormatting sqref="BE132:BE136">
    <cfRule type="cellIs" dxfId="116" priority="17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22F08-D4C5-4CE8-9835-024629C8D2CF}">
  <dimension ref="A1:BL146"/>
  <sheetViews>
    <sheetView topLeftCell="AV135" zoomScaleNormal="100" workbookViewId="0">
      <selection activeCell="BK140" sqref="BK140"/>
    </sheetView>
  </sheetViews>
  <sheetFormatPr defaultRowHeight="14.4" x14ac:dyDescent="0.3"/>
  <cols>
    <col min="3" max="3" width="26.44140625" customWidth="1"/>
    <col min="5" max="5" width="11.77734375" bestFit="1" customWidth="1"/>
    <col min="6" max="6" width="9.77734375" customWidth="1"/>
    <col min="7" max="7" width="10.5546875" bestFit="1" customWidth="1"/>
    <col min="8" max="8" width="9.77734375" customWidth="1"/>
    <col min="9" max="9" width="12" customWidth="1"/>
    <col min="10" max="10" width="9.77734375" customWidth="1"/>
    <col min="11" max="11" width="11.5546875" customWidth="1"/>
    <col min="12" max="12" width="9.77734375" customWidth="1"/>
    <col min="27" max="27" width="10.77734375" customWidth="1"/>
    <col min="35" max="35" width="10.44140625" customWidth="1"/>
    <col min="36" max="36" width="9.77734375" customWidth="1"/>
    <col min="37" max="37" width="10.44140625" customWidth="1"/>
    <col min="38" max="38" width="13" customWidth="1"/>
    <col min="41" max="42" width="9.77734375" customWidth="1"/>
    <col min="43" max="43" width="10.5546875" customWidth="1"/>
    <col min="44" max="44" width="12.44140625" customWidth="1"/>
    <col min="47" max="47" width="10.44140625" customWidth="1"/>
    <col min="48" max="48" width="10.5546875" customWidth="1"/>
    <col min="49" max="49" width="10.44140625" customWidth="1"/>
    <col min="50" max="50" width="12.21875" customWidth="1"/>
    <col min="53" max="53" width="9.44140625" customWidth="1"/>
    <col min="54" max="54" width="9.5546875" customWidth="1"/>
    <col min="55" max="55" width="10.21875" customWidth="1"/>
    <col min="56" max="56" width="12.5546875" customWidth="1"/>
    <col min="63" max="63" width="26.44140625" customWidth="1"/>
    <col min="64" max="64" width="25.21875" customWidth="1"/>
  </cols>
  <sheetData>
    <row r="1" spans="1:16" x14ac:dyDescent="0.3">
      <c r="A1" t="s">
        <v>57</v>
      </c>
    </row>
    <row r="2" spans="1:16" x14ac:dyDescent="0.3">
      <c r="A2" t="s">
        <v>83</v>
      </c>
    </row>
    <row r="3" spans="1:16" x14ac:dyDescent="0.3">
      <c r="A3" t="s">
        <v>82</v>
      </c>
    </row>
    <row r="4" spans="1:16" x14ac:dyDescent="0.3">
      <c r="A4" t="s">
        <v>84</v>
      </c>
    </row>
    <row r="5" spans="1:16" x14ac:dyDescent="0.3">
      <c r="A5" t="s">
        <v>127</v>
      </c>
    </row>
    <row r="6" spans="1:16" x14ac:dyDescent="0.3">
      <c r="A6" t="s">
        <v>141</v>
      </c>
    </row>
    <row r="7" spans="1:16" x14ac:dyDescent="0.3">
      <c r="A7" t="s">
        <v>143</v>
      </c>
    </row>
    <row r="12" spans="1:16" ht="57.6" x14ac:dyDescent="0.3">
      <c r="A12" t="s">
        <v>26</v>
      </c>
      <c r="D12" t="s">
        <v>56</v>
      </c>
      <c r="E12" t="s">
        <v>27</v>
      </c>
      <c r="F12" s="2" t="s">
        <v>8</v>
      </c>
      <c r="G12" t="s">
        <v>28</v>
      </c>
      <c r="H12" s="2" t="s">
        <v>9</v>
      </c>
      <c r="I12" t="s">
        <v>29</v>
      </c>
      <c r="J12" s="2" t="s">
        <v>11</v>
      </c>
      <c r="L12" s="2" t="s">
        <v>63</v>
      </c>
      <c r="M12" s="2" t="s">
        <v>64</v>
      </c>
      <c r="N12" s="2" t="s">
        <v>65</v>
      </c>
      <c r="O12" s="2" t="s">
        <v>66</v>
      </c>
      <c r="P12" s="2" t="s">
        <v>67</v>
      </c>
    </row>
    <row r="13" spans="1:16" x14ac:dyDescent="0.3">
      <c r="A13" s="7" t="s">
        <v>62</v>
      </c>
      <c r="H13" s="2"/>
      <c r="J13" s="2"/>
    </row>
    <row r="14" spans="1:16" x14ac:dyDescent="0.3">
      <c r="A14" t="s">
        <v>61</v>
      </c>
      <c r="E14">
        <v>0</v>
      </c>
      <c r="F14" s="2">
        <f>AVERAGE(K31:K32) -(A16*I31/0.5)</f>
        <v>0</v>
      </c>
      <c r="G14">
        <v>0</v>
      </c>
      <c r="H14" s="2">
        <f>AVERAGE(L31:L32) - (B16*J31/0.5)</f>
        <v>0</v>
      </c>
      <c r="I14">
        <v>0</v>
      </c>
      <c r="J14" s="2">
        <f>AVERAGE(N31:N32) - (C16*J31/0.5)</f>
        <v>0</v>
      </c>
      <c r="L14">
        <v>0.5</v>
      </c>
      <c r="M14" s="3">
        <f t="shared" ref="M14:M19" si="0">((F14*$F$21)+$F$22)*1000/L14</f>
        <v>-4.8759513239919096E-2</v>
      </c>
      <c r="N14" s="3">
        <f t="shared" ref="N14:N19" si="1">((H14*$H$21)+$H$22)*1000/L14</f>
        <v>0.24554315460407516</v>
      </c>
      <c r="O14" s="3">
        <f>N14-M14</f>
        <v>0.29430266784399428</v>
      </c>
      <c r="P14" s="3">
        <f t="shared" ref="P14:P19" si="2">((J14*$J$21)+$J$22)*1000/L14</f>
        <v>6.4780957743026779E-2</v>
      </c>
    </row>
    <row r="15" spans="1:16" x14ac:dyDescent="0.3">
      <c r="A15" t="s">
        <v>59</v>
      </c>
      <c r="B15" t="s">
        <v>60</v>
      </c>
      <c r="C15" t="s">
        <v>58</v>
      </c>
      <c r="E15">
        <f>3*I34/1000</f>
        <v>6.0000000000000006E-4</v>
      </c>
      <c r="F15" s="2">
        <f>AVERAGE(K35) - (A16*I34/0.5)</f>
        <v>1845.2</v>
      </c>
      <c r="G15">
        <f>6*J34/1000</f>
        <v>1.2000000000000001E-3</v>
      </c>
      <c r="H15" s="2">
        <f>AVERAGE(L34:L35) - (B16*J34/0.5)</f>
        <v>1735.8</v>
      </c>
      <c r="I15">
        <f>0.3*J34/1000</f>
        <v>5.9999999999999995E-5</v>
      </c>
      <c r="J15" s="2">
        <f>AVERAGE(N34:N35) - (C16*J34/0.5)</f>
        <v>594.79999999999995</v>
      </c>
      <c r="L15">
        <v>0.2</v>
      </c>
      <c r="M15" s="3">
        <f t="shared" si="0"/>
        <v>3.0354367420614583</v>
      </c>
      <c r="N15" s="3">
        <f t="shared" si="1"/>
        <v>5.5431680865259798</v>
      </c>
      <c r="O15" s="3">
        <f t="shared" ref="O15:O19" si="3">N15-M15</f>
        <v>2.5077313444645215</v>
      </c>
      <c r="P15" s="3">
        <f t="shared" si="2"/>
        <v>0.40827505694848792</v>
      </c>
    </row>
    <row r="16" spans="1:16" x14ac:dyDescent="0.3">
      <c r="A16">
        <f>AVERAGE(K31:K32)</f>
        <v>224.5</v>
      </c>
      <c r="B16">
        <f>AVERAGE(L31:L32)</f>
        <v>465.5</v>
      </c>
      <c r="C16">
        <f>AVERAGE(N31:N32)</f>
        <v>478</v>
      </c>
      <c r="E16">
        <f>3*I37/1000</f>
        <v>1.7999999999999997E-3</v>
      </c>
      <c r="F16" s="2">
        <f>AVERAGE(K37:K38) - (A16*I37/0.5)</f>
        <v>5551.1</v>
      </c>
      <c r="G16">
        <f>6*J37/1000</f>
        <v>3.5999999999999995E-3</v>
      </c>
      <c r="H16" s="2">
        <f>AVERAGE(L37:L38) - (B16*J37/0.5)</f>
        <v>6482.4</v>
      </c>
      <c r="I16">
        <f>0.3*J37/1000</f>
        <v>1.7999999999999998E-4</v>
      </c>
      <c r="J16" s="2">
        <f>AVERAGE(N37:N38) - (C16*J37/0.5)</f>
        <v>1712.4</v>
      </c>
      <c r="L16">
        <v>0.6</v>
      </c>
      <c r="M16" s="3">
        <f t="shared" si="0"/>
        <v>3.1255433194499069</v>
      </c>
      <c r="N16" s="3">
        <f t="shared" si="1"/>
        <v>6.3408409110087094</v>
      </c>
      <c r="O16" s="3">
        <f t="shared" si="3"/>
        <v>3.2152975915588025</v>
      </c>
      <c r="P16" s="3">
        <f t="shared" si="2"/>
        <v>0.29036774915073638</v>
      </c>
    </row>
    <row r="17" spans="1:64" x14ac:dyDescent="0.3">
      <c r="E17">
        <f>9*I40/1000</f>
        <v>2.9970000000000005E-3</v>
      </c>
      <c r="F17" s="2">
        <f>AVERAGE(K40:K41) - (A16*I40/0.5)</f>
        <v>8607.9830000000002</v>
      </c>
      <c r="G17">
        <f>18*J40/1000</f>
        <v>5.9940000000000011E-3</v>
      </c>
      <c r="H17" s="2">
        <f>AVERAGE(L40:L41) - (B16*J40/0.5)</f>
        <v>9692.4770000000008</v>
      </c>
      <c r="I17">
        <f>0.9*J40/1000</f>
        <v>2.9970000000000002E-4</v>
      </c>
      <c r="J17" s="2">
        <f>AVERAGE(N40:N41) - (C16*J40/0.5)</f>
        <v>2479.652</v>
      </c>
      <c r="L17">
        <v>0.33300000000000002</v>
      </c>
      <c r="M17" s="3">
        <f t="shared" si="0"/>
        <v>8.7731443424700704</v>
      </c>
      <c r="N17" s="3">
        <f t="shared" si="1"/>
        <v>16.899983377405352</v>
      </c>
      <c r="O17" s="3">
        <f t="shared" si="3"/>
        <v>8.1268390349352817</v>
      </c>
      <c r="P17" s="3">
        <f t="shared" si="2"/>
        <v>0.71401977004184747</v>
      </c>
    </row>
    <row r="18" spans="1:64" x14ac:dyDescent="0.3">
      <c r="E18">
        <f>9*I43/1000</f>
        <v>4.2030000000000001E-3</v>
      </c>
      <c r="F18" s="2">
        <f>AVERAGE(K43:K44) - (A16*I43/0.5)</f>
        <v>12402.316999999999</v>
      </c>
      <c r="G18">
        <f>18*J43/1000</f>
        <v>8.4060000000000003E-3</v>
      </c>
      <c r="H18" s="2">
        <f>AVERAGE(L43:L44) - (B16*J43/0.5)</f>
        <v>14621.723</v>
      </c>
      <c r="I18">
        <f>0.9*J43/1000</f>
        <v>4.2030000000000002E-4</v>
      </c>
      <c r="J18" s="2">
        <f>AVERAGE(N43:N44) - (B16*J43/0.5)</f>
        <v>4361.223</v>
      </c>
      <c r="L18">
        <v>0.46700000000000003</v>
      </c>
      <c r="M18" s="3">
        <f t="shared" si="0"/>
        <v>9.0363163278518854</v>
      </c>
      <c r="N18" s="3">
        <f t="shared" si="1"/>
        <v>18.045611794525787</v>
      </c>
      <c r="O18" s="3">
        <f t="shared" si="3"/>
        <v>9.0092954666739011</v>
      </c>
      <c r="P18" s="3">
        <f t="shared" si="2"/>
        <v>0.84284883384524922</v>
      </c>
    </row>
    <row r="19" spans="1:64" x14ac:dyDescent="0.3">
      <c r="E19">
        <f>9*I46/1000</f>
        <v>5.3999999999999994E-3</v>
      </c>
      <c r="F19" s="2">
        <f>AVERAGE(K46:K47) - (A16*I46/0.5)</f>
        <v>15852.1</v>
      </c>
      <c r="G19">
        <f>18*J46/1000</f>
        <v>1.0799999999999999E-2</v>
      </c>
      <c r="H19" s="2">
        <f>AVERAGE(L46:L47) - (B16*J46/0.5)</f>
        <v>18991.400000000001</v>
      </c>
      <c r="I19">
        <f>0.9*J46/1000</f>
        <v>5.4000000000000001E-4</v>
      </c>
      <c r="J19" s="2">
        <f>AVERAGE(N46:N47) - (C16*J46/0.5)</f>
        <v>6615.9</v>
      </c>
      <c r="L19">
        <v>0.6</v>
      </c>
      <c r="M19" s="3">
        <f t="shared" si="0"/>
        <v>9.0009160423139338</v>
      </c>
      <c r="N19" s="3">
        <f t="shared" si="1"/>
        <v>18.181825143446691</v>
      </c>
      <c r="O19" s="3">
        <f t="shared" si="3"/>
        <v>9.180909101132757</v>
      </c>
      <c r="P19" s="3">
        <f t="shared" si="2"/>
        <v>0.96725811903113401</v>
      </c>
    </row>
    <row r="20" spans="1:64" x14ac:dyDescent="0.3">
      <c r="F20" s="2"/>
      <c r="H20" s="2"/>
      <c r="J20" s="2"/>
    </row>
    <row r="21" spans="1:64" x14ac:dyDescent="0.3">
      <c r="D21" t="s">
        <v>30</v>
      </c>
      <c r="F21" s="5">
        <f>SLOPE(E13:E19,F13:F19)</f>
        <v>3.4222149633224108E-7</v>
      </c>
      <c r="G21" s="5"/>
      <c r="H21" s="5">
        <f>SLOPE(G13:G19,H13:H19)</f>
        <v>5.6795831317153961E-7</v>
      </c>
      <c r="I21" s="5"/>
      <c r="J21" s="5">
        <f>SLOPE(I13:I19,J13:J19)</f>
        <v>8.2825374105891409E-8</v>
      </c>
    </row>
    <row r="22" spans="1:64" x14ac:dyDescent="0.3">
      <c r="D22" t="s">
        <v>31</v>
      </c>
      <c r="F22" s="5">
        <f>INTERCEPT(E13:E19,F13:F19)</f>
        <v>-2.4379756619959548E-5</v>
      </c>
      <c r="G22" s="5"/>
      <c r="H22" s="5">
        <f>INTERCEPT(G13:G19,H13:H19)</f>
        <v>1.2277157730203759E-4</v>
      </c>
      <c r="I22" s="5"/>
      <c r="J22" s="5">
        <f>INTERCEPT(I13:I19,J13:J19)</f>
        <v>3.2390478871513386E-5</v>
      </c>
    </row>
    <row r="23" spans="1:64" x14ac:dyDescent="0.3">
      <c r="D23" t="s">
        <v>32</v>
      </c>
      <c r="F23" s="4">
        <f>RSQ(E13:E19,F13:F19)</f>
        <v>0.99943793514557167</v>
      </c>
      <c r="G23" s="4"/>
      <c r="H23" s="4">
        <f>RSQ(G13:G19,H13:H19)</f>
        <v>0.99758323958753536</v>
      </c>
      <c r="I23" s="4"/>
      <c r="J23" s="4">
        <f>RSQ(I13:I19,J13:J19)</f>
        <v>0.9647247131147878</v>
      </c>
    </row>
    <row r="24" spans="1:64" s="2" customFormat="1" ht="129.6" x14ac:dyDescent="0.3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24</v>
      </c>
      <c r="H24" t="s">
        <v>25</v>
      </c>
      <c r="I24" t="s">
        <v>6</v>
      </c>
      <c r="J24" t="s">
        <v>7</v>
      </c>
      <c r="K24" t="s">
        <v>8</v>
      </c>
      <c r="L24" t="s">
        <v>9</v>
      </c>
      <c r="M24" t="s">
        <v>10</v>
      </c>
      <c r="N24" t="s">
        <v>11</v>
      </c>
      <c r="O24" t="s">
        <v>12</v>
      </c>
      <c r="P24" t="s">
        <v>13</v>
      </c>
      <c r="Q24" t="s">
        <v>14</v>
      </c>
      <c r="R24" t="s">
        <v>15</v>
      </c>
      <c r="S24" t="s">
        <v>16</v>
      </c>
      <c r="T24" t="s">
        <v>17</v>
      </c>
      <c r="U24" t="s">
        <v>18</v>
      </c>
      <c r="V24" t="s">
        <v>19</v>
      </c>
      <c r="W24" t="s">
        <v>20</v>
      </c>
      <c r="X24" t="s">
        <v>21</v>
      </c>
      <c r="Y24" t="s">
        <v>22</v>
      </c>
      <c r="Z24" t="s">
        <v>23</v>
      </c>
      <c r="AA24" s="2" t="s">
        <v>33</v>
      </c>
      <c r="AB24" s="2" t="s">
        <v>74</v>
      </c>
      <c r="AC24" s="2" t="s">
        <v>75</v>
      </c>
      <c r="AD24" s="2" t="s">
        <v>34</v>
      </c>
      <c r="AE24" s="2" t="s">
        <v>35</v>
      </c>
      <c r="AF24" s="2" t="s">
        <v>36</v>
      </c>
      <c r="AG24" s="2" t="s">
        <v>37</v>
      </c>
      <c r="AI24" s="2" t="s">
        <v>68</v>
      </c>
      <c r="AJ24" s="2" t="s">
        <v>69</v>
      </c>
      <c r="AK24" s="2" t="s">
        <v>38</v>
      </c>
      <c r="AL24" s="2" t="s">
        <v>39</v>
      </c>
      <c r="AM24" s="2" t="s">
        <v>40</v>
      </c>
      <c r="AO24" s="2" t="s">
        <v>70</v>
      </c>
      <c r="AP24" s="2" t="s">
        <v>71</v>
      </c>
      <c r="AQ24" s="2" t="s">
        <v>41</v>
      </c>
      <c r="AR24" s="2" t="s">
        <v>42</v>
      </c>
      <c r="AS24" s="2" t="s">
        <v>43</v>
      </c>
      <c r="AU24" s="2" t="s">
        <v>76</v>
      </c>
      <c r="AV24" s="2" t="s">
        <v>44</v>
      </c>
      <c r="AW24" s="2" t="s">
        <v>45</v>
      </c>
      <c r="AX24" s="2" t="s">
        <v>46</v>
      </c>
      <c r="AY24" s="2" t="s">
        <v>47</v>
      </c>
      <c r="BA24" s="2" t="s">
        <v>72</v>
      </c>
      <c r="BB24" s="2" t="s">
        <v>48</v>
      </c>
      <c r="BC24" s="2" t="s">
        <v>49</v>
      </c>
      <c r="BD24" s="2" t="s">
        <v>50</v>
      </c>
      <c r="BE24" s="2" t="s">
        <v>51</v>
      </c>
      <c r="BG24" s="2" t="s">
        <v>52</v>
      </c>
      <c r="BH24" s="2" t="s">
        <v>53</v>
      </c>
      <c r="BI24" s="2" t="s">
        <v>54</v>
      </c>
      <c r="BJ24" s="2" t="s">
        <v>55</v>
      </c>
      <c r="BK24" t="s">
        <v>2</v>
      </c>
      <c r="BL24" s="2" t="s">
        <v>73</v>
      </c>
    </row>
    <row r="25" spans="1:64" x14ac:dyDescent="0.3">
      <c r="G25" s="1"/>
      <c r="H25" s="6"/>
      <c r="AB25">
        <v>1</v>
      </c>
      <c r="AD25" s="3" t="e">
        <f>((K25*$F$21)+$F$22)*1000/I25</f>
        <v>#DIV/0!</v>
      </c>
      <c r="AE25" s="3" t="e">
        <f>((L25*$H$21)+$H$22)*1000/J25</f>
        <v>#DIV/0!</v>
      </c>
      <c r="AF25" s="3" t="e">
        <f t="shared" ref="AF25:AF88" si="4">AE25-AD25</f>
        <v>#DIV/0!</v>
      </c>
      <c r="AG25" s="3" t="e">
        <f>((N25*$J$21)+$J$22)*1000/J25</f>
        <v>#DIV/0!</v>
      </c>
      <c r="AH25" s="3"/>
      <c r="BK25">
        <f>C25</f>
        <v>0</v>
      </c>
    </row>
    <row r="26" spans="1:64" x14ac:dyDescent="0.3">
      <c r="G26" s="1"/>
      <c r="H26" s="6"/>
      <c r="AB26">
        <v>1</v>
      </c>
      <c r="AD26" s="3" t="e">
        <f>((K26*$F$21)+$F$22)*1000/I26</f>
        <v>#DIV/0!</v>
      </c>
      <c r="AE26" s="3" t="e">
        <f>((L26*$H$21)+$H$22)*1000/J26</f>
        <v>#DIV/0!</v>
      </c>
      <c r="AF26" s="3" t="e">
        <f t="shared" si="4"/>
        <v>#DIV/0!</v>
      </c>
      <c r="AG26" s="3" t="e">
        <f>((N26*$J$21)+$J$22)*1000/J26</f>
        <v>#DIV/0!</v>
      </c>
      <c r="AH26" s="3"/>
      <c r="AK26" t="e">
        <f>ABS(100*(AD26-AD27)/(AVERAGE(AD26:AD27)))</f>
        <v>#DIV/0!</v>
      </c>
      <c r="AQ26" t="e">
        <f>ABS(100*(AE26-AE27)/(AVERAGE(AE26:AE27)))</f>
        <v>#DIV/0!</v>
      </c>
      <c r="AW26" t="e">
        <f>ABS(100*(AF26-AF27)/(AVERAGE(AF26:AF27)))</f>
        <v>#DIV/0!</v>
      </c>
      <c r="BC26" t="e">
        <f>ABS(100*(AG26-AG27)/(AVERAGE(AG26:AG27)))</f>
        <v>#DIV/0!</v>
      </c>
      <c r="BG26" s="3" t="e">
        <f>AVERAGE(AD26:AD27)</f>
        <v>#DIV/0!</v>
      </c>
      <c r="BH26" s="3" t="e">
        <f>AVERAGE(AE26:AE27)</f>
        <v>#DIV/0!</v>
      </c>
      <c r="BI26" s="3" t="e">
        <f>AVERAGE(AF26:AF27)</f>
        <v>#DIV/0!</v>
      </c>
      <c r="BJ26" s="3" t="e">
        <f>AVERAGE(AG26:AG27)</f>
        <v>#DIV/0!</v>
      </c>
      <c r="BK26">
        <f t="shared" ref="BK26:BK89" si="5">C26</f>
        <v>0</v>
      </c>
    </row>
    <row r="27" spans="1:64" x14ac:dyDescent="0.3">
      <c r="G27" s="1"/>
      <c r="H27" s="6"/>
      <c r="AB27">
        <v>1</v>
      </c>
      <c r="AD27" s="3" t="e">
        <f>((K27*$F$21)+$F$22)*1000/I27</f>
        <v>#DIV/0!</v>
      </c>
      <c r="AE27" s="3" t="e">
        <f>((L27*$H$21)+$H$22)*1000/J27</f>
        <v>#DIV/0!</v>
      </c>
      <c r="AF27" s="3" t="e">
        <f t="shared" si="4"/>
        <v>#DIV/0!</v>
      </c>
      <c r="AG27" s="3" t="e">
        <f>((N27*$J$21)+$J$22)*1000/J27</f>
        <v>#DIV/0!</v>
      </c>
      <c r="AH27" s="3"/>
      <c r="BK27">
        <f t="shared" si="5"/>
        <v>0</v>
      </c>
    </row>
    <row r="28" spans="1:64" x14ac:dyDescent="0.3">
      <c r="A28">
        <v>119</v>
      </c>
      <c r="B28">
        <v>3</v>
      </c>
      <c r="C28" t="s">
        <v>87</v>
      </c>
      <c r="D28" t="s">
        <v>86</v>
      </c>
      <c r="G28" s="1">
        <v>45723</v>
      </c>
      <c r="H28" s="6">
        <v>0.72827546296296297</v>
      </c>
      <c r="I28">
        <v>0.5</v>
      </c>
      <c r="J28">
        <v>0.5</v>
      </c>
      <c r="K28">
        <v>3933</v>
      </c>
      <c r="L28">
        <v>3055</v>
      </c>
      <c r="N28">
        <v>2825</v>
      </c>
      <c r="O28">
        <v>3.4319999999999999</v>
      </c>
      <c r="P28">
        <v>2.8660000000000001</v>
      </c>
      <c r="Q28">
        <v>0</v>
      </c>
      <c r="S28">
        <v>0.17899999999999999</v>
      </c>
      <c r="T28">
        <v>1</v>
      </c>
      <c r="U28">
        <v>0</v>
      </c>
      <c r="V28">
        <v>0</v>
      </c>
      <c r="X28">
        <v>0</v>
      </c>
      <c r="AB28">
        <v>1</v>
      </c>
      <c r="AD28" s="3">
        <f>((K28*$F$21)+$F$22)*1000/I28</f>
        <v>2.6431547769094896</v>
      </c>
      <c r="AE28" s="3">
        <f>((L28*$H$21)+$H$22)*1000/J28</f>
        <v>3.7157684480821822</v>
      </c>
      <c r="AF28" s="3">
        <f t="shared" si="4"/>
        <v>1.0726136711726926</v>
      </c>
      <c r="AG28" s="3">
        <f>((N28*$J$21)+$J$22)*1000/J28</f>
        <v>0.53274432144131312</v>
      </c>
      <c r="AH28" s="3"/>
      <c r="BK28" t="str">
        <f t="shared" si="5"/>
        <v>Rinse</v>
      </c>
    </row>
    <row r="29" spans="1:64" x14ac:dyDescent="0.3">
      <c r="A29">
        <v>120</v>
      </c>
      <c r="B29">
        <v>3</v>
      </c>
      <c r="D29" t="s">
        <v>88</v>
      </c>
      <c r="G29" s="1">
        <v>45723</v>
      </c>
      <c r="H29" s="6">
        <v>0.73197916666666663</v>
      </c>
      <c r="AB29">
        <v>1</v>
      </c>
      <c r="AD29" s="3"/>
      <c r="AE29" s="3"/>
      <c r="AF29" s="3"/>
      <c r="AG29" s="3"/>
      <c r="AH29" s="3"/>
      <c r="BK29">
        <f t="shared" si="5"/>
        <v>0</v>
      </c>
    </row>
    <row r="30" spans="1:64" x14ac:dyDescent="0.3">
      <c r="A30">
        <v>121</v>
      </c>
      <c r="B30">
        <v>3</v>
      </c>
      <c r="C30" t="s">
        <v>89</v>
      </c>
      <c r="D30" t="s">
        <v>86</v>
      </c>
      <c r="G30" s="1">
        <v>45723</v>
      </c>
      <c r="H30" s="6">
        <v>0.74318287037037034</v>
      </c>
      <c r="I30">
        <v>0.5</v>
      </c>
      <c r="J30">
        <v>0.5</v>
      </c>
      <c r="K30">
        <v>277</v>
      </c>
      <c r="L30">
        <v>559</v>
      </c>
      <c r="N30">
        <v>664</v>
      </c>
      <c r="O30">
        <v>0.627</v>
      </c>
      <c r="P30">
        <v>0.752</v>
      </c>
      <c r="Q30">
        <v>0.125</v>
      </c>
      <c r="S30">
        <v>0</v>
      </c>
      <c r="T30">
        <v>1</v>
      </c>
      <c r="U30">
        <v>0</v>
      </c>
      <c r="V30">
        <v>0</v>
      </c>
      <c r="X30">
        <v>0</v>
      </c>
      <c r="AB30">
        <v>1</v>
      </c>
      <c r="AD30" s="3">
        <f t="shared" ref="AD30:AD53" si="6">((K30*$F$21)+$F$22)*1000/I30</f>
        <v>0.14083119572814246</v>
      </c>
      <c r="AE30" s="3">
        <f t="shared" ref="AE30:AE53" si="7">((L30*$H$21)+$H$22)*1000/J30</f>
        <v>0.88052054872985641</v>
      </c>
      <c r="AF30" s="3">
        <f t="shared" si="4"/>
        <v>0.7396893530017139</v>
      </c>
      <c r="AG30" s="3">
        <f t="shared" ref="AG30:AG53" si="8">((N30*$J$21)+$J$22)*1000/J30</f>
        <v>0.17477305455565056</v>
      </c>
      <c r="AH30" s="3"/>
      <c r="BK30" t="str">
        <f t="shared" si="5"/>
        <v>Type I Reagent Grade Water</v>
      </c>
    </row>
    <row r="31" spans="1:64" x14ac:dyDescent="0.3">
      <c r="A31">
        <v>122</v>
      </c>
      <c r="B31">
        <v>3</v>
      </c>
      <c r="C31" t="s">
        <v>89</v>
      </c>
      <c r="D31" t="s">
        <v>86</v>
      </c>
      <c r="G31" s="1">
        <v>45723</v>
      </c>
      <c r="H31" s="6">
        <v>0.74924768518518514</v>
      </c>
      <c r="I31">
        <v>0.5</v>
      </c>
      <c r="J31">
        <v>0.5</v>
      </c>
      <c r="K31">
        <v>240</v>
      </c>
      <c r="L31">
        <v>474</v>
      </c>
      <c r="N31">
        <v>471</v>
      </c>
      <c r="O31">
        <v>0.59899999999999998</v>
      </c>
      <c r="P31">
        <v>0.68</v>
      </c>
      <c r="Q31">
        <v>8.1000000000000003E-2</v>
      </c>
      <c r="S31">
        <v>0</v>
      </c>
      <c r="T31">
        <v>1</v>
      </c>
      <c r="U31">
        <v>0</v>
      </c>
      <c r="V31">
        <v>0</v>
      </c>
      <c r="X31">
        <v>0</v>
      </c>
      <c r="AB31">
        <v>1</v>
      </c>
      <c r="AD31" s="3">
        <f t="shared" si="6"/>
        <v>0.11550680499955662</v>
      </c>
      <c r="AE31" s="3">
        <f t="shared" si="7"/>
        <v>0.7839676354906947</v>
      </c>
      <c r="AF31" s="3">
        <f t="shared" si="4"/>
        <v>0.66846083049113814</v>
      </c>
      <c r="AG31" s="3">
        <f t="shared" si="8"/>
        <v>0.14280246015077649</v>
      </c>
      <c r="AH31" s="3"/>
      <c r="AK31">
        <f>ABS(100*(AD31-AD32)/(AVERAGE(AD31:AD32)))</f>
        <v>20.227025481239934</v>
      </c>
      <c r="AQ31">
        <f>ABS(100*(AE31-AE32)/(AVERAGE(AE31:AE32)))</f>
        <v>2.4939009165108907</v>
      </c>
      <c r="AW31">
        <f>ABS(100*(AF31-AF32)/(AVERAGE(AF31:AF32)))</f>
        <v>0.28489827959253988</v>
      </c>
      <c r="BC31">
        <f>ABS(100*(AG31-AG32)/(AVERAGE(AG31:AG32)))</f>
        <v>1.6109183166895842</v>
      </c>
      <c r="BG31" s="3">
        <f>AVERAGE(AD31:AD32)</f>
        <v>0.10489793861325715</v>
      </c>
      <c r="BH31" s="3">
        <f>AVERAGE(AE31:AE32)</f>
        <v>0.77431234416677852</v>
      </c>
      <c r="BI31" s="3">
        <f>AVERAGE(AF31:AF32)</f>
        <v>0.66941440555352139</v>
      </c>
      <c r="BJ31" s="3">
        <f>AVERAGE(AG31:AG32)</f>
        <v>0.14396201538825898</v>
      </c>
      <c r="BK31" t="str">
        <f t="shared" si="5"/>
        <v>Type I Reagent Grade Water</v>
      </c>
    </row>
    <row r="32" spans="1:64" x14ac:dyDescent="0.3">
      <c r="A32">
        <v>123</v>
      </c>
      <c r="B32">
        <v>3</v>
      </c>
      <c r="C32" t="s">
        <v>89</v>
      </c>
      <c r="D32" t="s">
        <v>86</v>
      </c>
      <c r="G32" s="1">
        <v>45723</v>
      </c>
      <c r="H32" s="6">
        <v>0.75571759259259264</v>
      </c>
      <c r="I32">
        <v>0.5</v>
      </c>
      <c r="J32">
        <v>0.5</v>
      </c>
      <c r="K32">
        <v>209</v>
      </c>
      <c r="L32">
        <v>457</v>
      </c>
      <c r="N32">
        <v>485</v>
      </c>
      <c r="O32">
        <v>0.57599999999999996</v>
      </c>
      <c r="P32">
        <v>0.66600000000000004</v>
      </c>
      <c r="Q32">
        <v>0.09</v>
      </c>
      <c r="S32">
        <v>0</v>
      </c>
      <c r="T32">
        <v>1</v>
      </c>
      <c r="U32">
        <v>0</v>
      </c>
      <c r="V32">
        <v>0</v>
      </c>
      <c r="X32">
        <v>0</v>
      </c>
      <c r="AB32">
        <v>1</v>
      </c>
      <c r="AD32" s="3">
        <f t="shared" si="6"/>
        <v>9.4289072226957676E-2</v>
      </c>
      <c r="AE32" s="3">
        <f t="shared" si="7"/>
        <v>0.76465705284286245</v>
      </c>
      <c r="AF32" s="3">
        <f t="shared" si="4"/>
        <v>0.67036798061590475</v>
      </c>
      <c r="AG32" s="3">
        <f t="shared" si="8"/>
        <v>0.14512157062574144</v>
      </c>
      <c r="AH32" s="3"/>
      <c r="BK32" t="str">
        <f t="shared" si="5"/>
        <v>Type I Reagent Grade Water</v>
      </c>
    </row>
    <row r="33" spans="1:63" x14ac:dyDescent="0.3">
      <c r="A33">
        <v>124</v>
      </c>
      <c r="B33">
        <v>4</v>
      </c>
      <c r="C33" t="s">
        <v>90</v>
      </c>
      <c r="D33" t="s">
        <v>86</v>
      </c>
      <c r="G33" s="1">
        <v>45723</v>
      </c>
      <c r="H33" s="6">
        <v>0.76682870370370371</v>
      </c>
      <c r="I33">
        <v>0.2</v>
      </c>
      <c r="J33">
        <v>0.2</v>
      </c>
      <c r="K33">
        <v>965</v>
      </c>
      <c r="L33">
        <v>1879</v>
      </c>
      <c r="N33">
        <v>812</v>
      </c>
      <c r="O33">
        <v>2.887</v>
      </c>
      <c r="P33">
        <v>4.6749999999999998</v>
      </c>
      <c r="Q33">
        <v>1.788</v>
      </c>
      <c r="S33">
        <v>0</v>
      </c>
      <c r="T33">
        <v>1</v>
      </c>
      <c r="U33">
        <v>0</v>
      </c>
      <c r="V33">
        <v>0</v>
      </c>
      <c r="X33">
        <v>0</v>
      </c>
      <c r="AB33">
        <v>1</v>
      </c>
      <c r="AD33" s="3">
        <f t="shared" si="6"/>
        <v>1.5293199367032655</v>
      </c>
      <c r="AE33" s="3">
        <f t="shared" si="7"/>
        <v>5.9498262387568017</v>
      </c>
      <c r="AF33" s="3">
        <f t="shared" si="4"/>
        <v>4.4205063020535365</v>
      </c>
      <c r="AG33" s="3">
        <f t="shared" si="8"/>
        <v>0.49822341322748603</v>
      </c>
      <c r="AH33" s="3"/>
      <c r="BK33" t="str">
        <f t="shared" si="5"/>
        <v>Mixed Check 3/6/0.3</v>
      </c>
    </row>
    <row r="34" spans="1:63" x14ac:dyDescent="0.3">
      <c r="A34">
        <v>125</v>
      </c>
      <c r="B34">
        <v>4</v>
      </c>
      <c r="C34" t="s">
        <v>90</v>
      </c>
      <c r="D34" t="s">
        <v>86</v>
      </c>
      <c r="G34" s="1">
        <v>45723</v>
      </c>
      <c r="H34" s="6">
        <v>0.77314814814814814</v>
      </c>
      <c r="I34">
        <v>0.2</v>
      </c>
      <c r="J34">
        <v>0.2</v>
      </c>
      <c r="K34">
        <v>1911</v>
      </c>
      <c r="L34">
        <v>1920</v>
      </c>
      <c r="N34">
        <v>801</v>
      </c>
      <c r="O34">
        <v>4.7030000000000003</v>
      </c>
      <c r="P34">
        <v>4.7629999999999999</v>
      </c>
      <c r="Q34">
        <v>0.06</v>
      </c>
      <c r="S34">
        <v>0</v>
      </c>
      <c r="T34">
        <v>1</v>
      </c>
      <c r="U34">
        <v>0</v>
      </c>
      <c r="V34">
        <v>0</v>
      </c>
      <c r="X34">
        <v>0</v>
      </c>
      <c r="AB34">
        <v>1</v>
      </c>
      <c r="AD34" s="3">
        <f t="shared" si="6"/>
        <v>3.1480276143547656</v>
      </c>
      <c r="AE34" s="3">
        <f t="shared" si="7"/>
        <v>6.0662576929569676</v>
      </c>
      <c r="AF34" s="3">
        <f t="shared" si="4"/>
        <v>2.918230078602202</v>
      </c>
      <c r="AG34" s="3">
        <f t="shared" si="8"/>
        <v>0.49366801765166202</v>
      </c>
      <c r="AH34" s="3"/>
      <c r="AJ34">
        <f>ABS(100*((AVERAGE(AD34:AD35))-3)/3)</f>
        <v>5.6186968044900096</v>
      </c>
      <c r="AK34">
        <f>ABS(100*(AD34-AD35)/(AVERAGE(AD34:AD35)))</f>
        <v>1.296064074586065</v>
      </c>
      <c r="AP34">
        <f>ABS(100*((AVERAGE(AE34:AE35))-6)/6)</f>
        <v>1.1989546014780454</v>
      </c>
      <c r="AQ34">
        <f>ABS(100*(AE34-AE35)/(AVERAGE(AE34:AE35)))</f>
        <v>0.18707647571004385</v>
      </c>
      <c r="AV34">
        <f>ABS(100*((AVERAGE(AF35))-3)/3)</f>
        <v>3.7159111564745384</v>
      </c>
      <c r="AW34">
        <f>ABS(100*(AF34-AF35)/(AVERAGE(AF34:AF35)))</f>
        <v>1.0232022821224833</v>
      </c>
      <c r="BB34">
        <f>ABS(100*((AVERAGE(AG34:AG35))-0.3)/0.3)</f>
        <v>62.485371531240062</v>
      </c>
      <c r="BC34">
        <f>ABS(100*(AG34-AG35)/(AVERAGE(AG34:AG35)))</f>
        <v>2.548702487041032</v>
      </c>
      <c r="BG34" s="3">
        <f>AVERAGE(AD34:AD35)</f>
        <v>3.1685609041347003</v>
      </c>
      <c r="BH34" s="3">
        <f>AVERAGE(AE34:AE35)</f>
        <v>6.0719372760886827</v>
      </c>
      <c r="BI34" s="3">
        <f>AVERAGE(AF34:AF35)</f>
        <v>2.9033763719539829</v>
      </c>
      <c r="BJ34" s="3">
        <f>AVERAGE(AG34:AG35)</f>
        <v>0.48745611459372018</v>
      </c>
      <c r="BK34" t="str">
        <f t="shared" si="5"/>
        <v>Mixed Check 3/6/0.3</v>
      </c>
    </row>
    <row r="35" spans="1:63" x14ac:dyDescent="0.3">
      <c r="A35">
        <v>126</v>
      </c>
      <c r="B35">
        <v>4</v>
      </c>
      <c r="C35" t="s">
        <v>90</v>
      </c>
      <c r="D35" t="s">
        <v>86</v>
      </c>
      <c r="G35" s="1">
        <v>45723</v>
      </c>
      <c r="H35" s="6">
        <v>0.77983796296296293</v>
      </c>
      <c r="I35">
        <v>0.2</v>
      </c>
      <c r="J35">
        <v>0.2</v>
      </c>
      <c r="K35">
        <v>1935</v>
      </c>
      <c r="L35">
        <v>1924</v>
      </c>
      <c r="N35">
        <v>771</v>
      </c>
      <c r="O35">
        <v>4.7489999999999997</v>
      </c>
      <c r="P35">
        <v>4.7709999999999999</v>
      </c>
      <c r="Q35">
        <v>2.1999999999999999E-2</v>
      </c>
      <c r="S35">
        <v>0</v>
      </c>
      <c r="T35">
        <v>1</v>
      </c>
      <c r="U35">
        <v>0</v>
      </c>
      <c r="V35">
        <v>0</v>
      </c>
      <c r="X35">
        <v>0</v>
      </c>
      <c r="AB35">
        <v>1</v>
      </c>
      <c r="AD35" s="3">
        <f t="shared" si="6"/>
        <v>3.1890941939146349</v>
      </c>
      <c r="AE35" s="3">
        <f t="shared" si="7"/>
        <v>6.0776168592203987</v>
      </c>
      <c r="AF35" s="3">
        <f t="shared" si="4"/>
        <v>2.8885226653057638</v>
      </c>
      <c r="AG35" s="3">
        <f t="shared" si="8"/>
        <v>0.48124421153577829</v>
      </c>
      <c r="AH35" s="3"/>
      <c r="BK35" t="str">
        <f t="shared" si="5"/>
        <v>Mixed Check 3/6/0.3</v>
      </c>
    </row>
    <row r="36" spans="1:63" x14ac:dyDescent="0.3">
      <c r="A36">
        <v>127</v>
      </c>
      <c r="B36">
        <v>5</v>
      </c>
      <c r="C36" t="s">
        <v>90</v>
      </c>
      <c r="D36" t="s">
        <v>86</v>
      </c>
      <c r="G36" s="1">
        <v>45723</v>
      </c>
      <c r="H36" s="6">
        <v>0.79292824074074075</v>
      </c>
      <c r="I36">
        <v>0.6</v>
      </c>
      <c r="J36">
        <v>0.6</v>
      </c>
      <c r="K36">
        <v>5538</v>
      </c>
      <c r="L36">
        <v>6960</v>
      </c>
      <c r="N36">
        <v>2425</v>
      </c>
      <c r="O36">
        <v>3.8860000000000001</v>
      </c>
      <c r="P36">
        <v>5.1459999999999999</v>
      </c>
      <c r="Q36">
        <v>1.2589999999999999</v>
      </c>
      <c r="S36">
        <v>0.115</v>
      </c>
      <c r="T36">
        <v>1</v>
      </c>
      <c r="U36">
        <v>0</v>
      </c>
      <c r="V36">
        <v>0</v>
      </c>
      <c r="X36">
        <v>0</v>
      </c>
      <c r="AB36">
        <v>1</v>
      </c>
      <c r="AD36" s="3">
        <f t="shared" si="6"/>
        <v>3.1180714834466525</v>
      </c>
      <c r="AE36" s="3">
        <f t="shared" si="7"/>
        <v>6.7929357282932559</v>
      </c>
      <c r="AF36" s="3">
        <f t="shared" si="4"/>
        <v>3.6748642448466033</v>
      </c>
      <c r="AG36" s="3">
        <f t="shared" si="8"/>
        <v>0.38873668513050014</v>
      </c>
      <c r="AH36" s="3"/>
      <c r="BK36" t="str">
        <f t="shared" si="5"/>
        <v>Mixed Check 3/6/0.3</v>
      </c>
    </row>
    <row r="37" spans="1:63" x14ac:dyDescent="0.3">
      <c r="A37">
        <v>128</v>
      </c>
      <c r="B37">
        <v>5</v>
      </c>
      <c r="C37" t="s">
        <v>90</v>
      </c>
      <c r="D37" t="s">
        <v>86</v>
      </c>
      <c r="G37" s="1">
        <v>45723</v>
      </c>
      <c r="H37" s="6">
        <v>0.80060185185185184</v>
      </c>
      <c r="I37">
        <v>0.6</v>
      </c>
      <c r="J37">
        <v>0.6</v>
      </c>
      <c r="K37">
        <v>5837</v>
      </c>
      <c r="L37">
        <v>7093</v>
      </c>
      <c r="N37">
        <v>2350</v>
      </c>
      <c r="O37">
        <v>4.077</v>
      </c>
      <c r="P37">
        <v>5.24</v>
      </c>
      <c r="Q37">
        <v>1.163</v>
      </c>
      <c r="S37">
        <v>0.108</v>
      </c>
      <c r="T37">
        <v>1</v>
      </c>
      <c r="U37">
        <v>0</v>
      </c>
      <c r="V37">
        <v>0</v>
      </c>
      <c r="X37">
        <v>0</v>
      </c>
      <c r="AB37">
        <v>1</v>
      </c>
      <c r="AD37" s="3">
        <f t="shared" si="6"/>
        <v>3.2886118624522194</v>
      </c>
      <c r="AE37" s="3">
        <f t="shared" si="7"/>
        <v>6.9188331543796133</v>
      </c>
      <c r="AF37" s="3">
        <f t="shared" si="4"/>
        <v>3.630221291927394</v>
      </c>
      <c r="AG37" s="3">
        <f t="shared" si="8"/>
        <v>0.37838351336726367</v>
      </c>
      <c r="AH37" s="3"/>
      <c r="AJ37">
        <f>ABS(100*((AVERAGE(AD37:AD38))-3)/3)</f>
        <v>9.3066923767694352</v>
      </c>
      <c r="AK37">
        <f>ABS(100*(AD37-AD38)/(AVERAGE(AD37:AD38)))</f>
        <v>0.57398688311461676</v>
      </c>
      <c r="AP37">
        <f>ABS(100*((AVERAGE(AE37:AE38))-6)/6)</f>
        <v>14.493501676190235</v>
      </c>
      <c r="AQ37">
        <f>ABS(100*(AE37-AE38)/(AVERAGE(AE37:AE38)))</f>
        <v>1.4330668869869432</v>
      </c>
      <c r="AV37">
        <f>ABS(100*((AVERAGE(AF37:AF38))-3)/3)</f>
        <v>19.680310975611032</v>
      </c>
      <c r="AW37">
        <f>ABS(100*(AF37-AF38)/(AVERAGE(AF37:AF38)))</f>
        <v>2.2176837796472761</v>
      </c>
      <c r="BB37">
        <f>ABS(100*((AVERAGE(AG37:AG38))-0.3)/0.3)</f>
        <v>23.182935598656197</v>
      </c>
      <c r="BC37">
        <f>ABS(100*(AG37-AG38)/(AVERAGE(AG37:AG38)))</f>
        <v>4.781347637348909</v>
      </c>
      <c r="BG37" s="3">
        <f>AVERAGE(AD37:AD38)</f>
        <v>3.2792007713030831</v>
      </c>
      <c r="BH37" s="3">
        <f>AVERAGE(AE37:AE38)</f>
        <v>6.8696101005714141</v>
      </c>
      <c r="BI37" s="3">
        <f>AVERAGE(AF37:AF38)</f>
        <v>3.590409329268331</v>
      </c>
      <c r="BJ37" s="3">
        <f>AVERAGE(AG37:AG38)</f>
        <v>0.36954880679596858</v>
      </c>
      <c r="BK37" t="str">
        <f t="shared" si="5"/>
        <v>Mixed Check 3/6/0.3</v>
      </c>
    </row>
    <row r="38" spans="1:63" x14ac:dyDescent="0.3">
      <c r="A38">
        <v>129</v>
      </c>
      <c r="B38">
        <v>5</v>
      </c>
      <c r="C38" t="s">
        <v>90</v>
      </c>
      <c r="D38" t="s">
        <v>86</v>
      </c>
      <c r="G38" s="1">
        <v>45723</v>
      </c>
      <c r="H38" s="6">
        <v>0.80849537037037034</v>
      </c>
      <c r="I38">
        <v>0.6</v>
      </c>
      <c r="J38">
        <v>0.6</v>
      </c>
      <c r="K38">
        <v>5804</v>
      </c>
      <c r="L38">
        <v>6989</v>
      </c>
      <c r="N38">
        <v>2222</v>
      </c>
      <c r="O38">
        <v>4.0570000000000004</v>
      </c>
      <c r="P38">
        <v>5.1660000000000004</v>
      </c>
      <c r="Q38">
        <v>1.1100000000000001</v>
      </c>
      <c r="S38">
        <v>9.7000000000000003E-2</v>
      </c>
      <c r="T38">
        <v>1</v>
      </c>
      <c r="U38">
        <v>0</v>
      </c>
      <c r="V38">
        <v>0</v>
      </c>
      <c r="X38">
        <v>0</v>
      </c>
      <c r="AB38">
        <v>1</v>
      </c>
      <c r="AD38" s="3">
        <f t="shared" si="6"/>
        <v>3.2697896801539463</v>
      </c>
      <c r="AE38" s="3">
        <f t="shared" si="7"/>
        <v>6.8203870467632139</v>
      </c>
      <c r="AF38" s="3">
        <f t="shared" si="4"/>
        <v>3.5505973666092676</v>
      </c>
      <c r="AG38" s="3">
        <f t="shared" si="8"/>
        <v>0.36071410022467354</v>
      </c>
      <c r="AH38" s="3"/>
      <c r="BK38" t="str">
        <f t="shared" si="5"/>
        <v>Mixed Check 3/6/0.3</v>
      </c>
    </row>
    <row r="39" spans="1:63" x14ac:dyDescent="0.3">
      <c r="A39">
        <v>130</v>
      </c>
      <c r="B39">
        <v>6</v>
      </c>
      <c r="C39" t="s">
        <v>91</v>
      </c>
      <c r="D39" t="s">
        <v>86</v>
      </c>
      <c r="G39" s="1">
        <v>45723</v>
      </c>
      <c r="H39" s="6">
        <v>0.82138888888888884</v>
      </c>
      <c r="I39">
        <v>0.33300000000000002</v>
      </c>
      <c r="J39">
        <v>0.33300000000000002</v>
      </c>
      <c r="K39">
        <v>6452</v>
      </c>
      <c r="L39">
        <v>10099</v>
      </c>
      <c r="N39">
        <v>2882</v>
      </c>
      <c r="O39">
        <v>8.0549999999999997</v>
      </c>
      <c r="P39">
        <v>13.263999999999999</v>
      </c>
      <c r="Q39">
        <v>5.2089999999999996</v>
      </c>
      <c r="S39">
        <v>0.27800000000000002</v>
      </c>
      <c r="T39">
        <v>1</v>
      </c>
      <c r="U39">
        <v>0</v>
      </c>
      <c r="V39">
        <v>0</v>
      </c>
      <c r="X39">
        <v>0</v>
      </c>
      <c r="AB39">
        <v>1</v>
      </c>
      <c r="AD39" s="3">
        <f t="shared" si="6"/>
        <v>6.5574574706175977</v>
      </c>
      <c r="AE39" s="3">
        <f t="shared" si="7"/>
        <v>17.593341087151398</v>
      </c>
      <c r="AF39" s="3">
        <f t="shared" si="4"/>
        <v>11.0358836165338</v>
      </c>
      <c r="AG39" s="3">
        <f t="shared" si="8"/>
        <v>0.81409371484892612</v>
      </c>
      <c r="AH39" s="3"/>
      <c r="BK39" t="str">
        <f t="shared" si="5"/>
        <v>Mixed Check 9/18/0.9</v>
      </c>
    </row>
    <row r="40" spans="1:63" x14ac:dyDescent="0.3">
      <c r="A40">
        <v>131</v>
      </c>
      <c r="B40">
        <v>6</v>
      </c>
      <c r="C40" t="s">
        <v>91</v>
      </c>
      <c r="D40" t="s">
        <v>86</v>
      </c>
      <c r="G40" s="1">
        <v>45723</v>
      </c>
      <c r="H40" s="6">
        <v>0.82869212962962968</v>
      </c>
      <c r="I40">
        <v>0.33300000000000002</v>
      </c>
      <c r="J40">
        <v>0.33300000000000002</v>
      </c>
      <c r="K40">
        <v>8625</v>
      </c>
      <c r="L40">
        <v>10057</v>
      </c>
      <c r="N40">
        <v>2911</v>
      </c>
      <c r="O40">
        <v>10.558</v>
      </c>
      <c r="P40">
        <v>13.212</v>
      </c>
      <c r="Q40">
        <v>2.6539999999999999</v>
      </c>
      <c r="S40">
        <v>0.28299999999999997</v>
      </c>
      <c r="T40">
        <v>1</v>
      </c>
      <c r="U40">
        <v>0</v>
      </c>
      <c r="V40">
        <v>0</v>
      </c>
      <c r="X40">
        <v>0</v>
      </c>
      <c r="AB40">
        <v>1</v>
      </c>
      <c r="AD40" s="3">
        <f t="shared" si="6"/>
        <v>8.7906325803171761</v>
      </c>
      <c r="AE40" s="3">
        <f t="shared" si="7"/>
        <v>17.521706705309942</v>
      </c>
      <c r="AF40" s="3">
        <f t="shared" si="4"/>
        <v>8.7310741249927659</v>
      </c>
      <c r="AG40" s="3">
        <f t="shared" si="8"/>
        <v>0.8213067354167064</v>
      </c>
      <c r="AH40" s="3"/>
      <c r="AJ40">
        <f>ABS(100*((AVERAGE(AD40:AD41))-9)/9)</f>
        <v>0.81331339640835254</v>
      </c>
      <c r="AK40">
        <f>ABS(100*(AD40-AD41)/(AVERAGE(AD40:AD41)))</f>
        <v>3.0507950583749985</v>
      </c>
      <c r="AP40">
        <f>ABS(100*((AVERAGE(AE40:AE41))-18)/18)</f>
        <v>3.1735968501774772</v>
      </c>
      <c r="AQ40">
        <f>ABS(100*(AE40-AE41)/(AVERAGE(AE40:AE41)))</f>
        <v>1.06667574727132</v>
      </c>
      <c r="AV40">
        <f>ABS(100*((AVERAGE(AF40:AF41))-9)/9)</f>
        <v>5.533880303946602</v>
      </c>
      <c r="AW40">
        <f>ABS(100*(AF40-AF41)/(AVERAGE(AF40:AF41)))</f>
        <v>5.3899007057337718</v>
      </c>
      <c r="BB40">
        <f>ABS(100*((AVERAGE(AG40:AG41))-0.9)/0.9)</f>
        <v>11.866574701435606</v>
      </c>
      <c r="BC40">
        <f>ABS(100*(AG40-AG41)/(AVERAGE(AG40:AG41)))</f>
        <v>7.0867066065933866</v>
      </c>
      <c r="BG40" s="3">
        <f>AVERAGE(AD40:AD41)</f>
        <v>8.9268017943232483</v>
      </c>
      <c r="BH40" s="3">
        <f>AVERAGE(AE40:AE41)</f>
        <v>17.428752566968054</v>
      </c>
      <c r="BI40" s="3">
        <f>AVERAGE(AF40:AF41)</f>
        <v>8.5019507726448058</v>
      </c>
      <c r="BJ40" s="3">
        <f>AVERAGE(AG40:AG41)</f>
        <v>0.79320082768707956</v>
      </c>
      <c r="BK40" t="str">
        <f t="shared" si="5"/>
        <v>Mixed Check 9/18/0.9</v>
      </c>
    </row>
    <row r="41" spans="1:63" x14ac:dyDescent="0.3">
      <c r="A41">
        <v>132</v>
      </c>
      <c r="B41">
        <v>6</v>
      </c>
      <c r="C41" t="s">
        <v>91</v>
      </c>
      <c r="D41" t="s">
        <v>86</v>
      </c>
      <c r="G41" s="1">
        <v>45723</v>
      </c>
      <c r="H41" s="6">
        <v>0.84031250000000002</v>
      </c>
      <c r="I41">
        <v>0.33300000000000002</v>
      </c>
      <c r="J41">
        <v>0.33300000000000002</v>
      </c>
      <c r="K41">
        <v>8890</v>
      </c>
      <c r="L41">
        <v>9948</v>
      </c>
      <c r="N41">
        <v>2685</v>
      </c>
      <c r="O41">
        <v>10.864000000000001</v>
      </c>
      <c r="P41">
        <v>13.071999999999999</v>
      </c>
      <c r="Q41">
        <v>2.2090000000000001</v>
      </c>
      <c r="S41">
        <v>0.247</v>
      </c>
      <c r="T41">
        <v>1</v>
      </c>
      <c r="U41">
        <v>0</v>
      </c>
      <c r="V41">
        <v>0</v>
      </c>
      <c r="X41">
        <v>0</v>
      </c>
      <c r="Z41" t="s">
        <v>95</v>
      </c>
      <c r="AB41">
        <v>2</v>
      </c>
      <c r="AC41" t="s">
        <v>131</v>
      </c>
      <c r="AD41" s="3">
        <f t="shared" si="6"/>
        <v>9.0629710083293205</v>
      </c>
      <c r="AE41" s="3">
        <f t="shared" si="7"/>
        <v>17.335798428626166</v>
      </c>
      <c r="AF41" s="3">
        <f t="shared" si="4"/>
        <v>8.2728274202968457</v>
      </c>
      <c r="AG41" s="3">
        <f t="shared" si="8"/>
        <v>0.76509491995745271</v>
      </c>
      <c r="AH41" s="3"/>
      <c r="BG41" s="3"/>
      <c r="BH41" s="3"/>
      <c r="BI41" s="3"/>
      <c r="BJ41" s="3"/>
      <c r="BK41" t="str">
        <f t="shared" si="5"/>
        <v>Mixed Check 9/18/0.9</v>
      </c>
    </row>
    <row r="42" spans="1:63" x14ac:dyDescent="0.3">
      <c r="A42">
        <v>133</v>
      </c>
      <c r="B42">
        <v>7</v>
      </c>
      <c r="C42" t="s">
        <v>126</v>
      </c>
      <c r="D42" t="s">
        <v>86</v>
      </c>
      <c r="G42" s="1">
        <v>45723</v>
      </c>
      <c r="H42" s="6">
        <v>0.85395833333333337</v>
      </c>
      <c r="I42">
        <v>0.46700000000000003</v>
      </c>
      <c r="J42">
        <v>0.46700000000000003</v>
      </c>
      <c r="K42">
        <v>12441</v>
      </c>
      <c r="L42">
        <v>15142</v>
      </c>
      <c r="N42">
        <v>4932</v>
      </c>
      <c r="O42">
        <v>10.663</v>
      </c>
      <c r="P42">
        <v>14.032999999999999</v>
      </c>
      <c r="Q42">
        <v>3.37</v>
      </c>
      <c r="S42">
        <v>0.42799999999999999</v>
      </c>
      <c r="T42">
        <v>1</v>
      </c>
      <c r="U42">
        <v>0</v>
      </c>
      <c r="V42">
        <v>0</v>
      </c>
      <c r="X42">
        <v>0</v>
      </c>
      <c r="AB42">
        <v>1</v>
      </c>
      <c r="AD42" s="3">
        <f t="shared" si="6"/>
        <v>9.0646635529966861</v>
      </c>
      <c r="AE42" s="3">
        <f t="shared" si="7"/>
        <v>18.678364786607045</v>
      </c>
      <c r="AF42" s="3">
        <f t="shared" si="4"/>
        <v>9.6137012336103584</v>
      </c>
      <c r="AG42" s="3">
        <f t="shared" si="8"/>
        <v>0.94407970869757984</v>
      </c>
      <c r="AH42" s="3"/>
      <c r="BG42" s="3"/>
      <c r="BH42" s="3"/>
      <c r="BI42" s="3"/>
      <c r="BJ42" s="3"/>
      <c r="BK42" t="str">
        <f t="shared" si="5"/>
        <v>Mixed Check 9/18/0/9</v>
      </c>
    </row>
    <row r="43" spans="1:63" x14ac:dyDescent="0.3">
      <c r="A43">
        <v>134</v>
      </c>
      <c r="B43">
        <v>7</v>
      </c>
      <c r="C43" t="s">
        <v>126</v>
      </c>
      <c r="D43" t="s">
        <v>86</v>
      </c>
      <c r="G43" s="1">
        <v>45723</v>
      </c>
      <c r="H43" s="6">
        <v>0.86182870370370368</v>
      </c>
      <c r="I43">
        <v>0.46700000000000003</v>
      </c>
      <c r="J43">
        <v>0.46700000000000003</v>
      </c>
      <c r="K43">
        <v>12487</v>
      </c>
      <c r="L43">
        <v>15171</v>
      </c>
      <c r="N43">
        <v>4877</v>
      </c>
      <c r="O43">
        <v>10.701000000000001</v>
      </c>
      <c r="P43">
        <v>14.058999999999999</v>
      </c>
      <c r="Q43">
        <v>3.3580000000000001</v>
      </c>
      <c r="S43">
        <v>0.42199999999999999</v>
      </c>
      <c r="T43">
        <v>1</v>
      </c>
      <c r="U43">
        <v>0</v>
      </c>
      <c r="V43">
        <v>0</v>
      </c>
      <c r="X43">
        <v>0</v>
      </c>
      <c r="AB43">
        <v>1</v>
      </c>
      <c r="AD43" s="3">
        <f t="shared" si="6"/>
        <v>9.0983727367895817</v>
      </c>
      <c r="AE43" s="3">
        <f t="shared" si="7"/>
        <v>18.713634146525621</v>
      </c>
      <c r="AF43" s="3">
        <f t="shared" si="4"/>
        <v>9.6152614097360392</v>
      </c>
      <c r="AG43" s="3">
        <f t="shared" si="8"/>
        <v>0.93432511431680043</v>
      </c>
      <c r="AH43" s="3"/>
      <c r="AJ43">
        <f>ABS(100*((AVERAGE(AD43:AD44))-9)/9)</f>
        <v>2.1108197745007038</v>
      </c>
      <c r="AK43">
        <f>ABS(100*(AD43-AD44)/(AVERAGE(AD43:AD44)))</f>
        <v>1.9934995487750418</v>
      </c>
      <c r="AP43">
        <f>ABS(100*((AVERAGE(AE43:AE44))-18)/18)</f>
        <v>3.1910054671582504</v>
      </c>
      <c r="AQ43">
        <f>ABS(100*(AE43-AE44)/(AVERAGE(AE43:AE44)))</f>
        <v>1.4994110711568105</v>
      </c>
      <c r="AV43">
        <f>ABS(100*((AVERAGE(AF43:AF44))-9)/9)</f>
        <v>4.2711911598157961</v>
      </c>
      <c r="AW43">
        <f>ABS(100*(AF43-AF44)/(AVERAGE(AF43:AF44)))</f>
        <v>4.9199528606300342</v>
      </c>
      <c r="BB43">
        <f>ABS(100*((AVERAGE(AG43:AG44))-0.9)/0.9)</f>
        <v>2.2176952375371206</v>
      </c>
      <c r="BC43">
        <f>ABS(100*(AG43-AG44)/(AVERAGE(AG43:AG44)))</f>
        <v>3.1231507411885056</v>
      </c>
      <c r="BG43" s="3">
        <f>AVERAGE(AD43:AD44)</f>
        <v>9.1899737797050634</v>
      </c>
      <c r="BH43" s="3">
        <f>AVERAGE(AE43:AE44)</f>
        <v>18.574380984088485</v>
      </c>
      <c r="BI43" s="3">
        <f>AVERAGE(AF43:AF44)</f>
        <v>9.3844072043834217</v>
      </c>
      <c r="BJ43" s="3">
        <f>AVERAGE(AG43:AG44)</f>
        <v>0.91995925713783411</v>
      </c>
      <c r="BK43" t="str">
        <f t="shared" si="5"/>
        <v>Mixed Check 9/18/0/9</v>
      </c>
    </row>
    <row r="44" spans="1:63" x14ac:dyDescent="0.3">
      <c r="A44">
        <v>135</v>
      </c>
      <c r="B44">
        <v>7</v>
      </c>
      <c r="C44" t="s">
        <v>91</v>
      </c>
      <c r="D44" t="s">
        <v>86</v>
      </c>
      <c r="G44" s="1">
        <v>45723</v>
      </c>
      <c r="H44" s="6">
        <v>0.87006944444444445</v>
      </c>
      <c r="I44">
        <v>0.46700000000000003</v>
      </c>
      <c r="J44">
        <v>0.46700000000000003</v>
      </c>
      <c r="K44">
        <v>12737</v>
      </c>
      <c r="L44">
        <v>14942</v>
      </c>
      <c r="N44">
        <v>4715</v>
      </c>
      <c r="O44">
        <v>10.906000000000001</v>
      </c>
      <c r="P44">
        <v>13.851000000000001</v>
      </c>
      <c r="Q44">
        <v>2.9449999999999998</v>
      </c>
      <c r="S44">
        <v>0.40400000000000003</v>
      </c>
      <c r="T44">
        <v>1</v>
      </c>
      <c r="U44">
        <v>0</v>
      </c>
      <c r="V44">
        <v>0</v>
      </c>
      <c r="X44">
        <v>0</v>
      </c>
      <c r="AB44">
        <v>1</v>
      </c>
      <c r="AD44" s="3">
        <f t="shared" si="6"/>
        <v>9.2815748226205468</v>
      </c>
      <c r="AE44" s="3">
        <f t="shared" si="7"/>
        <v>18.435127821651353</v>
      </c>
      <c r="AF44" s="3">
        <f t="shared" si="4"/>
        <v>9.153552999030806</v>
      </c>
      <c r="AG44" s="3">
        <f t="shared" si="8"/>
        <v>0.9055933999588679</v>
      </c>
      <c r="AH44" s="3"/>
      <c r="BG44" s="3"/>
      <c r="BH44" s="3"/>
      <c r="BI44" s="3"/>
      <c r="BJ44" s="3"/>
      <c r="BK44" t="str">
        <f t="shared" si="5"/>
        <v>Mixed Check 9/18/0.9</v>
      </c>
    </row>
    <row r="45" spans="1:63" x14ac:dyDescent="0.3">
      <c r="A45">
        <v>136</v>
      </c>
      <c r="B45">
        <v>8</v>
      </c>
      <c r="C45" t="s">
        <v>91</v>
      </c>
      <c r="D45" t="s">
        <v>86</v>
      </c>
      <c r="G45" s="1">
        <v>45723</v>
      </c>
      <c r="H45" s="6">
        <v>0.88503472222222224</v>
      </c>
      <c r="I45">
        <v>0.6</v>
      </c>
      <c r="J45">
        <v>0.6</v>
      </c>
      <c r="K45">
        <v>15994</v>
      </c>
      <c r="L45">
        <v>19634</v>
      </c>
      <c r="N45">
        <v>7021</v>
      </c>
      <c r="O45">
        <v>10.571</v>
      </c>
      <c r="P45">
        <v>14.093999999999999</v>
      </c>
      <c r="Q45">
        <v>3.5230000000000001</v>
      </c>
      <c r="S45">
        <v>0.51500000000000001</v>
      </c>
      <c r="T45">
        <v>1</v>
      </c>
      <c r="U45">
        <v>0</v>
      </c>
      <c r="V45">
        <v>0</v>
      </c>
      <c r="X45">
        <v>0</v>
      </c>
      <c r="AB45">
        <v>1</v>
      </c>
      <c r="AD45" s="3">
        <f t="shared" si="6"/>
        <v>9.0818514261965078</v>
      </c>
      <c r="AE45" s="3">
        <f t="shared" si="7"/>
        <v>18.790108496853414</v>
      </c>
      <c r="AF45" s="3">
        <f t="shared" si="4"/>
        <v>9.7082570706569058</v>
      </c>
      <c r="AG45" s="3">
        <f t="shared" si="8"/>
        <v>1.0231790507816283</v>
      </c>
      <c r="AH45" s="3"/>
      <c r="BG45" s="3"/>
      <c r="BH45" s="3"/>
      <c r="BI45" s="3"/>
      <c r="BJ45" s="3"/>
      <c r="BK45" t="str">
        <f t="shared" si="5"/>
        <v>Mixed Check 9/18/0.9</v>
      </c>
    </row>
    <row r="46" spans="1:63" x14ac:dyDescent="0.3">
      <c r="A46">
        <v>137</v>
      </c>
      <c r="B46">
        <v>8</v>
      </c>
      <c r="C46" t="s">
        <v>91</v>
      </c>
      <c r="D46" t="s">
        <v>86</v>
      </c>
      <c r="G46" s="1">
        <v>45723</v>
      </c>
      <c r="H46" s="6">
        <v>0.89295138888888892</v>
      </c>
      <c r="I46">
        <v>0.6</v>
      </c>
      <c r="J46">
        <v>0.6</v>
      </c>
      <c r="K46">
        <v>16178</v>
      </c>
      <c r="L46">
        <v>19653</v>
      </c>
      <c r="N46">
        <v>7212</v>
      </c>
      <c r="O46">
        <v>10.688000000000001</v>
      </c>
      <c r="P46">
        <v>14.106999999999999</v>
      </c>
      <c r="Q46">
        <v>3.4180000000000001</v>
      </c>
      <c r="S46">
        <v>0.53200000000000003</v>
      </c>
      <c r="T46">
        <v>1</v>
      </c>
      <c r="U46">
        <v>0</v>
      </c>
      <c r="V46">
        <v>0</v>
      </c>
      <c r="X46">
        <v>0</v>
      </c>
      <c r="AB46">
        <v>1</v>
      </c>
      <c r="AD46" s="3">
        <f t="shared" si="6"/>
        <v>9.1867993517383955</v>
      </c>
      <c r="AE46" s="3">
        <f t="shared" si="7"/>
        <v>18.808093843437181</v>
      </c>
      <c r="AF46" s="3">
        <f t="shared" si="4"/>
        <v>9.6212944916987855</v>
      </c>
      <c r="AG46" s="3">
        <f t="shared" si="8"/>
        <v>1.0495451282053372</v>
      </c>
      <c r="AH46" s="3"/>
      <c r="AJ46">
        <f>ABS(100*((AVERAGE(AD46:AD47))-9)/9)</f>
        <v>1.717483268523444</v>
      </c>
      <c r="AK46">
        <f>ABS(100*(AD46-AD47)/(AVERAGE(AD46:AD47)))</f>
        <v>0.70403842607892697</v>
      </c>
      <c r="AP46">
        <f>ABS(100*((AVERAGE(AE46:AE47))-18)/18)</f>
        <v>3.947746294496647</v>
      </c>
      <c r="AQ46">
        <f>ABS(100*(AE46-AE47)/(AVERAGE(AE46:AE47)))</f>
        <v>1.0421850711152794</v>
      </c>
      <c r="AV46">
        <f>ABS(100*((AVERAGE(AF46:AF47))-9)/9)</f>
        <v>6.1780093204698892</v>
      </c>
      <c r="AW46">
        <f>ABS(100*(AF46-AF47)/(AVERAGE(AF46:AF47)))</f>
        <v>1.3661262141911408</v>
      </c>
      <c r="BB46">
        <f>ABS(100*((AVERAGE(AG46:AG47))-0.9)/0.9)</f>
        <v>16.271019630707368</v>
      </c>
      <c r="BC46">
        <f>ABS(100*(AG46-AG47)/(AVERAGE(AG46:AG47)))</f>
        <v>0.59362294497342882</v>
      </c>
      <c r="BG46" s="3">
        <f>AVERAGE(AD46:AD47)</f>
        <v>9.15457349416711</v>
      </c>
      <c r="BH46" s="3">
        <f>AVERAGE(AE46:AE47)</f>
        <v>18.710594333009396</v>
      </c>
      <c r="BI46" s="3">
        <f>AVERAGE(AF46:AF47)</f>
        <v>9.55602083884229</v>
      </c>
      <c r="BJ46" s="3">
        <f>AVERAGE(AG46:AG47)</f>
        <v>1.0464391766763663</v>
      </c>
      <c r="BK46" t="str">
        <f t="shared" si="5"/>
        <v>Mixed Check 9/18/0.9</v>
      </c>
    </row>
    <row r="47" spans="1:63" x14ac:dyDescent="0.3">
      <c r="A47">
        <v>138</v>
      </c>
      <c r="B47">
        <v>8</v>
      </c>
      <c r="C47" t="s">
        <v>91</v>
      </c>
      <c r="D47" t="s">
        <v>86</v>
      </c>
      <c r="G47" s="1">
        <v>45723</v>
      </c>
      <c r="H47" s="6">
        <v>0.90143518518518517</v>
      </c>
      <c r="I47">
        <v>0.6</v>
      </c>
      <c r="J47">
        <v>0.6</v>
      </c>
      <c r="K47">
        <v>16065</v>
      </c>
      <c r="L47">
        <v>19447</v>
      </c>
      <c r="N47">
        <v>7167</v>
      </c>
      <c r="O47">
        <v>10.616</v>
      </c>
      <c r="P47">
        <v>13.961</v>
      </c>
      <c r="Q47">
        <v>3.3450000000000002</v>
      </c>
      <c r="S47">
        <v>0.52800000000000002</v>
      </c>
      <c r="T47">
        <v>1</v>
      </c>
      <c r="U47">
        <v>0</v>
      </c>
      <c r="V47">
        <v>0</v>
      </c>
      <c r="X47">
        <v>0</v>
      </c>
      <c r="AB47">
        <v>1</v>
      </c>
      <c r="AD47" s="3">
        <f t="shared" si="6"/>
        <v>9.1223476365958227</v>
      </c>
      <c r="AE47" s="3">
        <f t="shared" si="7"/>
        <v>18.613094822581616</v>
      </c>
      <c r="AF47" s="3">
        <f t="shared" si="4"/>
        <v>9.4907471859857928</v>
      </c>
      <c r="AG47" s="3">
        <f t="shared" si="8"/>
        <v>1.0433332251473952</v>
      </c>
      <c r="AH47" s="3"/>
      <c r="BK47" t="str">
        <f t="shared" si="5"/>
        <v>Mixed Check 9/18/0.9</v>
      </c>
    </row>
    <row r="48" spans="1:63" x14ac:dyDescent="0.3">
      <c r="A48">
        <v>139</v>
      </c>
      <c r="B48">
        <v>1</v>
      </c>
      <c r="C48" t="s">
        <v>92</v>
      </c>
      <c r="D48" t="s">
        <v>86</v>
      </c>
      <c r="G48" s="1">
        <v>45723</v>
      </c>
      <c r="H48" s="6">
        <v>0.91418981481481476</v>
      </c>
      <c r="I48">
        <v>0.3</v>
      </c>
      <c r="J48">
        <v>0.3</v>
      </c>
      <c r="K48">
        <v>8750</v>
      </c>
      <c r="L48">
        <v>9516</v>
      </c>
      <c r="N48">
        <v>8692</v>
      </c>
      <c r="O48">
        <v>11.879</v>
      </c>
      <c r="P48">
        <v>13.9</v>
      </c>
      <c r="Q48">
        <v>2.0209999999999999</v>
      </c>
      <c r="S48">
        <v>1.3220000000000001</v>
      </c>
      <c r="T48">
        <v>1</v>
      </c>
      <c r="U48">
        <v>0</v>
      </c>
      <c r="V48">
        <v>0</v>
      </c>
      <c r="X48">
        <v>0</v>
      </c>
      <c r="AB48">
        <v>1</v>
      </c>
      <c r="AD48" s="3">
        <f t="shared" si="6"/>
        <v>9.9001944542905012</v>
      </c>
      <c r="AE48" s="3">
        <f t="shared" si="7"/>
        <v>18.424876284808029</v>
      </c>
      <c r="AF48" s="3">
        <f t="shared" si="4"/>
        <v>8.5246818305175278</v>
      </c>
      <c r="AG48" s="3">
        <f t="shared" si="8"/>
        <v>2.5076954353330718</v>
      </c>
      <c r="AH48" s="3"/>
      <c r="BG48" s="3"/>
      <c r="BH48" s="3"/>
      <c r="BI48" s="3"/>
      <c r="BJ48" s="3"/>
      <c r="BK48" t="str">
        <f t="shared" si="5"/>
        <v>Spiked tap as reference 100+1KHP</v>
      </c>
    </row>
    <row r="49" spans="1:64" x14ac:dyDescent="0.3">
      <c r="A49">
        <v>140</v>
      </c>
      <c r="B49">
        <v>1</v>
      </c>
      <c r="C49" t="s">
        <v>92</v>
      </c>
      <c r="D49" t="s">
        <v>86</v>
      </c>
      <c r="G49" s="1">
        <v>45723</v>
      </c>
      <c r="H49" s="6">
        <v>0.92159722222222218</v>
      </c>
      <c r="I49">
        <v>0.3</v>
      </c>
      <c r="J49">
        <v>0.3</v>
      </c>
      <c r="K49">
        <v>8967</v>
      </c>
      <c r="L49">
        <v>9320</v>
      </c>
      <c r="N49">
        <v>8493</v>
      </c>
      <c r="O49">
        <v>12.157</v>
      </c>
      <c r="P49">
        <v>13.624000000000001</v>
      </c>
      <c r="Q49">
        <v>1.466</v>
      </c>
      <c r="S49">
        <v>1.2869999999999999</v>
      </c>
      <c r="T49">
        <v>1</v>
      </c>
      <c r="U49">
        <v>0</v>
      </c>
      <c r="V49">
        <v>0</v>
      </c>
      <c r="X49">
        <v>0</v>
      </c>
      <c r="AB49">
        <v>1</v>
      </c>
      <c r="AD49" s="3">
        <f t="shared" si="6"/>
        <v>10.147734669970822</v>
      </c>
      <c r="AE49" s="3">
        <f t="shared" si="7"/>
        <v>18.053810186869292</v>
      </c>
      <c r="AF49" s="3">
        <f t="shared" si="4"/>
        <v>7.9060755168984702</v>
      </c>
      <c r="AG49" s="3">
        <f t="shared" si="8"/>
        <v>2.4527546038428305</v>
      </c>
      <c r="AH49" s="3"/>
      <c r="AI49">
        <f>100*(AVERAGE(K49:K50))/(AVERAGE(K$49:K$50))</f>
        <v>100</v>
      </c>
      <c r="AK49">
        <f>ABS(100*(AD49-AD50)/(AVERAGE(AD49:AD50)))</f>
        <v>3.163089716422165</v>
      </c>
      <c r="AO49">
        <f>100*(AVERAGE(L49:L50))/(AVERAGE(L$49:L$50))</f>
        <v>100</v>
      </c>
      <c r="AQ49">
        <f>ABS(100*(AE49-AE50)/(AVERAGE(AE49:AE50)))</f>
        <v>1.7133496256563534</v>
      </c>
      <c r="AU49">
        <f>100*(((AVERAGE(L49:L50))-(AVERAGE(K49:K50)))/((AVERAGE(L$49:L$50))-(AVERAGE($K$49:K50))))</f>
        <v>100</v>
      </c>
      <c r="AW49">
        <f>ABS(100*(AF49-AF50)/(AVERAGE(AF49:AF50)))</f>
        <v>0.1173979988309255</v>
      </c>
      <c r="BA49">
        <f>100*(AVERAGE(N49:N50))/(AVERAGE(N$49:N$50))</f>
        <v>100</v>
      </c>
      <c r="BC49">
        <f>ABS(100*(AG49-AG50)/(AVERAGE(AG49:AG50)))</f>
        <v>1.2230934288566984</v>
      </c>
      <c r="BG49" s="3">
        <f>AVERAGE(AD49:AD50)</f>
        <v>9.9897424124974368</v>
      </c>
      <c r="BH49" s="3">
        <f>AVERAGE(AE49:AE50)</f>
        <v>17.900461442312977</v>
      </c>
      <c r="BI49" s="3">
        <f>AVERAGE(AF49:AF50)</f>
        <v>7.9107190298155405</v>
      </c>
      <c r="BJ49" s="3">
        <f>AVERAGE(AG49:AG50)</f>
        <v>2.4378460365037702</v>
      </c>
      <c r="BK49" t="str">
        <f t="shared" si="5"/>
        <v>Spiked tap as reference 100+1KHP</v>
      </c>
    </row>
    <row r="50" spans="1:64" x14ac:dyDescent="0.3">
      <c r="A50">
        <v>141</v>
      </c>
      <c r="B50">
        <v>1</v>
      </c>
      <c r="C50" t="s">
        <v>92</v>
      </c>
      <c r="D50" t="s">
        <v>86</v>
      </c>
      <c r="G50" s="1">
        <v>45723</v>
      </c>
      <c r="H50" s="6">
        <v>0.92913194444444447</v>
      </c>
      <c r="I50">
        <v>0.3</v>
      </c>
      <c r="J50">
        <v>0.3</v>
      </c>
      <c r="K50">
        <v>8690</v>
      </c>
      <c r="L50">
        <v>9158</v>
      </c>
      <c r="N50">
        <v>8385</v>
      </c>
      <c r="O50">
        <v>11.803000000000001</v>
      </c>
      <c r="P50">
        <v>13.395</v>
      </c>
      <c r="Q50">
        <v>1.591</v>
      </c>
      <c r="S50">
        <v>1.268</v>
      </c>
      <c r="T50">
        <v>1</v>
      </c>
      <c r="U50">
        <v>0</v>
      </c>
      <c r="V50">
        <v>0</v>
      </c>
      <c r="X50">
        <v>0</v>
      </c>
      <c r="AB50">
        <v>1</v>
      </c>
      <c r="AD50" s="3">
        <f t="shared" si="6"/>
        <v>9.8317501550240518</v>
      </c>
      <c r="AE50" s="3">
        <f t="shared" si="7"/>
        <v>17.747112697756663</v>
      </c>
      <c r="AF50" s="3">
        <f t="shared" si="4"/>
        <v>7.9153625427326109</v>
      </c>
      <c r="AG50" s="3">
        <f t="shared" si="8"/>
        <v>2.4229374691647094</v>
      </c>
      <c r="AH50" s="3"/>
      <c r="BG50" s="3"/>
      <c r="BH50" s="3"/>
      <c r="BI50" s="3"/>
      <c r="BJ50" s="3"/>
      <c r="BK50" t="str">
        <f t="shared" si="5"/>
        <v>Spiked tap as reference 100+1KHP</v>
      </c>
    </row>
    <row r="51" spans="1:64" x14ac:dyDescent="0.3">
      <c r="A51">
        <v>142</v>
      </c>
      <c r="B51">
        <v>2</v>
      </c>
      <c r="C51" t="s">
        <v>93</v>
      </c>
      <c r="D51" t="s">
        <v>86</v>
      </c>
      <c r="G51" s="1">
        <v>45723</v>
      </c>
      <c r="H51" s="6">
        <v>0.94232638888888887</v>
      </c>
      <c r="I51">
        <v>0.5</v>
      </c>
      <c r="J51">
        <v>0.5</v>
      </c>
      <c r="K51">
        <v>7128</v>
      </c>
      <c r="L51">
        <v>8795</v>
      </c>
      <c r="N51">
        <v>1421</v>
      </c>
      <c r="O51">
        <v>5.883</v>
      </c>
      <c r="P51">
        <v>7.73</v>
      </c>
      <c r="Q51">
        <v>1.847</v>
      </c>
      <c r="S51">
        <v>3.3000000000000002E-2</v>
      </c>
      <c r="T51">
        <v>1</v>
      </c>
      <c r="U51">
        <v>0</v>
      </c>
      <c r="V51">
        <v>0</v>
      </c>
      <c r="X51">
        <v>0</v>
      </c>
      <c r="AB51">
        <v>1</v>
      </c>
      <c r="AD51" s="3">
        <f t="shared" si="6"/>
        <v>4.8299501384725101</v>
      </c>
      <c r="AE51" s="3">
        <f t="shared" si="7"/>
        <v>10.235929883291456</v>
      </c>
      <c r="AF51" s="3">
        <f t="shared" si="4"/>
        <v>5.4059797448189464</v>
      </c>
      <c r="AG51" s="3">
        <f t="shared" si="8"/>
        <v>0.3001706709519702</v>
      </c>
      <c r="AH51" s="3"/>
      <c r="BK51" t="str">
        <f t="shared" si="5"/>
        <v>Spiked Blank 100ml + 300uL</v>
      </c>
    </row>
    <row r="52" spans="1:64" x14ac:dyDescent="0.3">
      <c r="A52">
        <v>143</v>
      </c>
      <c r="B52">
        <v>2</v>
      </c>
      <c r="C52" t="s">
        <v>93</v>
      </c>
      <c r="D52" t="s">
        <v>86</v>
      </c>
      <c r="G52" s="1">
        <v>45723</v>
      </c>
      <c r="H52" s="6">
        <v>0.94958333333333333</v>
      </c>
      <c r="I52">
        <v>0.5</v>
      </c>
      <c r="J52">
        <v>0.5</v>
      </c>
      <c r="K52">
        <v>5672</v>
      </c>
      <c r="L52">
        <v>8842</v>
      </c>
      <c r="N52">
        <v>1259</v>
      </c>
      <c r="O52">
        <v>4.766</v>
      </c>
      <c r="P52">
        <v>7.77</v>
      </c>
      <c r="Q52">
        <v>3.0030000000000001</v>
      </c>
      <c r="S52">
        <v>1.6E-2</v>
      </c>
      <c r="T52">
        <v>1</v>
      </c>
      <c r="U52">
        <v>0</v>
      </c>
      <c r="V52">
        <v>0</v>
      </c>
      <c r="X52">
        <v>0</v>
      </c>
      <c r="AB52">
        <v>1</v>
      </c>
      <c r="AD52" s="3">
        <f t="shared" si="6"/>
        <v>3.8334011411530238</v>
      </c>
      <c r="AE52" s="3">
        <f t="shared" si="7"/>
        <v>10.289317964729582</v>
      </c>
      <c r="AF52" s="3">
        <f t="shared" si="4"/>
        <v>6.4559168235765583</v>
      </c>
      <c r="AG52" s="3">
        <f t="shared" si="8"/>
        <v>0.27333524974166135</v>
      </c>
      <c r="AH52" s="3"/>
      <c r="AK52">
        <f>ABS(100*(AD52-AD53)/(AVERAGE(AD52:AD53)))</f>
        <v>4.4345431142683829</v>
      </c>
      <c r="AQ52">
        <f>ABS(100*(AE52-AE53)/(AVERAGE(AE52:AE53)))</f>
        <v>0.78690736801672823</v>
      </c>
      <c r="AW52">
        <f>ABS(100*(AF52-AF53)/(AVERAGE(AF52:AF53)))</f>
        <v>4.0213615215406264</v>
      </c>
      <c r="BC52">
        <f>ABS(100*(AG52-AG53)/(AVERAGE(AG52:AG53)))</f>
        <v>10.660235528238017</v>
      </c>
      <c r="BG52" s="3">
        <f>AVERAGE(AD52:AD53)</f>
        <v>3.920325401221413</v>
      </c>
      <c r="BH52" s="3">
        <f>AVERAGE(AE52:AE53)</f>
        <v>10.248992924494402</v>
      </c>
      <c r="BI52" s="3">
        <f>AVERAGE(AF52:AF53)</f>
        <v>6.3286675232729888</v>
      </c>
      <c r="BJ52" s="3">
        <f>AVERAGE(AG52:AG53)</f>
        <v>0.25950341226597751</v>
      </c>
      <c r="BK52" t="str">
        <f t="shared" si="5"/>
        <v>Spiked Blank 100ml + 300uL</v>
      </c>
    </row>
    <row r="53" spans="1:64" x14ac:dyDescent="0.3">
      <c r="A53">
        <v>144</v>
      </c>
      <c r="B53">
        <v>2</v>
      </c>
      <c r="C53" t="s">
        <v>93</v>
      </c>
      <c r="D53" t="s">
        <v>86</v>
      </c>
      <c r="G53" s="1">
        <v>45723</v>
      </c>
      <c r="H53" s="6">
        <v>0.95726851851851846</v>
      </c>
      <c r="I53">
        <v>0.5</v>
      </c>
      <c r="J53">
        <v>0.5</v>
      </c>
      <c r="K53">
        <v>5926</v>
      </c>
      <c r="L53">
        <v>8771</v>
      </c>
      <c r="N53">
        <v>1092</v>
      </c>
      <c r="O53">
        <v>4.9610000000000003</v>
      </c>
      <c r="P53">
        <v>7.7089999999999996</v>
      </c>
      <c r="Q53">
        <v>2.7480000000000002</v>
      </c>
      <c r="S53">
        <v>0</v>
      </c>
      <c r="T53">
        <v>1</v>
      </c>
      <c r="U53">
        <v>0</v>
      </c>
      <c r="V53">
        <v>0</v>
      </c>
      <c r="X53">
        <v>0</v>
      </c>
      <c r="AB53">
        <v>1</v>
      </c>
      <c r="AD53" s="3">
        <f t="shared" si="6"/>
        <v>4.0072496612898023</v>
      </c>
      <c r="AE53" s="3">
        <f t="shared" si="7"/>
        <v>10.208667884259222</v>
      </c>
      <c r="AF53" s="3">
        <f t="shared" si="4"/>
        <v>6.2014182229694201</v>
      </c>
      <c r="AG53" s="3">
        <f t="shared" si="8"/>
        <v>0.24567157479029364</v>
      </c>
      <c r="AH53" s="3"/>
      <c r="BG53" s="3"/>
      <c r="BH53" s="3"/>
      <c r="BI53" s="3"/>
      <c r="BJ53" s="3"/>
      <c r="BK53" t="str">
        <f t="shared" si="5"/>
        <v>Spiked Blank 100ml + 300uL</v>
      </c>
    </row>
    <row r="54" spans="1:64" x14ac:dyDescent="0.3">
      <c r="A54">
        <v>145</v>
      </c>
      <c r="B54">
        <v>3</v>
      </c>
      <c r="C54" t="s">
        <v>87</v>
      </c>
      <c r="D54" t="s">
        <v>86</v>
      </c>
      <c r="G54" s="1">
        <v>45723</v>
      </c>
      <c r="H54" s="6">
        <v>0.96949074074074071</v>
      </c>
      <c r="I54">
        <v>0.5</v>
      </c>
      <c r="J54">
        <v>0.5</v>
      </c>
      <c r="K54">
        <v>2311</v>
      </c>
      <c r="L54">
        <v>1656</v>
      </c>
      <c r="N54">
        <v>459</v>
      </c>
      <c r="O54">
        <v>2.1880000000000002</v>
      </c>
      <c r="P54">
        <v>1.6819999999999999</v>
      </c>
      <c r="Q54">
        <v>0</v>
      </c>
      <c r="S54">
        <v>0</v>
      </c>
      <c r="T54">
        <v>1</v>
      </c>
      <c r="U54">
        <v>0</v>
      </c>
      <c r="V54">
        <v>0</v>
      </c>
      <c r="X54">
        <v>0</v>
      </c>
      <c r="AB54">
        <v>1</v>
      </c>
      <c r="AD54" s="3"/>
      <c r="AE54" s="3"/>
      <c r="AF54" s="3"/>
      <c r="AG54" s="3"/>
      <c r="AH54" s="3"/>
      <c r="BG54" s="3"/>
      <c r="BH54" s="3"/>
      <c r="BI54" s="3"/>
      <c r="BJ54" s="3"/>
      <c r="BK54" t="str">
        <f t="shared" si="5"/>
        <v>Rinse</v>
      </c>
    </row>
    <row r="55" spans="1:64" x14ac:dyDescent="0.3">
      <c r="A55">
        <v>146</v>
      </c>
      <c r="B55">
        <v>3</v>
      </c>
      <c r="D55" t="s">
        <v>88</v>
      </c>
      <c r="G55" s="1">
        <v>45723</v>
      </c>
      <c r="H55" s="6">
        <v>0.97324074074074074</v>
      </c>
      <c r="AD55" s="3"/>
      <c r="AE55" s="3"/>
      <c r="AF55" s="3"/>
      <c r="AG55" s="3"/>
      <c r="AH55" s="3"/>
      <c r="BG55" s="3"/>
      <c r="BH55" s="3"/>
      <c r="BI55" s="3"/>
      <c r="BJ55" s="3"/>
      <c r="BK55">
        <f t="shared" si="5"/>
        <v>0</v>
      </c>
    </row>
    <row r="56" spans="1:64" x14ac:dyDescent="0.3">
      <c r="A56">
        <v>147</v>
      </c>
      <c r="B56">
        <v>9</v>
      </c>
      <c r="C56" t="s">
        <v>94</v>
      </c>
      <c r="D56" t="s">
        <v>86</v>
      </c>
      <c r="G56" s="1">
        <v>45723</v>
      </c>
      <c r="H56" s="6">
        <v>0.98604166666666671</v>
      </c>
      <c r="I56">
        <v>0.5</v>
      </c>
      <c r="J56">
        <v>0.5</v>
      </c>
      <c r="K56">
        <v>4310</v>
      </c>
      <c r="L56">
        <v>10852</v>
      </c>
      <c r="N56">
        <v>3154</v>
      </c>
      <c r="O56">
        <v>3.7210000000000001</v>
      </c>
      <c r="P56">
        <v>9.4719999999999995</v>
      </c>
      <c r="Q56">
        <v>5.7510000000000003</v>
      </c>
      <c r="S56">
        <v>0.214</v>
      </c>
      <c r="T56">
        <v>1</v>
      </c>
      <c r="U56">
        <v>0</v>
      </c>
      <c r="V56">
        <v>0</v>
      </c>
      <c r="X56">
        <v>0</v>
      </c>
      <c r="AB56">
        <v>1</v>
      </c>
      <c r="AD56" s="3">
        <f t="shared" ref="AD56:AD91" si="9">((K56*$F$21)+$F$22)*1000/I56</f>
        <v>2.9011897851439992</v>
      </c>
      <c r="AE56" s="3">
        <f t="shared" ref="AE56:AE91" si="10">((L56*$H$21)+$H$22)*1000/J56</f>
        <v>12.57251038367917</v>
      </c>
      <c r="AF56" s="3">
        <f t="shared" si="4"/>
        <v>9.6713205985351713</v>
      </c>
      <c r="AG56" s="3">
        <f t="shared" ref="AG56:AG91" si="11">((N56*$J$21)+$J$22)*1000/J56</f>
        <v>0.58724341760298981</v>
      </c>
      <c r="AH56" s="3"/>
      <c r="BG56" s="3"/>
      <c r="BH56" s="3"/>
      <c r="BI56" s="3"/>
      <c r="BJ56" s="3"/>
      <c r="BK56" t="str">
        <f t="shared" si="5"/>
        <v>Sample 1</v>
      </c>
    </row>
    <row r="57" spans="1:64" x14ac:dyDescent="0.3">
      <c r="A57">
        <v>148</v>
      </c>
      <c r="B57">
        <v>9</v>
      </c>
      <c r="C57" t="s">
        <v>94</v>
      </c>
      <c r="D57" t="s">
        <v>86</v>
      </c>
      <c r="G57" s="1">
        <v>45723</v>
      </c>
      <c r="H57" s="6">
        <v>0.99331018518518521</v>
      </c>
      <c r="I57">
        <v>0.5</v>
      </c>
      <c r="J57">
        <v>0.5</v>
      </c>
      <c r="K57">
        <v>5238</v>
      </c>
      <c r="L57">
        <v>10928</v>
      </c>
      <c r="N57">
        <v>3249</v>
      </c>
      <c r="O57">
        <v>4.4329999999999998</v>
      </c>
      <c r="P57">
        <v>9.5359999999999996</v>
      </c>
      <c r="Q57">
        <v>5.1029999999999998</v>
      </c>
      <c r="S57">
        <v>0.224</v>
      </c>
      <c r="T57">
        <v>1</v>
      </c>
      <c r="U57">
        <v>0</v>
      </c>
      <c r="V57">
        <v>0</v>
      </c>
      <c r="X57">
        <v>0</v>
      </c>
      <c r="AB57">
        <v>1</v>
      </c>
      <c r="AD57" s="3">
        <f>((K57*$F$21)+$F$22)*1000/I57</f>
        <v>3.5363528823366388</v>
      </c>
      <c r="AE57" s="3">
        <f t="shared" si="10"/>
        <v>12.658840047281243</v>
      </c>
      <c r="AF57" s="3">
        <f t="shared" si="4"/>
        <v>9.1224871649446051</v>
      </c>
      <c r="AG57" s="3">
        <f t="shared" si="11"/>
        <v>0.60298023868310913</v>
      </c>
      <c r="AH57" s="3"/>
      <c r="AK57">
        <f>ABS(100*(AD57-AD58)/(AVERAGE(AD57:AD58)))</f>
        <v>1.5555204719628721</v>
      </c>
      <c r="AQ57">
        <f>ABS(100*(AE57-AE58)/(AVERAGE(AE57:AE58)))</f>
        <v>0.53695296871820519</v>
      </c>
      <c r="AW57">
        <f>ABS(100*(AF57-AF58)/(AVERAGE(AF57:AF58)))</f>
        <v>0.1392850416589792</v>
      </c>
      <c r="BC57">
        <f>ABS(100*(AG57-AG58)/(AVERAGE(AG57:AG58)))</f>
        <v>1.3100188139183309</v>
      </c>
      <c r="BG57" s="3">
        <f>AVERAGE(AD57:AD58)</f>
        <v>3.5640728235395502</v>
      </c>
      <c r="BH57" s="3">
        <f>AVERAGE(AE57:AE58)</f>
        <v>12.692917546071536</v>
      </c>
      <c r="BI57" s="3">
        <f>AVERAGE(AF57:AF58)</f>
        <v>9.1288447225319871</v>
      </c>
      <c r="BJ57" s="3">
        <f>AVERAGE(AG57:AG58)</f>
        <v>0.60695585664019203</v>
      </c>
      <c r="BK57" t="str">
        <f t="shared" si="5"/>
        <v>Sample 1</v>
      </c>
      <c r="BL57" t="s">
        <v>213</v>
      </c>
    </row>
    <row r="58" spans="1:64" x14ac:dyDescent="0.3">
      <c r="A58">
        <v>149</v>
      </c>
      <c r="B58">
        <v>9</v>
      </c>
      <c r="C58" t="s">
        <v>94</v>
      </c>
      <c r="D58" t="s">
        <v>86</v>
      </c>
      <c r="G58" s="1">
        <v>45724</v>
      </c>
      <c r="H58" s="6">
        <v>1.0069444444444444E-3</v>
      </c>
      <c r="I58">
        <v>0.5</v>
      </c>
      <c r="J58">
        <v>0.5</v>
      </c>
      <c r="K58">
        <v>5319</v>
      </c>
      <c r="L58">
        <v>10988</v>
      </c>
      <c r="N58">
        <v>3297</v>
      </c>
      <c r="O58">
        <v>4.4960000000000004</v>
      </c>
      <c r="P58">
        <v>9.5869999999999997</v>
      </c>
      <c r="Q58">
        <v>5.0919999999999996</v>
      </c>
      <c r="S58">
        <v>0.22900000000000001</v>
      </c>
      <c r="T58">
        <v>1</v>
      </c>
      <c r="U58">
        <v>0</v>
      </c>
      <c r="V58">
        <v>0</v>
      </c>
      <c r="X58">
        <v>0</v>
      </c>
      <c r="AB58">
        <v>1</v>
      </c>
      <c r="AD58" s="3">
        <f t="shared" si="9"/>
        <v>3.5917927647424617</v>
      </c>
      <c r="AE58" s="3">
        <f t="shared" si="10"/>
        <v>12.726995044861829</v>
      </c>
      <c r="AF58" s="3">
        <f t="shared" si="4"/>
        <v>9.1352022801193673</v>
      </c>
      <c r="AG58" s="3">
        <f t="shared" si="11"/>
        <v>0.61093147459727482</v>
      </c>
      <c r="AH58" s="3"/>
      <c r="BG58" s="3"/>
      <c r="BH58" s="3"/>
      <c r="BI58" s="3"/>
      <c r="BJ58" s="3"/>
      <c r="BK58" t="str">
        <f t="shared" si="5"/>
        <v>Sample 1</v>
      </c>
    </row>
    <row r="59" spans="1:64" x14ac:dyDescent="0.3">
      <c r="A59">
        <v>150</v>
      </c>
      <c r="B59">
        <v>10</v>
      </c>
      <c r="C59" t="s">
        <v>96</v>
      </c>
      <c r="D59" t="s">
        <v>86</v>
      </c>
      <c r="G59" s="1">
        <v>45724</v>
      </c>
      <c r="H59" s="6">
        <v>1.3530092592592592E-2</v>
      </c>
      <c r="I59">
        <v>0.5</v>
      </c>
      <c r="J59">
        <v>0.5</v>
      </c>
      <c r="K59">
        <v>4339</v>
      </c>
      <c r="L59">
        <v>5919</v>
      </c>
      <c r="N59">
        <v>1301</v>
      </c>
      <c r="O59">
        <v>3.7440000000000002</v>
      </c>
      <c r="P59">
        <v>5.2930000000000001</v>
      </c>
      <c r="Q59">
        <v>1.5489999999999999</v>
      </c>
      <c r="S59">
        <v>0.02</v>
      </c>
      <c r="T59">
        <v>1</v>
      </c>
      <c r="U59">
        <v>0</v>
      </c>
      <c r="V59">
        <v>0</v>
      </c>
      <c r="X59">
        <v>0</v>
      </c>
      <c r="AB59">
        <v>1</v>
      </c>
      <c r="AD59" s="3">
        <f t="shared" si="9"/>
        <v>2.9210386319312689</v>
      </c>
      <c r="AE59" s="3">
        <f t="shared" si="10"/>
        <v>6.9690336659287615</v>
      </c>
      <c r="AF59" s="3">
        <f t="shared" si="4"/>
        <v>4.0479950339974931</v>
      </c>
      <c r="AG59" s="3">
        <f t="shared" si="11"/>
        <v>0.2802925811665562</v>
      </c>
      <c r="AH59" s="3"/>
      <c r="BG59" s="3"/>
      <c r="BH59" s="3"/>
      <c r="BI59" s="3"/>
      <c r="BJ59" s="3"/>
      <c r="BK59" t="str">
        <f t="shared" si="5"/>
        <v>Sample 2</v>
      </c>
    </row>
    <row r="60" spans="1:64" x14ac:dyDescent="0.3">
      <c r="A60">
        <v>151</v>
      </c>
      <c r="B60">
        <v>10</v>
      </c>
      <c r="C60" t="s">
        <v>96</v>
      </c>
      <c r="D60" t="s">
        <v>86</v>
      </c>
      <c r="G60" s="1">
        <v>45724</v>
      </c>
      <c r="H60" s="6">
        <v>2.4548611111111111E-2</v>
      </c>
      <c r="I60">
        <v>0.5</v>
      </c>
      <c r="J60">
        <v>0.5</v>
      </c>
      <c r="K60">
        <v>4178</v>
      </c>
      <c r="L60">
        <v>5856</v>
      </c>
      <c r="N60">
        <v>1263</v>
      </c>
      <c r="O60">
        <v>3.62</v>
      </c>
      <c r="P60">
        <v>5.24</v>
      </c>
      <c r="Q60">
        <v>1.62</v>
      </c>
      <c r="S60">
        <v>1.6E-2</v>
      </c>
      <c r="T60">
        <v>1</v>
      </c>
      <c r="U60">
        <v>0</v>
      </c>
      <c r="V60">
        <v>0</v>
      </c>
      <c r="X60">
        <v>0</v>
      </c>
      <c r="Z60" t="s">
        <v>95</v>
      </c>
      <c r="AB60">
        <v>2</v>
      </c>
      <c r="AC60" t="s">
        <v>131</v>
      </c>
      <c r="AD60" s="3">
        <f t="shared" si="9"/>
        <v>2.8108433101122872</v>
      </c>
      <c r="AE60" s="3">
        <f t="shared" si="10"/>
        <v>6.8974709184691472</v>
      </c>
      <c r="AF60" s="3">
        <f t="shared" si="4"/>
        <v>4.08662760835686</v>
      </c>
      <c r="AG60" s="3">
        <f t="shared" si="11"/>
        <v>0.27399785273450844</v>
      </c>
      <c r="AH60" s="3"/>
      <c r="AK60">
        <f>ABS(100*(AD60-AD61)/(AVERAGE(AD60:AD61)))</f>
        <v>5.2172754515564819</v>
      </c>
      <c r="AQ60">
        <f>ABS(100*(AE60-AE61)/(AVERAGE(AE60:AE61)))</f>
        <v>0.75469679712983606</v>
      </c>
      <c r="AW60">
        <f>ABS(100*(AF60-AF61)/(AVERAGE(AF60:AF61)))</f>
        <v>2.4353225231750013</v>
      </c>
      <c r="BC60">
        <f>ABS(100*(AG60-AG61)/(AVERAGE(AG60:AG61)))</f>
        <v>0.91098492134262965</v>
      </c>
      <c r="BG60" s="3">
        <f>AVERAGE(AD60:AD61)</f>
        <v>2.8861320393053802</v>
      </c>
      <c r="BH60" s="3">
        <f>AVERAGE(AE60:AE61)</f>
        <v>6.9235970008750378</v>
      </c>
      <c r="BI60" s="3">
        <f>AVERAGE(AF60:AF61)</f>
        <v>4.0374649615696576</v>
      </c>
      <c r="BJ60" s="3">
        <f>AVERAGE(AG60:AG61)</f>
        <v>0.27275547212292006</v>
      </c>
      <c r="BK60" t="str">
        <f t="shared" si="5"/>
        <v>Sample 2</v>
      </c>
      <c r="BL60" t="s">
        <v>214</v>
      </c>
    </row>
    <row r="61" spans="1:64" x14ac:dyDescent="0.3">
      <c r="A61">
        <v>152</v>
      </c>
      <c r="B61">
        <v>10</v>
      </c>
      <c r="C61" t="s">
        <v>96</v>
      </c>
      <c r="D61" t="s">
        <v>86</v>
      </c>
      <c r="G61" s="1">
        <v>45724</v>
      </c>
      <c r="H61" s="6">
        <v>3.2129629629629633E-2</v>
      </c>
      <c r="I61">
        <v>0.5</v>
      </c>
      <c r="J61">
        <v>0.5</v>
      </c>
      <c r="K61">
        <v>4398</v>
      </c>
      <c r="L61">
        <v>5902</v>
      </c>
      <c r="N61">
        <v>1248</v>
      </c>
      <c r="O61">
        <v>3.7890000000000001</v>
      </c>
      <c r="P61">
        <v>5.2789999999999999</v>
      </c>
      <c r="Q61">
        <v>1.49</v>
      </c>
      <c r="S61">
        <v>1.4999999999999999E-2</v>
      </c>
      <c r="T61">
        <v>1</v>
      </c>
      <c r="U61">
        <v>0</v>
      </c>
      <c r="V61">
        <v>0</v>
      </c>
      <c r="X61">
        <v>0</v>
      </c>
      <c r="AB61">
        <v>1</v>
      </c>
      <c r="AD61" s="3">
        <f t="shared" si="9"/>
        <v>2.9614207684984732</v>
      </c>
      <c r="AE61" s="3">
        <f t="shared" si="10"/>
        <v>6.9497230832809285</v>
      </c>
      <c r="AF61" s="3">
        <f t="shared" si="4"/>
        <v>3.9883023147824552</v>
      </c>
      <c r="AG61" s="3">
        <f t="shared" si="11"/>
        <v>0.27151309151133174</v>
      </c>
      <c r="AH61" s="3"/>
      <c r="BG61" s="3"/>
      <c r="BH61" s="3"/>
      <c r="BI61" s="3"/>
      <c r="BJ61" s="3"/>
      <c r="BK61" t="str">
        <f t="shared" si="5"/>
        <v>Sample 2</v>
      </c>
    </row>
    <row r="62" spans="1:64" x14ac:dyDescent="0.3">
      <c r="A62">
        <v>153</v>
      </c>
      <c r="B62">
        <v>11</v>
      </c>
      <c r="C62" t="s">
        <v>97</v>
      </c>
      <c r="D62" t="s">
        <v>86</v>
      </c>
      <c r="G62" s="1">
        <v>45724</v>
      </c>
      <c r="H62" s="6">
        <v>4.4861111111111109E-2</v>
      </c>
      <c r="I62">
        <v>0.5</v>
      </c>
      <c r="J62">
        <v>0.5</v>
      </c>
      <c r="K62">
        <v>4100</v>
      </c>
      <c r="L62">
        <v>8529</v>
      </c>
      <c r="N62">
        <v>4690</v>
      </c>
      <c r="O62">
        <v>3.56</v>
      </c>
      <c r="P62">
        <v>7.5039999999999996</v>
      </c>
      <c r="Q62">
        <v>3.944</v>
      </c>
      <c r="S62">
        <v>0.375</v>
      </c>
      <c r="T62">
        <v>1</v>
      </c>
      <c r="U62">
        <v>0</v>
      </c>
      <c r="V62">
        <v>0</v>
      </c>
      <c r="X62">
        <v>0</v>
      </c>
      <c r="AB62">
        <v>1</v>
      </c>
      <c r="AD62" s="3">
        <f t="shared" si="9"/>
        <v>2.7574567566844577</v>
      </c>
      <c r="AE62" s="3">
        <f t="shared" si="10"/>
        <v>9.9337760606841972</v>
      </c>
      <c r="AF62" s="3">
        <f t="shared" si="4"/>
        <v>7.1763193039997395</v>
      </c>
      <c r="AG62" s="3">
        <f t="shared" si="11"/>
        <v>0.84168296685628818</v>
      </c>
      <c r="AH62" s="3"/>
      <c r="BG62" s="3"/>
      <c r="BH62" s="3"/>
      <c r="BI62" s="3"/>
      <c r="BJ62" s="3"/>
      <c r="BK62" t="str">
        <f t="shared" si="5"/>
        <v>Sample 3</v>
      </c>
    </row>
    <row r="63" spans="1:64" x14ac:dyDescent="0.3">
      <c r="A63">
        <v>154</v>
      </c>
      <c r="B63">
        <v>11</v>
      </c>
      <c r="C63" t="s">
        <v>97</v>
      </c>
      <c r="D63" t="s">
        <v>86</v>
      </c>
      <c r="G63" s="1">
        <v>45724</v>
      </c>
      <c r="H63" s="6">
        <v>5.2002314814814814E-2</v>
      </c>
      <c r="I63">
        <v>0.5</v>
      </c>
      <c r="J63">
        <v>0.5</v>
      </c>
      <c r="K63">
        <v>4083</v>
      </c>
      <c r="L63">
        <v>8509</v>
      </c>
      <c r="N63">
        <v>4714</v>
      </c>
      <c r="O63">
        <v>3.5470000000000002</v>
      </c>
      <c r="P63">
        <v>7.4870000000000001</v>
      </c>
      <c r="Q63">
        <v>3.94</v>
      </c>
      <c r="S63">
        <v>0.377</v>
      </c>
      <c r="T63">
        <v>1</v>
      </c>
      <c r="U63">
        <v>0</v>
      </c>
      <c r="V63">
        <v>0</v>
      </c>
      <c r="X63">
        <v>0</v>
      </c>
      <c r="AB63">
        <v>1</v>
      </c>
      <c r="AD63" s="3">
        <f t="shared" si="9"/>
        <v>2.7458212258091614</v>
      </c>
      <c r="AE63" s="3">
        <f t="shared" si="10"/>
        <v>9.9110577281573349</v>
      </c>
      <c r="AF63" s="3">
        <f t="shared" si="4"/>
        <v>7.1652365023481739</v>
      </c>
      <c r="AG63" s="3">
        <f t="shared" si="11"/>
        <v>0.84565858481337097</v>
      </c>
      <c r="AH63" s="3"/>
      <c r="AK63">
        <f>ABS(100*(AD63-AD64)/(AVERAGE(AD63:AD64)))</f>
        <v>1.6807718439099004</v>
      </c>
      <c r="AQ63">
        <f>ABS(100*(AE63-AE64)/(AVERAGE(AE63:AE64)))</f>
        <v>0.1603268283864305</v>
      </c>
      <c r="AW63">
        <f>ABS(100*(AF63-AF64)/(AVERAGE(AF63:AF64)))</f>
        <v>0.4285265317800373</v>
      </c>
      <c r="BC63">
        <f>ABS(100*(AG63-AG64)/(AVERAGE(AG63:AG64)))</f>
        <v>2.0981500687540495</v>
      </c>
      <c r="BG63" s="3">
        <f>AVERAGE(AD63:AD64)</f>
        <v>2.7690922875597539</v>
      </c>
      <c r="BH63" s="3">
        <f>AVERAGE(AE63:AE64)</f>
        <v>9.9190091445417359</v>
      </c>
      <c r="BI63" s="3">
        <f>AVERAGE(AF63:AF64)</f>
        <v>7.1499168569819833</v>
      </c>
      <c r="BJ63" s="3">
        <f>AVERAGE(AG63:AG64)</f>
        <v>0.83687909515814651</v>
      </c>
      <c r="BK63" t="str">
        <f t="shared" si="5"/>
        <v>Sample 3</v>
      </c>
      <c r="BL63" t="s">
        <v>215</v>
      </c>
    </row>
    <row r="64" spans="1:64" x14ac:dyDescent="0.3">
      <c r="A64">
        <v>155</v>
      </c>
      <c r="B64">
        <v>11</v>
      </c>
      <c r="C64" t="s">
        <v>97</v>
      </c>
      <c r="D64" t="s">
        <v>86</v>
      </c>
      <c r="G64" s="1">
        <v>45724</v>
      </c>
      <c r="H64" s="6">
        <v>5.9710648148148152E-2</v>
      </c>
      <c r="I64">
        <v>0.5</v>
      </c>
      <c r="J64">
        <v>0.5</v>
      </c>
      <c r="K64">
        <v>4151</v>
      </c>
      <c r="L64">
        <v>8523</v>
      </c>
      <c r="N64">
        <v>4608</v>
      </c>
      <c r="O64">
        <v>3.5990000000000002</v>
      </c>
      <c r="P64">
        <v>7.4989999999999997</v>
      </c>
      <c r="Q64">
        <v>3.9</v>
      </c>
      <c r="S64">
        <v>0.36599999999999999</v>
      </c>
      <c r="T64">
        <v>1</v>
      </c>
      <c r="U64">
        <v>0</v>
      </c>
      <c r="V64">
        <v>0</v>
      </c>
      <c r="X64">
        <v>0</v>
      </c>
      <c r="AB64">
        <v>1</v>
      </c>
      <c r="AD64" s="3">
        <f t="shared" si="9"/>
        <v>2.7923633493103464</v>
      </c>
      <c r="AE64" s="3">
        <f t="shared" si="10"/>
        <v>9.9269605609261387</v>
      </c>
      <c r="AF64" s="3">
        <f t="shared" si="4"/>
        <v>7.1345972116157927</v>
      </c>
      <c r="AG64" s="3">
        <f t="shared" si="11"/>
        <v>0.82809960550292205</v>
      </c>
      <c r="AH64" s="3"/>
      <c r="BG64" s="3"/>
      <c r="BH64" s="3"/>
      <c r="BI64" s="3"/>
      <c r="BJ64" s="3"/>
      <c r="BK64" t="str">
        <f t="shared" si="5"/>
        <v>Sample 3</v>
      </c>
    </row>
    <row r="65" spans="1:64" x14ac:dyDescent="0.3">
      <c r="A65">
        <v>156</v>
      </c>
      <c r="B65">
        <v>12</v>
      </c>
      <c r="C65" t="s">
        <v>98</v>
      </c>
      <c r="D65" t="s">
        <v>86</v>
      </c>
      <c r="G65" s="1">
        <v>45724</v>
      </c>
      <c r="H65" s="6">
        <v>7.3113425925925929E-2</v>
      </c>
      <c r="I65">
        <v>0.5</v>
      </c>
      <c r="J65">
        <v>0.5</v>
      </c>
      <c r="K65">
        <v>11892</v>
      </c>
      <c r="L65">
        <v>16324</v>
      </c>
      <c r="N65">
        <v>2275</v>
      </c>
      <c r="O65">
        <v>9.5380000000000003</v>
      </c>
      <c r="P65">
        <v>14.108000000000001</v>
      </c>
      <c r="Q65">
        <v>4.57</v>
      </c>
      <c r="S65">
        <v>0.122</v>
      </c>
      <c r="T65">
        <v>1</v>
      </c>
      <c r="U65">
        <v>0</v>
      </c>
      <c r="V65">
        <v>0</v>
      </c>
      <c r="X65">
        <v>0</v>
      </c>
      <c r="AB65">
        <v>1</v>
      </c>
      <c r="AD65" s="3">
        <f t="shared" si="9"/>
        <v>8.0906365555261033</v>
      </c>
      <c r="AE65" s="3">
        <f t="shared" si="10"/>
        <v>18.788246163028504</v>
      </c>
      <c r="AF65" s="3">
        <f t="shared" si="4"/>
        <v>10.6976096075024</v>
      </c>
      <c r="AG65" s="3">
        <f t="shared" si="11"/>
        <v>0.44163640992483272</v>
      </c>
      <c r="AH65" s="3"/>
      <c r="BG65" s="3"/>
      <c r="BH65" s="3"/>
      <c r="BI65" s="3"/>
      <c r="BJ65" s="3"/>
      <c r="BK65" t="str">
        <f t="shared" si="5"/>
        <v>Sample 4</v>
      </c>
    </row>
    <row r="66" spans="1:64" x14ac:dyDescent="0.3">
      <c r="A66">
        <v>157</v>
      </c>
      <c r="B66">
        <v>12</v>
      </c>
      <c r="C66" t="s">
        <v>98</v>
      </c>
      <c r="D66" t="s">
        <v>86</v>
      </c>
      <c r="G66" s="1">
        <v>45724</v>
      </c>
      <c r="H66" s="6">
        <v>8.0914351851851848E-2</v>
      </c>
      <c r="I66">
        <v>0.5</v>
      </c>
      <c r="J66">
        <v>0.5</v>
      </c>
      <c r="K66">
        <v>13686</v>
      </c>
      <c r="L66">
        <v>16348</v>
      </c>
      <c r="N66">
        <v>2268</v>
      </c>
      <c r="O66">
        <v>10.914999999999999</v>
      </c>
      <c r="P66">
        <v>14.128</v>
      </c>
      <c r="Q66">
        <v>3.214</v>
      </c>
      <c r="S66">
        <v>0.121</v>
      </c>
      <c r="T66">
        <v>1</v>
      </c>
      <c r="U66">
        <v>0</v>
      </c>
      <c r="V66">
        <v>0</v>
      </c>
      <c r="X66">
        <v>0</v>
      </c>
      <c r="AB66">
        <v>1</v>
      </c>
      <c r="AD66" s="3">
        <f t="shared" si="9"/>
        <v>9.3185272843661835</v>
      </c>
      <c r="AE66" s="3">
        <f t="shared" si="10"/>
        <v>18.815508162060734</v>
      </c>
      <c r="AF66" s="3">
        <f t="shared" si="4"/>
        <v>9.4969808776945506</v>
      </c>
      <c r="AG66" s="3">
        <f t="shared" si="11"/>
        <v>0.44047685468735021</v>
      </c>
      <c r="AH66" s="3"/>
      <c r="AK66">
        <f>ABS(100*(AD66-AD67)/(AVERAGE(AD66:AD67)))</f>
        <v>0.60777986194364819</v>
      </c>
      <c r="AQ66">
        <f>ABS(100*(AE66-AE67)/(AVERAGE(AE66:AE67)))</f>
        <v>0.15104222450735108</v>
      </c>
      <c r="AW66">
        <f>ABS(100*(AF66-AF67)/(AVERAGE(AF66:AF67)))</f>
        <v>0.90124054945191934</v>
      </c>
      <c r="BC66">
        <f>ABS(100*(AG66-AG67)/(AVERAGE(AG66:AG67)))</f>
        <v>1.4775136544090153</v>
      </c>
      <c r="BG66" s="3">
        <f>AVERAGE(AD66:AD67)</f>
        <v>9.3469316685617585</v>
      </c>
      <c r="BH66" s="3">
        <f>AVERAGE(AE66:AE67)</f>
        <v>18.801309204231444</v>
      </c>
      <c r="BI66" s="3">
        <f>AVERAGE(AF66:AF67)</f>
        <v>9.4543775356696855</v>
      </c>
      <c r="BJ66" s="3">
        <f>AVERAGE(AG66:AG67)</f>
        <v>0.43724666509722043</v>
      </c>
      <c r="BK66" t="str">
        <f t="shared" si="5"/>
        <v>Sample 4</v>
      </c>
      <c r="BL66" t="s">
        <v>216</v>
      </c>
    </row>
    <row r="67" spans="1:64" x14ac:dyDescent="0.3">
      <c r="A67">
        <v>158</v>
      </c>
      <c r="B67">
        <v>12</v>
      </c>
      <c r="C67" t="s">
        <v>98</v>
      </c>
      <c r="D67" t="s">
        <v>86</v>
      </c>
      <c r="G67" s="1">
        <v>45724</v>
      </c>
      <c r="H67" s="6">
        <v>8.9027777777777775E-2</v>
      </c>
      <c r="I67">
        <v>0.5</v>
      </c>
      <c r="J67">
        <v>0.5</v>
      </c>
      <c r="K67">
        <v>13769</v>
      </c>
      <c r="L67">
        <v>16323</v>
      </c>
      <c r="N67">
        <v>2229</v>
      </c>
      <c r="O67">
        <v>10.978</v>
      </c>
      <c r="P67">
        <v>14.106999999999999</v>
      </c>
      <c r="Q67">
        <v>3.129</v>
      </c>
      <c r="S67">
        <v>0.11700000000000001</v>
      </c>
      <c r="T67">
        <v>1</v>
      </c>
      <c r="U67">
        <v>0</v>
      </c>
      <c r="V67">
        <v>0</v>
      </c>
      <c r="X67">
        <v>0</v>
      </c>
      <c r="AB67">
        <v>1</v>
      </c>
      <c r="AD67" s="3">
        <f t="shared" si="9"/>
        <v>9.3753360527573353</v>
      </c>
      <c r="AE67" s="3">
        <f t="shared" si="10"/>
        <v>18.787110246402158</v>
      </c>
      <c r="AF67" s="3">
        <f t="shared" si="4"/>
        <v>9.4117741936448223</v>
      </c>
      <c r="AG67" s="3">
        <f t="shared" si="11"/>
        <v>0.43401647550709072</v>
      </c>
      <c r="AH67" s="3"/>
      <c r="BG67" s="3"/>
      <c r="BH67" s="3"/>
      <c r="BI67" s="3"/>
      <c r="BJ67" s="3"/>
      <c r="BK67" t="str">
        <f t="shared" si="5"/>
        <v>Sample 4</v>
      </c>
    </row>
    <row r="68" spans="1:64" x14ac:dyDescent="0.3">
      <c r="A68">
        <v>159</v>
      </c>
      <c r="B68">
        <v>13</v>
      </c>
      <c r="C68" t="s">
        <v>99</v>
      </c>
      <c r="D68" t="s">
        <v>86</v>
      </c>
      <c r="G68" s="1">
        <v>45724</v>
      </c>
      <c r="H68" s="6">
        <v>0.10300925925925926</v>
      </c>
      <c r="I68">
        <v>0.5</v>
      </c>
      <c r="J68">
        <v>0.5</v>
      </c>
      <c r="K68">
        <v>14100</v>
      </c>
      <c r="L68">
        <v>16645</v>
      </c>
      <c r="N68">
        <v>2367</v>
      </c>
      <c r="O68">
        <v>11.231999999999999</v>
      </c>
      <c r="P68">
        <v>14.38</v>
      </c>
      <c r="Q68">
        <v>3.1469999999999998</v>
      </c>
      <c r="S68">
        <v>0.13200000000000001</v>
      </c>
      <c r="T68">
        <v>1</v>
      </c>
      <c r="U68">
        <v>0</v>
      </c>
      <c r="V68">
        <v>0</v>
      </c>
      <c r="X68">
        <v>0</v>
      </c>
      <c r="AB68">
        <v>1</v>
      </c>
      <c r="AD68" s="3">
        <f t="shared" si="9"/>
        <v>9.6018866833292797</v>
      </c>
      <c r="AE68" s="3">
        <f t="shared" si="10"/>
        <v>19.152875400084632</v>
      </c>
      <c r="AF68" s="3">
        <f t="shared" si="4"/>
        <v>9.5509887167553522</v>
      </c>
      <c r="AG68" s="3">
        <f t="shared" si="11"/>
        <v>0.45687627876031667</v>
      </c>
      <c r="AH68" s="3"/>
      <c r="BG68" s="3"/>
      <c r="BH68" s="3"/>
      <c r="BI68" s="3"/>
      <c r="BJ68" s="3"/>
      <c r="BK68" t="str">
        <f t="shared" si="5"/>
        <v>Sample 5</v>
      </c>
    </row>
    <row r="69" spans="1:64" x14ac:dyDescent="0.3">
      <c r="A69">
        <v>160</v>
      </c>
      <c r="B69">
        <v>13</v>
      </c>
      <c r="C69" t="s">
        <v>99</v>
      </c>
      <c r="D69" t="s">
        <v>86</v>
      </c>
      <c r="G69" s="1">
        <v>45724</v>
      </c>
      <c r="H69" s="6">
        <v>0.10927083333333333</v>
      </c>
      <c r="I69">
        <v>0.5</v>
      </c>
      <c r="J69">
        <v>0.5</v>
      </c>
      <c r="K69">
        <v>14295</v>
      </c>
      <c r="L69">
        <v>16366</v>
      </c>
      <c r="N69">
        <v>2373</v>
      </c>
      <c r="O69">
        <v>11.381</v>
      </c>
      <c r="P69">
        <v>14.143000000000001</v>
      </c>
      <c r="Q69">
        <v>2.762</v>
      </c>
      <c r="S69">
        <v>0.13200000000000001</v>
      </c>
      <c r="T69">
        <v>1</v>
      </c>
      <c r="U69">
        <v>0</v>
      </c>
      <c r="V69">
        <v>0</v>
      </c>
      <c r="X69">
        <v>0</v>
      </c>
      <c r="AB69">
        <v>2</v>
      </c>
      <c r="AC69" t="s">
        <v>138</v>
      </c>
      <c r="AD69" s="3">
        <f t="shared" si="9"/>
        <v>9.7353530668988526</v>
      </c>
      <c r="AE69" s="3">
        <f t="shared" si="10"/>
        <v>18.835954661334913</v>
      </c>
      <c r="AF69" s="3">
        <f t="shared" si="4"/>
        <v>9.1006015944360605</v>
      </c>
      <c r="AG69" s="3">
        <f t="shared" si="11"/>
        <v>0.45787018324958739</v>
      </c>
      <c r="AH69" s="3"/>
      <c r="AK69">
        <f>ABS(100*(AD69-AD70)/(AVERAGE(AD69:AD70)))</f>
        <v>7.0329619381577585E-2</v>
      </c>
      <c r="AQ69">
        <f>ABS(100*(AE69-AE70)/(AVERAGE(AE69:AE70)))</f>
        <v>0.93636538806133307</v>
      </c>
      <c r="AW69">
        <f>ABS(100*(AF69-AF70)/(AVERAGE(AF69:AF70)))</f>
        <v>2.0021203682798512</v>
      </c>
      <c r="BC69">
        <f>ABS(100*(AG69-AG70)/(AVERAGE(AG69:AG70)))</f>
        <v>1.3653988805094888</v>
      </c>
      <c r="BG69" s="3">
        <f>AVERAGE(AD69:AD70)</f>
        <v>9.7319308519355303</v>
      </c>
      <c r="BH69" s="3">
        <f>AVERAGE(AE69:AE70)</f>
        <v>18.924556158189674</v>
      </c>
      <c r="BI69" s="3">
        <f>AVERAGE(AF69:AF70)</f>
        <v>9.1926253062541416</v>
      </c>
      <c r="BJ69" s="3">
        <f>AVERAGE(AG69:AG70)</f>
        <v>0.4610175474656113</v>
      </c>
      <c r="BK69" t="str">
        <f t="shared" si="5"/>
        <v>Sample 5</v>
      </c>
      <c r="BL69" t="s">
        <v>217</v>
      </c>
    </row>
    <row r="70" spans="1:64" x14ac:dyDescent="0.3">
      <c r="A70">
        <v>161</v>
      </c>
      <c r="B70">
        <v>13</v>
      </c>
      <c r="C70" t="s">
        <v>99</v>
      </c>
      <c r="D70" t="s">
        <v>86</v>
      </c>
      <c r="G70" s="1">
        <v>45724</v>
      </c>
      <c r="H70" s="6">
        <v>0.1162037037037037</v>
      </c>
      <c r="I70">
        <v>0.5</v>
      </c>
      <c r="J70">
        <v>0.5</v>
      </c>
      <c r="K70">
        <v>14285</v>
      </c>
      <c r="L70">
        <v>16522</v>
      </c>
      <c r="N70">
        <v>2411</v>
      </c>
      <c r="O70">
        <v>11.374000000000001</v>
      </c>
      <c r="P70">
        <v>14.276</v>
      </c>
      <c r="Q70">
        <v>2.9020000000000001</v>
      </c>
      <c r="S70">
        <v>0.13600000000000001</v>
      </c>
      <c r="T70">
        <v>1</v>
      </c>
      <c r="U70">
        <v>0</v>
      </c>
      <c r="V70">
        <v>0</v>
      </c>
      <c r="X70">
        <v>0</v>
      </c>
      <c r="AB70">
        <v>1</v>
      </c>
      <c r="AD70" s="3">
        <f t="shared" si="9"/>
        <v>9.728508636972208</v>
      </c>
      <c r="AE70" s="3">
        <f t="shared" si="10"/>
        <v>19.013157655044431</v>
      </c>
      <c r="AF70" s="3">
        <f t="shared" si="4"/>
        <v>9.2846490180722228</v>
      </c>
      <c r="AG70" s="3">
        <f t="shared" si="11"/>
        <v>0.46416491168163515</v>
      </c>
      <c r="AH70" s="3"/>
      <c r="BG70" s="3"/>
      <c r="BH70" s="3"/>
      <c r="BI70" s="3"/>
      <c r="BJ70" s="3"/>
      <c r="BK70" t="str">
        <f t="shared" si="5"/>
        <v>Sample 5</v>
      </c>
    </row>
    <row r="71" spans="1:64" x14ac:dyDescent="0.3">
      <c r="A71">
        <v>162</v>
      </c>
      <c r="B71">
        <v>14</v>
      </c>
      <c r="C71" t="s">
        <v>100</v>
      </c>
      <c r="D71" t="s">
        <v>86</v>
      </c>
      <c r="G71" s="1">
        <v>45724</v>
      </c>
      <c r="H71" s="6">
        <v>0.12983796296296296</v>
      </c>
      <c r="I71">
        <v>0.5</v>
      </c>
      <c r="J71">
        <v>0.5</v>
      </c>
      <c r="K71">
        <v>13496</v>
      </c>
      <c r="L71">
        <v>15917</v>
      </c>
      <c r="N71">
        <v>2094</v>
      </c>
      <c r="O71">
        <v>10.769</v>
      </c>
      <c r="P71">
        <v>13.763</v>
      </c>
      <c r="Q71">
        <v>2.9940000000000002</v>
      </c>
      <c r="S71">
        <v>0.10299999999999999</v>
      </c>
      <c r="T71">
        <v>1</v>
      </c>
      <c r="U71">
        <v>0</v>
      </c>
      <c r="V71">
        <v>0</v>
      </c>
      <c r="X71">
        <v>0</v>
      </c>
      <c r="AB71">
        <v>1</v>
      </c>
      <c r="AD71" s="3">
        <f t="shared" si="9"/>
        <v>9.1884831157599329</v>
      </c>
      <c r="AE71" s="3">
        <f t="shared" si="10"/>
        <v>18.325928096106864</v>
      </c>
      <c r="AF71" s="3">
        <f t="shared" si="4"/>
        <v>9.1374449803469311</v>
      </c>
      <c r="AG71" s="3">
        <f t="shared" si="11"/>
        <v>0.41165362449850001</v>
      </c>
      <c r="AH71" s="3"/>
      <c r="BG71" s="3"/>
      <c r="BH71" s="3"/>
      <c r="BI71" s="3"/>
      <c r="BJ71" s="3"/>
      <c r="BK71" t="str">
        <f t="shared" si="5"/>
        <v>Sample 6</v>
      </c>
    </row>
    <row r="72" spans="1:64" x14ac:dyDescent="0.3">
      <c r="A72">
        <v>163</v>
      </c>
      <c r="B72">
        <v>14</v>
      </c>
      <c r="C72" t="s">
        <v>100</v>
      </c>
      <c r="D72" t="s">
        <v>86</v>
      </c>
      <c r="G72" s="1">
        <v>45724</v>
      </c>
      <c r="H72" s="6">
        <v>0.13751157407407408</v>
      </c>
      <c r="I72">
        <v>0.5</v>
      </c>
      <c r="J72">
        <v>0.5</v>
      </c>
      <c r="K72">
        <v>13324</v>
      </c>
      <c r="L72">
        <v>16003</v>
      </c>
      <c r="N72">
        <v>2181</v>
      </c>
      <c r="O72">
        <v>10.635999999999999</v>
      </c>
      <c r="P72">
        <v>13.836</v>
      </c>
      <c r="Q72">
        <v>3.2</v>
      </c>
      <c r="S72">
        <v>0.112</v>
      </c>
      <c r="T72">
        <v>1</v>
      </c>
      <c r="U72">
        <v>0</v>
      </c>
      <c r="V72">
        <v>0</v>
      </c>
      <c r="X72">
        <v>0</v>
      </c>
      <c r="AB72">
        <v>1</v>
      </c>
      <c r="AD72" s="3">
        <f t="shared" si="9"/>
        <v>9.0707589210216426</v>
      </c>
      <c r="AE72" s="3">
        <f t="shared" si="10"/>
        <v>18.423616925972372</v>
      </c>
      <c r="AF72" s="3">
        <f t="shared" si="4"/>
        <v>9.3528580049507291</v>
      </c>
      <c r="AG72" s="3">
        <f t="shared" si="11"/>
        <v>0.42606523959292508</v>
      </c>
      <c r="AH72" s="3"/>
      <c r="AK72">
        <f>ABS(100*(AD72-AD73)/(AVERAGE(AD72:AD73)))</f>
        <v>0.2185831840450066</v>
      </c>
      <c r="AQ72">
        <f>ABS(100*(AE72-AE73)/(AVERAGE(AE72:AE73)))</f>
        <v>0.58401652480427535</v>
      </c>
      <c r="AW72">
        <f>ABS(100*(AF72-AF73)/(AVERAGE(AF72:AF73)))</f>
        <v>0.93715299704738342</v>
      </c>
      <c r="BC72">
        <f>ABS(100*(AG72-AG73)/(AVERAGE(AG72:AG73)))</f>
        <v>3.2397371750503652</v>
      </c>
      <c r="BG72" s="3">
        <f>AVERAGE(AD72:AD73)</f>
        <v>9.0806833444152772</v>
      </c>
      <c r="BH72" s="3">
        <f>AVERAGE(AE72:AE73)</f>
        <v>18.477572965723667</v>
      </c>
      <c r="BI72" s="3">
        <f>AVERAGE(AF72:AF73)</f>
        <v>9.396889621308393</v>
      </c>
      <c r="BJ72" s="3">
        <f>AVERAGE(AG72:AG73)</f>
        <v>0.41927355891624196</v>
      </c>
      <c r="BK72" t="str">
        <f t="shared" si="5"/>
        <v>Sample 6</v>
      </c>
      <c r="BL72" t="s">
        <v>218</v>
      </c>
    </row>
    <row r="73" spans="1:64" x14ac:dyDescent="0.3">
      <c r="A73">
        <v>164</v>
      </c>
      <c r="B73">
        <v>14</v>
      </c>
      <c r="C73" t="s">
        <v>100</v>
      </c>
      <c r="D73" t="s">
        <v>86</v>
      </c>
      <c r="G73" s="1">
        <v>45724</v>
      </c>
      <c r="H73" s="6">
        <v>0.14565972222222223</v>
      </c>
      <c r="I73">
        <v>0.5</v>
      </c>
      <c r="J73">
        <v>0.5</v>
      </c>
      <c r="K73">
        <v>13353</v>
      </c>
      <c r="L73">
        <v>16098</v>
      </c>
      <c r="N73">
        <v>2099</v>
      </c>
      <c r="O73">
        <v>10.659000000000001</v>
      </c>
      <c r="P73">
        <v>13.917</v>
      </c>
      <c r="Q73">
        <v>3.258</v>
      </c>
      <c r="S73">
        <v>0.104</v>
      </c>
      <c r="T73">
        <v>1</v>
      </c>
      <c r="U73">
        <v>0</v>
      </c>
      <c r="V73">
        <v>0</v>
      </c>
      <c r="X73">
        <v>0</v>
      </c>
      <c r="AB73">
        <v>1</v>
      </c>
      <c r="AD73" s="3">
        <f t="shared" si="9"/>
        <v>9.0906077678089101</v>
      </c>
      <c r="AE73" s="3">
        <f t="shared" si="10"/>
        <v>18.531529005474965</v>
      </c>
      <c r="AF73" s="3">
        <f t="shared" si="4"/>
        <v>9.4409212376660552</v>
      </c>
      <c r="AG73" s="3">
        <f t="shared" si="11"/>
        <v>0.4124818782395589</v>
      </c>
      <c r="AH73" s="3"/>
      <c r="BG73" s="3"/>
      <c r="BH73" s="3"/>
      <c r="BI73" s="3"/>
      <c r="BJ73" s="3"/>
      <c r="BK73" t="str">
        <f t="shared" si="5"/>
        <v>Sample 6</v>
      </c>
    </row>
    <row r="74" spans="1:64" x14ac:dyDescent="0.3">
      <c r="A74">
        <v>165</v>
      </c>
      <c r="B74">
        <v>15</v>
      </c>
      <c r="C74" t="s">
        <v>101</v>
      </c>
      <c r="D74" t="s">
        <v>86</v>
      </c>
      <c r="G74" s="1">
        <v>45724</v>
      </c>
      <c r="H74" s="6">
        <v>0.1595138888888889</v>
      </c>
      <c r="I74">
        <v>0.5</v>
      </c>
      <c r="J74">
        <v>0.5</v>
      </c>
      <c r="K74">
        <v>13983</v>
      </c>
      <c r="L74">
        <v>16717</v>
      </c>
      <c r="N74">
        <v>2221</v>
      </c>
      <c r="O74">
        <v>11.141999999999999</v>
      </c>
      <c r="P74">
        <v>14.441000000000001</v>
      </c>
      <c r="Q74">
        <v>3.2989999999999999</v>
      </c>
      <c r="S74">
        <v>0.11600000000000001</v>
      </c>
      <c r="T74">
        <v>1</v>
      </c>
      <c r="U74">
        <v>0</v>
      </c>
      <c r="V74">
        <v>0</v>
      </c>
      <c r="X74">
        <v>0</v>
      </c>
      <c r="AB74">
        <v>1</v>
      </c>
      <c r="AD74" s="3">
        <f t="shared" si="9"/>
        <v>9.5218068531875346</v>
      </c>
      <c r="AE74" s="3">
        <f t="shared" si="10"/>
        <v>19.23466139718133</v>
      </c>
      <c r="AF74" s="3">
        <f t="shared" si="4"/>
        <v>9.7128545439937959</v>
      </c>
      <c r="AG74" s="3">
        <f t="shared" si="11"/>
        <v>0.43269126952139642</v>
      </c>
      <c r="AH74" s="3"/>
      <c r="BG74" s="3"/>
      <c r="BH74" s="3"/>
      <c r="BI74" s="3"/>
      <c r="BJ74" s="3"/>
      <c r="BK74" t="str">
        <f t="shared" si="5"/>
        <v>Sample 7</v>
      </c>
    </row>
    <row r="75" spans="1:64" x14ac:dyDescent="0.3">
      <c r="A75">
        <v>166</v>
      </c>
      <c r="B75">
        <v>15</v>
      </c>
      <c r="C75" t="s">
        <v>101</v>
      </c>
      <c r="D75" t="s">
        <v>86</v>
      </c>
      <c r="G75" s="1">
        <v>45724</v>
      </c>
      <c r="H75" s="6">
        <v>0.16745370370370372</v>
      </c>
      <c r="I75">
        <v>0.5</v>
      </c>
      <c r="J75">
        <v>0.5</v>
      </c>
      <c r="K75">
        <v>14288</v>
      </c>
      <c r="L75">
        <v>16715</v>
      </c>
      <c r="N75">
        <v>2288</v>
      </c>
      <c r="O75">
        <v>11.375999999999999</v>
      </c>
      <c r="P75">
        <v>14.44</v>
      </c>
      <c r="Q75">
        <v>3.0630000000000002</v>
      </c>
      <c r="S75">
        <v>0.123</v>
      </c>
      <c r="T75">
        <v>1</v>
      </c>
      <c r="U75">
        <v>0</v>
      </c>
      <c r="V75">
        <v>0</v>
      </c>
      <c r="X75">
        <v>0</v>
      </c>
      <c r="AB75">
        <v>1</v>
      </c>
      <c r="AD75" s="3">
        <f t="shared" si="9"/>
        <v>9.7305619659501996</v>
      </c>
      <c r="AE75" s="3">
        <f t="shared" si="10"/>
        <v>19.232389563928642</v>
      </c>
      <c r="AF75" s="3">
        <f t="shared" si="4"/>
        <v>9.5018275979784423</v>
      </c>
      <c r="AG75" s="3">
        <f t="shared" si="11"/>
        <v>0.44378986965158584</v>
      </c>
      <c r="AH75" s="3"/>
      <c r="AK75">
        <f>ABS(100*(AD75-AD76)/(AVERAGE(AD75:AD76)))</f>
        <v>1.0962383937185161</v>
      </c>
      <c r="AQ75">
        <f>ABS(100*(AE75-AE76)/(AVERAGE(AE75:AE76)))</f>
        <v>9.6782205253532076</v>
      </c>
      <c r="AW75">
        <f>ABS(100*(AF75-AF76)/(AVERAGE(AF75:AF76)))</f>
        <v>19.26063848723626</v>
      </c>
      <c r="BC75">
        <f>ABS(100*(AG75-AG76)/(AVERAGE(AG75:AG76)))</f>
        <v>0.71172523862295844</v>
      </c>
      <c r="BG75" s="3">
        <f>AVERAGE(AD75:AD76)</f>
        <v>9.6775176340187024</v>
      </c>
      <c r="BH75" s="8">
        <f>AVERAGE(AE75)</f>
        <v>19.232389563928642</v>
      </c>
      <c r="BI75" s="8">
        <f>AVERAGE(AF75)</f>
        <v>9.5018275979784423</v>
      </c>
      <c r="BJ75" s="3">
        <f>AVERAGE(AG75:AG76)</f>
        <v>0.44221618754357395</v>
      </c>
      <c r="BK75" t="str">
        <f t="shared" si="5"/>
        <v>Sample 7</v>
      </c>
      <c r="BL75" t="s">
        <v>219</v>
      </c>
    </row>
    <row r="76" spans="1:64" x14ac:dyDescent="0.3">
      <c r="A76">
        <v>167</v>
      </c>
      <c r="B76">
        <v>15</v>
      </c>
      <c r="C76" t="s">
        <v>101</v>
      </c>
      <c r="D76" t="s">
        <v>86</v>
      </c>
      <c r="G76" s="1">
        <v>45724</v>
      </c>
      <c r="H76" s="6">
        <v>0.17928240740740742</v>
      </c>
      <c r="I76">
        <v>0.5</v>
      </c>
      <c r="J76">
        <v>0.5</v>
      </c>
      <c r="K76">
        <v>14133</v>
      </c>
      <c r="L76">
        <v>15152</v>
      </c>
      <c r="N76">
        <v>2269</v>
      </c>
      <c r="O76">
        <v>11.257</v>
      </c>
      <c r="P76">
        <v>13.115</v>
      </c>
      <c r="Q76">
        <v>1.857</v>
      </c>
      <c r="S76">
        <v>0.121</v>
      </c>
      <c r="T76">
        <v>1</v>
      </c>
      <c r="U76">
        <v>0</v>
      </c>
      <c r="V76">
        <v>0</v>
      </c>
      <c r="X76">
        <v>0</v>
      </c>
      <c r="Z76" t="s">
        <v>95</v>
      </c>
      <c r="AB76">
        <v>3</v>
      </c>
      <c r="AC76" t="s">
        <v>139</v>
      </c>
      <c r="AD76" s="3">
        <f t="shared" si="9"/>
        <v>9.6244733020872069</v>
      </c>
      <c r="AE76" s="3">
        <f t="shared" si="10"/>
        <v>17.45695187695441</v>
      </c>
      <c r="AF76" s="3">
        <f t="shared" si="4"/>
        <v>7.8324785748672028</v>
      </c>
      <c r="AG76" s="3">
        <f t="shared" si="11"/>
        <v>0.44064250543556199</v>
      </c>
      <c r="AH76" s="3"/>
      <c r="BG76" s="3"/>
      <c r="BH76" s="3"/>
      <c r="BI76" s="3"/>
      <c r="BJ76" s="3"/>
      <c r="BK76" t="str">
        <f t="shared" si="5"/>
        <v>Sample 7</v>
      </c>
    </row>
    <row r="77" spans="1:64" x14ac:dyDescent="0.3">
      <c r="A77">
        <v>168</v>
      </c>
      <c r="B77">
        <v>16</v>
      </c>
      <c r="C77" t="s">
        <v>102</v>
      </c>
      <c r="D77" t="s">
        <v>86</v>
      </c>
      <c r="G77" s="1">
        <v>45724</v>
      </c>
      <c r="H77" s="6">
        <v>0.19408564814814816</v>
      </c>
      <c r="I77">
        <v>0.5</v>
      </c>
      <c r="J77">
        <v>0.5</v>
      </c>
      <c r="K77">
        <v>14589</v>
      </c>
      <c r="L77">
        <v>17006</v>
      </c>
      <c r="N77">
        <v>2479</v>
      </c>
      <c r="O77">
        <v>11.606999999999999</v>
      </c>
      <c r="P77">
        <v>14.685</v>
      </c>
      <c r="Q77">
        <v>3.0779999999999998</v>
      </c>
      <c r="S77">
        <v>0.14299999999999999</v>
      </c>
      <c r="T77">
        <v>1</v>
      </c>
      <c r="U77">
        <v>0</v>
      </c>
      <c r="V77">
        <v>0</v>
      </c>
      <c r="X77">
        <v>0</v>
      </c>
      <c r="AB77">
        <v>1</v>
      </c>
      <c r="AD77" s="3">
        <f t="shared" si="9"/>
        <v>9.9365793067422121</v>
      </c>
      <c r="AE77" s="3">
        <f t="shared" si="10"/>
        <v>19.562941302194478</v>
      </c>
      <c r="AF77" s="3">
        <f t="shared" si="4"/>
        <v>9.6263619954522657</v>
      </c>
      <c r="AG77" s="3">
        <f t="shared" si="11"/>
        <v>0.47542916256003637</v>
      </c>
      <c r="AH77" s="3"/>
      <c r="BG77" s="3"/>
      <c r="BH77" s="3"/>
      <c r="BI77" s="3"/>
      <c r="BJ77" s="3"/>
      <c r="BK77" t="str">
        <f t="shared" si="5"/>
        <v>Sample 8</v>
      </c>
    </row>
    <row r="78" spans="1:64" x14ac:dyDescent="0.3">
      <c r="A78">
        <v>169</v>
      </c>
      <c r="B78">
        <v>16</v>
      </c>
      <c r="C78" t="s">
        <v>102</v>
      </c>
      <c r="D78" t="s">
        <v>86</v>
      </c>
      <c r="G78" s="1">
        <v>45724</v>
      </c>
      <c r="H78" s="6">
        <v>0.20207175925925927</v>
      </c>
      <c r="I78">
        <v>0.5</v>
      </c>
      <c r="J78">
        <v>0.5</v>
      </c>
      <c r="K78">
        <v>14719</v>
      </c>
      <c r="L78">
        <v>17141</v>
      </c>
      <c r="N78">
        <v>2475</v>
      </c>
      <c r="O78">
        <v>11.707000000000001</v>
      </c>
      <c r="P78">
        <v>14.8</v>
      </c>
      <c r="Q78">
        <v>3.093</v>
      </c>
      <c r="S78">
        <v>0.14299999999999999</v>
      </c>
      <c r="T78">
        <v>1</v>
      </c>
      <c r="U78">
        <v>0</v>
      </c>
      <c r="V78">
        <v>0</v>
      </c>
      <c r="X78">
        <v>0</v>
      </c>
      <c r="AB78">
        <v>1</v>
      </c>
      <c r="AD78" s="3">
        <f t="shared" si="9"/>
        <v>10.025556895788593</v>
      </c>
      <c r="AE78" s="3">
        <f t="shared" si="10"/>
        <v>19.716290046750796</v>
      </c>
      <c r="AF78" s="3">
        <f t="shared" si="4"/>
        <v>9.6907331509622026</v>
      </c>
      <c r="AG78" s="3">
        <f t="shared" si="11"/>
        <v>0.47476655956718922</v>
      </c>
      <c r="AH78" s="3"/>
      <c r="AK78">
        <f>ABS(100*(AD78-AD79)/(AVERAGE(AD78:AD79)))</f>
        <v>0.11612608595818824</v>
      </c>
      <c r="AQ78">
        <f>ABS(100*(AE78-AE79)/(AVERAGE(AE78:AE79)))</f>
        <v>0.1152926273360194</v>
      </c>
      <c r="AW78">
        <f>ABS(100*(AF78-AF79)/(AVERAGE(AF78:AF79)))</f>
        <v>0.11443037925817873</v>
      </c>
      <c r="BC78">
        <f>ABS(100*(AG78-AG79)/(AVERAGE(AG78:AG79)))</f>
        <v>0.59491116179203929</v>
      </c>
      <c r="BG78" s="3">
        <f>AVERAGE(AD78:AD79)</f>
        <v>10.019739130350946</v>
      </c>
      <c r="BH78" s="3">
        <f>AVERAGE(AE78:AE79)</f>
        <v>19.704930880487368</v>
      </c>
      <c r="BI78" s="3">
        <f>AVERAGE(AF78:AF79)</f>
        <v>9.685191750136422</v>
      </c>
      <c r="BJ78" s="3">
        <f>AVERAGE(AG78:AG79)</f>
        <v>0.47335852820738911</v>
      </c>
      <c r="BK78" t="str">
        <f t="shared" si="5"/>
        <v>Sample 8</v>
      </c>
      <c r="BL78" t="s">
        <v>220</v>
      </c>
    </row>
    <row r="79" spans="1:64" x14ac:dyDescent="0.3">
      <c r="A79">
        <v>170</v>
      </c>
      <c r="B79">
        <v>16</v>
      </c>
      <c r="C79" t="s">
        <v>102</v>
      </c>
      <c r="D79" t="s">
        <v>86</v>
      </c>
      <c r="G79" s="1">
        <v>45724</v>
      </c>
      <c r="H79" s="6">
        <v>0.21028935185185185</v>
      </c>
      <c r="I79">
        <v>0.5</v>
      </c>
      <c r="J79">
        <v>0.5</v>
      </c>
      <c r="K79">
        <v>14702</v>
      </c>
      <c r="L79">
        <v>17121</v>
      </c>
      <c r="N79">
        <v>2458</v>
      </c>
      <c r="O79">
        <v>11.694000000000001</v>
      </c>
      <c r="P79">
        <v>14.782999999999999</v>
      </c>
      <c r="Q79">
        <v>3.089</v>
      </c>
      <c r="S79">
        <v>0.14099999999999999</v>
      </c>
      <c r="T79">
        <v>1</v>
      </c>
      <c r="U79">
        <v>0</v>
      </c>
      <c r="V79">
        <v>0</v>
      </c>
      <c r="X79">
        <v>0</v>
      </c>
      <c r="AB79">
        <v>1</v>
      </c>
      <c r="AD79" s="3">
        <f t="shared" si="9"/>
        <v>10.013921364913296</v>
      </c>
      <c r="AE79" s="3">
        <f t="shared" si="10"/>
        <v>19.693571714223935</v>
      </c>
      <c r="AF79" s="3">
        <f t="shared" si="4"/>
        <v>9.6796503493106396</v>
      </c>
      <c r="AG79" s="3">
        <f t="shared" si="11"/>
        <v>0.47195049684758894</v>
      </c>
      <c r="AH79" s="3"/>
      <c r="BG79" s="3"/>
      <c r="BH79" s="3"/>
      <c r="BI79" s="3"/>
      <c r="BJ79" s="3"/>
      <c r="BK79" t="str">
        <f t="shared" si="5"/>
        <v>Sample 8</v>
      </c>
    </row>
    <row r="80" spans="1:64" x14ac:dyDescent="0.3">
      <c r="A80">
        <v>171</v>
      </c>
      <c r="B80">
        <v>17</v>
      </c>
      <c r="C80" t="s">
        <v>103</v>
      </c>
      <c r="D80" t="s">
        <v>86</v>
      </c>
      <c r="G80" s="1">
        <v>45724</v>
      </c>
      <c r="H80" s="6">
        <v>0.2240162037037037</v>
      </c>
      <c r="I80">
        <v>0.5</v>
      </c>
      <c r="J80">
        <v>0.5</v>
      </c>
      <c r="K80">
        <v>14246</v>
      </c>
      <c r="L80">
        <v>17079</v>
      </c>
      <c r="N80">
        <v>2853</v>
      </c>
      <c r="O80">
        <v>11.343999999999999</v>
      </c>
      <c r="P80">
        <v>14.747999999999999</v>
      </c>
      <c r="Q80">
        <v>3.4039999999999999</v>
      </c>
      <c r="S80">
        <v>0.182</v>
      </c>
      <c r="T80">
        <v>1</v>
      </c>
      <c r="U80">
        <v>0</v>
      </c>
      <c r="V80">
        <v>0</v>
      </c>
      <c r="X80">
        <v>0</v>
      </c>
      <c r="AB80">
        <v>1</v>
      </c>
      <c r="AD80" s="3">
        <f t="shared" si="9"/>
        <v>9.7018153602582942</v>
      </c>
      <c r="AE80" s="3">
        <f t="shared" si="10"/>
        <v>19.645863215917526</v>
      </c>
      <c r="AF80" s="3">
        <f t="shared" si="4"/>
        <v>9.9440478556592318</v>
      </c>
      <c r="AG80" s="3">
        <f t="shared" si="11"/>
        <v>0.53738254239124317</v>
      </c>
      <c r="AH80" s="3"/>
      <c r="BG80" s="3"/>
      <c r="BH80" s="3"/>
      <c r="BI80" s="3"/>
      <c r="BJ80" s="3"/>
      <c r="BK80" t="str">
        <f t="shared" si="5"/>
        <v>Sample 9</v>
      </c>
    </row>
    <row r="81" spans="1:64" x14ac:dyDescent="0.3">
      <c r="A81">
        <v>172</v>
      </c>
      <c r="B81">
        <v>17</v>
      </c>
      <c r="C81" t="s">
        <v>103</v>
      </c>
      <c r="D81" t="s">
        <v>86</v>
      </c>
      <c r="G81" s="1">
        <v>45724</v>
      </c>
      <c r="H81" s="6">
        <v>0.23178240740740741</v>
      </c>
      <c r="I81">
        <v>0.5</v>
      </c>
      <c r="J81">
        <v>0.5</v>
      </c>
      <c r="K81">
        <v>14284</v>
      </c>
      <c r="L81">
        <v>17104</v>
      </c>
      <c r="N81">
        <v>2965</v>
      </c>
      <c r="O81">
        <v>11.372999999999999</v>
      </c>
      <c r="P81">
        <v>14.769</v>
      </c>
      <c r="Q81">
        <v>3.3959999999999999</v>
      </c>
      <c r="S81">
        <v>0.19400000000000001</v>
      </c>
      <c r="T81">
        <v>1</v>
      </c>
      <c r="U81">
        <v>0</v>
      </c>
      <c r="V81">
        <v>0</v>
      </c>
      <c r="X81">
        <v>0</v>
      </c>
      <c r="AB81">
        <v>1</v>
      </c>
      <c r="AD81" s="3">
        <f t="shared" si="9"/>
        <v>9.7278241939795436</v>
      </c>
      <c r="AE81" s="3">
        <f t="shared" si="10"/>
        <v>19.674261131576102</v>
      </c>
      <c r="AF81" s="3">
        <f t="shared" si="4"/>
        <v>9.9464369375965589</v>
      </c>
      <c r="AG81" s="3">
        <f t="shared" si="11"/>
        <v>0.55593542619096281</v>
      </c>
      <c r="AH81" s="3"/>
      <c r="AK81">
        <f>ABS(100*(AD81-AD82)/(AVERAGE(AD81:AD82)))</f>
        <v>0.58228205639045971</v>
      </c>
      <c r="AQ81">
        <f>ABS(100*(AE81-AE82)/(AVERAGE(AE81:AE82)))</f>
        <v>0.39183681730595876</v>
      </c>
      <c r="AW81">
        <f>ABS(100*(AF81-AF82)/(AVERAGE(AF81:AF82)))</f>
        <v>0.20522519691339769</v>
      </c>
      <c r="BC81">
        <f>ABS(100*(AG81-AG82)/(AVERAGE(AG81:AG82)))</f>
        <v>1.3499043532497861</v>
      </c>
      <c r="BG81" s="3">
        <f>AVERAGE(AD81:AD82)</f>
        <v>9.7562285781751186</v>
      </c>
      <c r="BH81" s="3">
        <f>AVERAGE(AE81:AE82)</f>
        <v>19.712882296871769</v>
      </c>
      <c r="BI81" s="3">
        <f>AVERAGE(AF81:AF82)</f>
        <v>9.9566537186966499</v>
      </c>
      <c r="BJ81" s="3">
        <f>AVERAGE(AG81:AG82)</f>
        <v>0.55220828435619773</v>
      </c>
      <c r="BK81" t="str">
        <f t="shared" si="5"/>
        <v>Sample 9</v>
      </c>
      <c r="BL81" t="s">
        <v>221</v>
      </c>
    </row>
    <row r="82" spans="1:64" x14ac:dyDescent="0.3">
      <c r="A82">
        <v>173</v>
      </c>
      <c r="B82">
        <v>17</v>
      </c>
      <c r="C82" t="s">
        <v>103</v>
      </c>
      <c r="D82" t="s">
        <v>86</v>
      </c>
      <c r="G82" s="1">
        <v>45724</v>
      </c>
      <c r="H82" s="6">
        <v>0.24009259259259258</v>
      </c>
      <c r="I82">
        <v>0.5</v>
      </c>
      <c r="J82">
        <v>0.5</v>
      </c>
      <c r="K82">
        <v>14367</v>
      </c>
      <c r="L82">
        <v>17172</v>
      </c>
      <c r="N82">
        <v>2920</v>
      </c>
      <c r="O82">
        <v>11.436999999999999</v>
      </c>
      <c r="P82">
        <v>14.827</v>
      </c>
      <c r="Q82">
        <v>3.39</v>
      </c>
      <c r="S82">
        <v>0.189</v>
      </c>
      <c r="T82">
        <v>1</v>
      </c>
      <c r="U82">
        <v>0</v>
      </c>
      <c r="V82">
        <v>0</v>
      </c>
      <c r="X82">
        <v>0</v>
      </c>
      <c r="AB82">
        <v>1</v>
      </c>
      <c r="AD82" s="3">
        <f t="shared" si="9"/>
        <v>9.7846329623706954</v>
      </c>
      <c r="AE82" s="3">
        <f t="shared" si="10"/>
        <v>19.751503462167435</v>
      </c>
      <c r="AF82" s="3">
        <f t="shared" si="4"/>
        <v>9.9668704997967392</v>
      </c>
      <c r="AG82" s="3">
        <f t="shared" si="11"/>
        <v>0.54848114252143254</v>
      </c>
      <c r="AH82" s="3"/>
      <c r="BG82" s="3"/>
      <c r="BH82" s="3"/>
      <c r="BI82" s="3"/>
      <c r="BJ82" s="3"/>
      <c r="BK82" t="str">
        <f t="shared" si="5"/>
        <v>Sample 9</v>
      </c>
    </row>
    <row r="83" spans="1:64" x14ac:dyDescent="0.3">
      <c r="A83">
        <v>174</v>
      </c>
      <c r="B83">
        <v>18</v>
      </c>
      <c r="C83" t="s">
        <v>104</v>
      </c>
      <c r="D83" t="s">
        <v>86</v>
      </c>
      <c r="G83" s="1">
        <v>45724</v>
      </c>
      <c r="H83" s="6">
        <v>0.25309027777777776</v>
      </c>
      <c r="I83">
        <v>0.5</v>
      </c>
      <c r="J83">
        <v>0.5</v>
      </c>
      <c r="K83">
        <v>4962</v>
      </c>
      <c r="L83">
        <v>6203</v>
      </c>
      <c r="N83">
        <v>1400</v>
      </c>
      <c r="O83">
        <v>4.2220000000000004</v>
      </c>
      <c r="P83">
        <v>5.5339999999999998</v>
      </c>
      <c r="Q83">
        <v>1.3120000000000001</v>
      </c>
      <c r="S83">
        <v>0.03</v>
      </c>
      <c r="T83">
        <v>1</v>
      </c>
      <c r="U83">
        <v>0</v>
      </c>
      <c r="V83">
        <v>0</v>
      </c>
      <c r="X83">
        <v>0</v>
      </c>
      <c r="AB83">
        <v>1</v>
      </c>
      <c r="AD83" s="3">
        <f t="shared" si="9"/>
        <v>3.3474466163612417</v>
      </c>
      <c r="AE83" s="3">
        <f t="shared" si="10"/>
        <v>7.2916339878101954</v>
      </c>
      <c r="AF83" s="3">
        <f t="shared" si="4"/>
        <v>3.9441873714489537</v>
      </c>
      <c r="AG83" s="3">
        <f t="shared" si="11"/>
        <v>0.29669200523952272</v>
      </c>
      <c r="AH83" s="3"/>
      <c r="BG83" s="3"/>
      <c r="BH83" s="3"/>
      <c r="BI83" s="3"/>
      <c r="BJ83" s="3"/>
      <c r="BK83" t="str">
        <f t="shared" si="5"/>
        <v>Sample 10</v>
      </c>
    </row>
    <row r="84" spans="1:64" x14ac:dyDescent="0.3">
      <c r="A84">
        <v>175</v>
      </c>
      <c r="B84">
        <v>18</v>
      </c>
      <c r="C84" t="s">
        <v>104</v>
      </c>
      <c r="D84" t="s">
        <v>86</v>
      </c>
      <c r="G84" s="1">
        <v>45724</v>
      </c>
      <c r="H84" s="6">
        <v>0.26028935185185187</v>
      </c>
      <c r="I84">
        <v>0.5</v>
      </c>
      <c r="J84">
        <v>0.5</v>
      </c>
      <c r="K84">
        <v>2854</v>
      </c>
      <c r="L84">
        <v>6245</v>
      </c>
      <c r="N84">
        <v>1414</v>
      </c>
      <c r="O84">
        <v>2.605</v>
      </c>
      <c r="P84">
        <v>5.569</v>
      </c>
      <c r="Q84">
        <v>2.964</v>
      </c>
      <c r="S84">
        <v>3.2000000000000001E-2</v>
      </c>
      <c r="T84">
        <v>1</v>
      </c>
      <c r="U84">
        <v>0</v>
      </c>
      <c r="V84">
        <v>0</v>
      </c>
      <c r="X84">
        <v>0</v>
      </c>
      <c r="AB84">
        <v>1</v>
      </c>
      <c r="AD84" s="3">
        <f t="shared" si="9"/>
        <v>1.9046407878245131</v>
      </c>
      <c r="AE84" s="3">
        <f t="shared" si="10"/>
        <v>7.339342486116605</v>
      </c>
      <c r="AF84" s="3">
        <f t="shared" si="4"/>
        <v>5.4347016982920922</v>
      </c>
      <c r="AG84" s="3">
        <f t="shared" si="11"/>
        <v>0.29901111571448763</v>
      </c>
      <c r="AH84" s="3"/>
      <c r="AK84">
        <f>ABS(100*(AD84-AD85)/(AVERAGE(AD84:AD85)))</f>
        <v>1.0475893468747355</v>
      </c>
      <c r="AQ84">
        <f>ABS(100*(AE84-AE85)/(AVERAGE(AE84:AE85)))</f>
        <v>0.74015101766884706</v>
      </c>
      <c r="AW84">
        <f>ABS(100*(AF84-AF85)/(AVERAGE(AF84:AF85)))</f>
        <v>1.3591806559447679</v>
      </c>
      <c r="BC84">
        <f>ABS(100*(AG84-AG85)/(AVERAGE(AG84:AG85)))</f>
        <v>4.5477443768739505</v>
      </c>
      <c r="BG84" s="3">
        <f>AVERAGE(AD84:AD85)</f>
        <v>1.894716364430878</v>
      </c>
      <c r="BH84" s="3">
        <f>AVERAGE(AE84:AE85)</f>
        <v>7.366604485148839</v>
      </c>
      <c r="BI84" s="3">
        <f>AVERAGE(AF84:AF85)</f>
        <v>5.4718881207179617</v>
      </c>
      <c r="BJ84" s="3">
        <f>AVERAGE(AG84:AG85)</f>
        <v>0.30596844713938254</v>
      </c>
      <c r="BK84" t="str">
        <f t="shared" si="5"/>
        <v>Sample 10</v>
      </c>
      <c r="BL84" t="s">
        <v>222</v>
      </c>
    </row>
    <row r="85" spans="1:64" x14ac:dyDescent="0.3">
      <c r="A85">
        <v>176</v>
      </c>
      <c r="B85">
        <v>18</v>
      </c>
      <c r="C85" t="s">
        <v>104</v>
      </c>
      <c r="D85" t="s">
        <v>86</v>
      </c>
      <c r="G85" s="1">
        <v>45724</v>
      </c>
      <c r="H85" s="6">
        <v>0.26787037037037037</v>
      </c>
      <c r="I85">
        <v>0.5</v>
      </c>
      <c r="J85">
        <v>0.5</v>
      </c>
      <c r="K85">
        <v>2825</v>
      </c>
      <c r="L85">
        <v>6293</v>
      </c>
      <c r="N85">
        <v>1498</v>
      </c>
      <c r="O85">
        <v>2.5819999999999999</v>
      </c>
      <c r="P85">
        <v>5.61</v>
      </c>
      <c r="Q85">
        <v>3.028</v>
      </c>
      <c r="S85">
        <v>4.1000000000000002E-2</v>
      </c>
      <c r="T85">
        <v>1</v>
      </c>
      <c r="U85">
        <v>0</v>
      </c>
      <c r="V85">
        <v>0</v>
      </c>
      <c r="X85">
        <v>0</v>
      </c>
      <c r="AB85">
        <v>1</v>
      </c>
      <c r="AD85" s="3">
        <f t="shared" si="9"/>
        <v>1.8847919410372429</v>
      </c>
      <c r="AE85" s="3">
        <f t="shared" si="10"/>
        <v>7.3938664841810731</v>
      </c>
      <c r="AF85" s="3">
        <f t="shared" si="4"/>
        <v>5.5090745431438304</v>
      </c>
      <c r="AG85" s="3">
        <f t="shared" si="11"/>
        <v>0.31292577856427745</v>
      </c>
      <c r="AH85" s="3"/>
      <c r="BK85" t="str">
        <f t="shared" si="5"/>
        <v>Sample 10</v>
      </c>
    </row>
    <row r="86" spans="1:64" x14ac:dyDescent="0.3">
      <c r="A86">
        <v>177</v>
      </c>
      <c r="B86">
        <v>19</v>
      </c>
      <c r="C86" t="s">
        <v>105</v>
      </c>
      <c r="D86" t="s">
        <v>86</v>
      </c>
      <c r="G86" s="1">
        <v>45724</v>
      </c>
      <c r="H86" s="6">
        <v>0.28157407407407409</v>
      </c>
      <c r="I86">
        <v>0.5</v>
      </c>
      <c r="J86">
        <v>0.5</v>
      </c>
      <c r="K86">
        <v>14710</v>
      </c>
      <c r="L86">
        <v>20299</v>
      </c>
      <c r="N86">
        <v>3817</v>
      </c>
      <c r="O86">
        <v>11.7</v>
      </c>
      <c r="P86">
        <v>17.475999999999999</v>
      </c>
      <c r="Q86">
        <v>5.7750000000000004</v>
      </c>
      <c r="S86">
        <v>0.28299999999999997</v>
      </c>
      <c r="T86">
        <v>1</v>
      </c>
      <c r="U86">
        <v>0</v>
      </c>
      <c r="V86">
        <v>0</v>
      </c>
      <c r="X86">
        <v>0</v>
      </c>
      <c r="AB86">
        <v>1</v>
      </c>
      <c r="AD86" s="3">
        <f t="shared" si="9"/>
        <v>10.019396908854613</v>
      </c>
      <c r="AE86" s="3">
        <f t="shared" si="10"/>
        <v>23.303514752742242</v>
      </c>
      <c r="AF86" s="3">
        <f t="shared" si="4"/>
        <v>13.284117843887628</v>
      </c>
      <c r="AG86" s="3">
        <f t="shared" si="11"/>
        <v>0.69706986366740187</v>
      </c>
      <c r="AH86" s="3"/>
      <c r="BG86" s="3"/>
      <c r="BH86" s="3"/>
      <c r="BI86" s="3"/>
      <c r="BJ86" s="3"/>
      <c r="BK86" t="str">
        <f t="shared" si="5"/>
        <v>SPIKE</v>
      </c>
    </row>
    <row r="87" spans="1:64" x14ac:dyDescent="0.3">
      <c r="A87">
        <v>178</v>
      </c>
      <c r="B87">
        <v>19</v>
      </c>
      <c r="C87" t="s">
        <v>105</v>
      </c>
      <c r="D87" t="s">
        <v>86</v>
      </c>
      <c r="G87" s="1">
        <v>45724</v>
      </c>
      <c r="H87" s="6">
        <v>0.28960648148148149</v>
      </c>
      <c r="I87">
        <v>0.5</v>
      </c>
      <c r="J87">
        <v>0.5</v>
      </c>
      <c r="K87">
        <v>17605</v>
      </c>
      <c r="L87">
        <v>20431</v>
      </c>
      <c r="N87">
        <v>3751</v>
      </c>
      <c r="O87">
        <v>13.920999999999999</v>
      </c>
      <c r="P87">
        <v>17.587</v>
      </c>
      <c r="Q87">
        <v>3.6669999999999998</v>
      </c>
      <c r="S87">
        <v>0.27600000000000002</v>
      </c>
      <c r="T87">
        <v>1</v>
      </c>
      <c r="U87">
        <v>0</v>
      </c>
      <c r="V87">
        <v>0</v>
      </c>
      <c r="X87">
        <v>0</v>
      </c>
      <c r="AB87">
        <v>1</v>
      </c>
      <c r="AD87" s="3">
        <f t="shared" si="9"/>
        <v>12.00085937261829</v>
      </c>
      <c r="AE87" s="3">
        <f t="shared" si="10"/>
        <v>23.453455747419525</v>
      </c>
      <c r="AF87" s="3">
        <f t="shared" si="4"/>
        <v>11.452596374801235</v>
      </c>
      <c r="AG87" s="3">
        <f t="shared" si="11"/>
        <v>0.68613691428542412</v>
      </c>
      <c r="AH87" s="3"/>
      <c r="AK87">
        <f>ABS(100*(AD87-AD88)/(AVERAGE(AD87:AD88)))</f>
        <v>1.139826658883192</v>
      </c>
      <c r="AM87">
        <f>100*((AVERAGE(AD87:AD88)*25.225)-(AVERAGE(AD69:AD70)*25))/(1000*0.075)</f>
        <v>81.544728482865594</v>
      </c>
      <c r="AQ87">
        <f>ABS(100*(AE87-AE88)/(AVERAGE(AE87:AE88)))</f>
        <v>9.6912545549045173E-2</v>
      </c>
      <c r="AS87">
        <f>100*((AVERAGE(AE87:AE88)*25.225)-(AVERAGE(AE69:AE70)*25))/(2000*0.075)</f>
        <v>78.808654869947119</v>
      </c>
      <c r="AW87">
        <f>ABS(100*(AF87-AF88)/(AVERAGE(AF87:AF88)))</f>
        <v>1.4094708207856144</v>
      </c>
      <c r="AY87">
        <f>100*((AVERAGE(AF87:AF88)*25.225)-(AVERAGE(AF69:AF70)*25))/(1000*0.075)</f>
        <v>76.072581257028673</v>
      </c>
      <c r="BC87">
        <f>ABS(100*(AG87-AG88)/(AVERAGE(AG87:AG88)))</f>
        <v>2.3448551533147652</v>
      </c>
      <c r="BE87">
        <f>100*((AVERAGE(AG87:AG88)*25.225)-(AVERAGE(AG69:AG70)*25))/(100*0.075)</f>
        <v>74.423934003662893</v>
      </c>
      <c r="BG87" s="3">
        <f>AVERAGE(AD87:AD88)</f>
        <v>12.069645893381068</v>
      </c>
      <c r="BH87" s="3">
        <f>AVERAGE(AE87:AE88)</f>
        <v>23.442096581156093</v>
      </c>
      <c r="BI87" s="3">
        <f>AVERAGE(AF87:AF88)</f>
        <v>11.372450687775025</v>
      </c>
      <c r="BJ87" s="3">
        <f>AVERAGE(AG87:AG88)</f>
        <v>0.67818567837125854</v>
      </c>
      <c r="BK87" t="str">
        <f t="shared" si="5"/>
        <v>SPIKE</v>
      </c>
    </row>
    <row r="88" spans="1:64" x14ac:dyDescent="0.3">
      <c r="A88">
        <v>179</v>
      </c>
      <c r="B88">
        <v>19</v>
      </c>
      <c r="C88" t="s">
        <v>105</v>
      </c>
      <c r="D88" t="s">
        <v>86</v>
      </c>
      <c r="G88" s="1">
        <v>45724</v>
      </c>
      <c r="H88" s="6">
        <v>0.29806712962962961</v>
      </c>
      <c r="I88">
        <v>0.5</v>
      </c>
      <c r="J88">
        <v>0.5</v>
      </c>
      <c r="K88">
        <v>17806</v>
      </c>
      <c r="L88">
        <v>20411</v>
      </c>
      <c r="N88">
        <v>3655</v>
      </c>
      <c r="O88">
        <v>14.074999999999999</v>
      </c>
      <c r="P88">
        <v>17.571000000000002</v>
      </c>
      <c r="Q88">
        <v>3.496</v>
      </c>
      <c r="S88">
        <v>0.26600000000000001</v>
      </c>
      <c r="T88">
        <v>1</v>
      </c>
      <c r="U88">
        <v>0</v>
      </c>
      <c r="V88">
        <v>0</v>
      </c>
      <c r="X88">
        <v>0</v>
      </c>
      <c r="AB88">
        <v>1</v>
      </c>
      <c r="AD88" s="3">
        <f t="shared" si="9"/>
        <v>12.138432414143848</v>
      </c>
      <c r="AE88" s="3">
        <f t="shared" si="10"/>
        <v>23.430737414892661</v>
      </c>
      <c r="AF88" s="3">
        <f t="shared" si="4"/>
        <v>11.292305000748813</v>
      </c>
      <c r="AG88" s="3">
        <f t="shared" si="11"/>
        <v>0.67023444245709296</v>
      </c>
      <c r="AH88" s="3"/>
      <c r="BK88" t="str">
        <f t="shared" si="5"/>
        <v>SPIKE</v>
      </c>
    </row>
    <row r="89" spans="1:64" x14ac:dyDescent="0.3">
      <c r="A89">
        <v>180</v>
      </c>
      <c r="B89">
        <v>20</v>
      </c>
      <c r="C89" t="s">
        <v>106</v>
      </c>
      <c r="D89" t="s">
        <v>86</v>
      </c>
      <c r="G89" s="1">
        <v>45724</v>
      </c>
      <c r="H89" s="6">
        <v>0.3120486111111111</v>
      </c>
      <c r="I89">
        <v>0.5</v>
      </c>
      <c r="J89">
        <v>0.5</v>
      </c>
      <c r="K89">
        <v>5908</v>
      </c>
      <c r="L89">
        <v>6576</v>
      </c>
      <c r="N89">
        <v>1529</v>
      </c>
      <c r="O89">
        <v>4.9480000000000004</v>
      </c>
      <c r="P89">
        <v>5.85</v>
      </c>
      <c r="Q89">
        <v>0.90200000000000002</v>
      </c>
      <c r="S89">
        <v>4.3999999999999997E-2</v>
      </c>
      <c r="T89">
        <v>1</v>
      </c>
      <c r="U89">
        <v>0</v>
      </c>
      <c r="V89">
        <v>0</v>
      </c>
      <c r="X89">
        <v>0</v>
      </c>
      <c r="AB89">
        <v>1</v>
      </c>
      <c r="AD89" s="3">
        <f t="shared" si="9"/>
        <v>3.9949296874218412</v>
      </c>
      <c r="AE89" s="3">
        <f t="shared" si="10"/>
        <v>7.7153308894361636</v>
      </c>
      <c r="AF89" s="3">
        <f t="shared" ref="AF89:AF138" si="12">AE89-AD89</f>
        <v>3.7204012020143225</v>
      </c>
      <c r="AG89" s="3">
        <f t="shared" si="11"/>
        <v>0.31806095175884269</v>
      </c>
      <c r="AH89" s="3"/>
      <c r="BG89" s="3"/>
      <c r="BH89" s="3"/>
      <c r="BI89" s="3"/>
      <c r="BJ89" s="3"/>
      <c r="BK89" t="str">
        <f t="shared" si="5"/>
        <v>DUP</v>
      </c>
    </row>
    <row r="90" spans="1:64" x14ac:dyDescent="0.3">
      <c r="A90">
        <v>181</v>
      </c>
      <c r="B90">
        <v>20</v>
      </c>
      <c r="C90" t="s">
        <v>106</v>
      </c>
      <c r="D90" t="s">
        <v>86</v>
      </c>
      <c r="G90" s="1">
        <v>45724</v>
      </c>
      <c r="H90" s="6">
        <v>0.31915509259259262</v>
      </c>
      <c r="I90">
        <v>0.5</v>
      </c>
      <c r="J90">
        <v>0.5</v>
      </c>
      <c r="K90">
        <v>3222</v>
      </c>
      <c r="L90">
        <v>6560</v>
      </c>
      <c r="N90">
        <v>1470</v>
      </c>
      <c r="O90">
        <v>2.8860000000000001</v>
      </c>
      <c r="P90">
        <v>5.8360000000000003</v>
      </c>
      <c r="Q90">
        <v>2.95</v>
      </c>
      <c r="S90">
        <v>3.7999999999999999E-2</v>
      </c>
      <c r="T90">
        <v>1</v>
      </c>
      <c r="U90">
        <v>0</v>
      </c>
      <c r="V90">
        <v>0</v>
      </c>
      <c r="X90">
        <v>0</v>
      </c>
      <c r="AB90">
        <v>1</v>
      </c>
      <c r="AD90" s="3">
        <f t="shared" si="9"/>
        <v>2.1565158091250423</v>
      </c>
      <c r="AE90" s="3">
        <f t="shared" si="10"/>
        <v>7.6971562234146749</v>
      </c>
      <c r="AF90" s="3">
        <f t="shared" si="12"/>
        <v>5.5406404142896326</v>
      </c>
      <c r="AG90" s="3">
        <f t="shared" si="11"/>
        <v>0.30828755761434751</v>
      </c>
      <c r="AH90" s="3"/>
      <c r="AK90">
        <f>ABS(100*(AD90-AD91)/(AVERAGE(AD90:AD91)))</f>
        <v>2.3440558257865591</v>
      </c>
      <c r="AL90">
        <f>ABS(100*((AVERAGE(AD90:AD91)-AVERAGE(AD84:AD85))/(AVERAGE(AD84:AD85,AD90:AD91))))</f>
        <v>11.76366471071592</v>
      </c>
      <c r="AQ90">
        <f>ABS(100*(AE90-AE91)/(AVERAGE(AE90:AE91)))</f>
        <v>1.9870946943291832</v>
      </c>
      <c r="AR90">
        <f>ABS(100*((AVERAGE(AE90:AE91)-AVERAGE(AE84:AE85))/(AVERAGE(AE84:AE85,AE90:AE91))))</f>
        <v>5.3866189419895534</v>
      </c>
      <c r="AW90">
        <f>ABS(100*(AF90-AF91)/(AVERAGE(AF90:AF91)))</f>
        <v>3.6231418394550512</v>
      </c>
      <c r="AX90">
        <f>ABS(100*((AVERAGE(AF90:AF91)-AVERAGE(AF84:AF85))/(AVERAGE(AF84:AF85,AF90:AF91))))</f>
        <v>3.076573862855065</v>
      </c>
      <c r="BC90">
        <f>ABS(100*(AG90-AG91)/(AVERAGE(AG90:AG91)))</f>
        <v>0.32291579792593428</v>
      </c>
      <c r="BD90">
        <f>ABS(100*((AVERAGE(AG90:AG91)-AVERAGE(AG84:AG85))/(AVERAGE(AG84:AG85,AG90:AG91))))</f>
        <v>0.59376989158220383</v>
      </c>
      <c r="BG90" s="3">
        <f>AVERAGE(AD90:AD91)</f>
        <v>2.1315336398927887</v>
      </c>
      <c r="BH90" s="3">
        <f>AVERAGE(AE90:AE91)</f>
        <v>7.7743985540060034</v>
      </c>
      <c r="BI90" s="3">
        <f>AVERAGE(AF90:AF91)</f>
        <v>5.6428649141132148</v>
      </c>
      <c r="BJ90" s="3">
        <f>AVERAGE(AG90:AG91)</f>
        <v>0.30779060536971214</v>
      </c>
      <c r="BK90" t="str">
        <f t="shared" ref="BK90:BK142" si="13">C90</f>
        <v>DUP</v>
      </c>
    </row>
    <row r="91" spans="1:64" x14ac:dyDescent="0.3">
      <c r="A91">
        <v>182</v>
      </c>
      <c r="B91">
        <v>20</v>
      </c>
      <c r="C91" t="s">
        <v>106</v>
      </c>
      <c r="D91" t="s">
        <v>86</v>
      </c>
      <c r="G91" s="1">
        <v>45724</v>
      </c>
      <c r="H91" s="6">
        <v>0.32677083333333334</v>
      </c>
      <c r="I91">
        <v>0.5</v>
      </c>
      <c r="J91">
        <v>0.5</v>
      </c>
      <c r="K91">
        <v>3149</v>
      </c>
      <c r="L91">
        <v>6696</v>
      </c>
      <c r="N91">
        <v>1464</v>
      </c>
      <c r="O91">
        <v>2.831</v>
      </c>
      <c r="P91">
        <v>5.9509999999999996</v>
      </c>
      <c r="Q91">
        <v>3.121</v>
      </c>
      <c r="S91">
        <v>3.6999999999999998E-2</v>
      </c>
      <c r="T91">
        <v>1</v>
      </c>
      <c r="U91">
        <v>0</v>
      </c>
      <c r="V91">
        <v>0</v>
      </c>
      <c r="X91">
        <v>0</v>
      </c>
      <c r="AB91">
        <v>1</v>
      </c>
      <c r="AD91" s="3">
        <f t="shared" si="9"/>
        <v>2.1065514706605351</v>
      </c>
      <c r="AE91" s="3">
        <f t="shared" si="10"/>
        <v>7.8516408845973329</v>
      </c>
      <c r="AF91" s="3">
        <f t="shared" si="12"/>
        <v>5.7450894139367978</v>
      </c>
      <c r="AG91" s="3">
        <f t="shared" si="11"/>
        <v>0.30729365312507684</v>
      </c>
      <c r="AH91" s="3"/>
      <c r="BG91" s="3"/>
      <c r="BH91" s="3"/>
      <c r="BI91" s="3"/>
      <c r="BJ91" s="3"/>
      <c r="BK91" t="str">
        <f t="shared" si="13"/>
        <v>DUP</v>
      </c>
    </row>
    <row r="92" spans="1:64" x14ac:dyDescent="0.3">
      <c r="A92">
        <v>183</v>
      </c>
      <c r="B92">
        <v>3</v>
      </c>
      <c r="C92" t="s">
        <v>87</v>
      </c>
      <c r="D92" t="s">
        <v>86</v>
      </c>
      <c r="G92" s="1">
        <v>45724</v>
      </c>
      <c r="H92" s="6">
        <v>0.33895833333333331</v>
      </c>
      <c r="I92">
        <v>0.5</v>
      </c>
      <c r="J92">
        <v>0.5</v>
      </c>
      <c r="K92">
        <v>1077</v>
      </c>
      <c r="L92">
        <v>1422</v>
      </c>
      <c r="N92">
        <v>692</v>
      </c>
      <c r="O92">
        <v>1.2410000000000001</v>
      </c>
      <c r="P92">
        <v>1.4830000000000001</v>
      </c>
      <c r="Q92">
        <v>0.24199999999999999</v>
      </c>
      <c r="S92">
        <v>0</v>
      </c>
      <c r="T92">
        <v>1</v>
      </c>
      <c r="U92">
        <v>0</v>
      </c>
      <c r="V92">
        <v>0</v>
      </c>
      <c r="X92">
        <v>0</v>
      </c>
      <c r="AB92">
        <v>1</v>
      </c>
      <c r="AD92" s="3"/>
      <c r="AE92" s="3"/>
      <c r="AF92" s="3"/>
      <c r="AG92" s="3"/>
      <c r="AH92" s="3"/>
      <c r="BK92" t="str">
        <f t="shared" si="13"/>
        <v>Rinse</v>
      </c>
    </row>
    <row r="93" spans="1:64" x14ac:dyDescent="0.3">
      <c r="A93">
        <v>184</v>
      </c>
      <c r="B93">
        <v>3</v>
      </c>
      <c r="D93" t="s">
        <v>88</v>
      </c>
      <c r="G93" s="1">
        <v>45724</v>
      </c>
      <c r="H93" s="6">
        <v>0.34261574074074075</v>
      </c>
      <c r="AD93" s="3"/>
      <c r="AE93" s="3"/>
      <c r="AF93" s="3"/>
      <c r="AG93" s="3"/>
      <c r="AH93" s="3"/>
      <c r="BG93" s="3"/>
      <c r="BH93" s="3"/>
      <c r="BI93" s="3"/>
      <c r="BJ93" s="3"/>
      <c r="BK93">
        <f t="shared" si="13"/>
        <v>0</v>
      </c>
    </row>
    <row r="94" spans="1:64" x14ac:dyDescent="0.3">
      <c r="A94">
        <v>185</v>
      </c>
      <c r="B94">
        <v>3</v>
      </c>
      <c r="C94" t="s">
        <v>107</v>
      </c>
      <c r="D94" t="s">
        <v>86</v>
      </c>
      <c r="G94" s="1">
        <v>45724</v>
      </c>
      <c r="H94" s="6">
        <v>0.35388888888888886</v>
      </c>
      <c r="I94">
        <v>0.5</v>
      </c>
      <c r="J94">
        <v>0.5</v>
      </c>
      <c r="K94">
        <v>268</v>
      </c>
      <c r="L94">
        <v>465</v>
      </c>
      <c r="N94">
        <v>387</v>
      </c>
      <c r="O94">
        <v>0.621</v>
      </c>
      <c r="P94">
        <v>0.67300000000000004</v>
      </c>
      <c r="Q94">
        <v>5.1999999999999998E-2</v>
      </c>
      <c r="S94">
        <v>0</v>
      </c>
      <c r="T94">
        <v>1</v>
      </c>
      <c r="U94">
        <v>0</v>
      </c>
      <c r="V94">
        <v>0</v>
      </c>
      <c r="X94">
        <v>0</v>
      </c>
      <c r="AB94">
        <v>1</v>
      </c>
      <c r="AD94" s="3">
        <f t="shared" ref="AD94:AD99" si="14">((K94*$F$21)+$F$22)*1000/I94</f>
        <v>0.13467120879416214</v>
      </c>
      <c r="AE94" s="3">
        <f t="shared" ref="AE94:AE99" si="15">((L94*$H$21)+$H$22)*1000/J94</f>
        <v>0.77374438585360705</v>
      </c>
      <c r="AF94" s="3">
        <f t="shared" si="12"/>
        <v>0.63907317705944489</v>
      </c>
      <c r="AG94" s="3">
        <f t="shared" ref="AG94:AG99" si="16">((N94*$J$21)+$J$22)*1000/J94</f>
        <v>0.12888779730098673</v>
      </c>
      <c r="AH94" s="3"/>
      <c r="BK94" t="str">
        <f t="shared" si="13"/>
        <v>Water Blank</v>
      </c>
    </row>
    <row r="95" spans="1:64" x14ac:dyDescent="0.3">
      <c r="A95">
        <v>186</v>
      </c>
      <c r="B95">
        <v>3</v>
      </c>
      <c r="C95" t="s">
        <v>107</v>
      </c>
      <c r="D95" t="s">
        <v>86</v>
      </c>
      <c r="G95" s="1">
        <v>45724</v>
      </c>
      <c r="H95" s="6">
        <v>0.36</v>
      </c>
      <c r="I95">
        <v>0.5</v>
      </c>
      <c r="J95">
        <v>0.5</v>
      </c>
      <c r="K95">
        <v>299</v>
      </c>
      <c r="L95">
        <v>445</v>
      </c>
      <c r="N95">
        <v>401</v>
      </c>
      <c r="O95">
        <v>0.64400000000000002</v>
      </c>
      <c r="P95">
        <v>0.65500000000000003</v>
      </c>
      <c r="Q95">
        <v>1.0999999999999999E-2</v>
      </c>
      <c r="S95">
        <v>0</v>
      </c>
      <c r="T95">
        <v>1</v>
      </c>
      <c r="U95">
        <v>0</v>
      </c>
      <c r="V95">
        <v>0</v>
      </c>
      <c r="X95">
        <v>0</v>
      </c>
      <c r="AB95">
        <v>1</v>
      </c>
      <c r="AD95" s="3">
        <f t="shared" si="14"/>
        <v>0.15588894156676109</v>
      </c>
      <c r="AE95" s="3">
        <f t="shared" si="15"/>
        <v>0.75102605332674532</v>
      </c>
      <c r="AF95" s="3">
        <f t="shared" si="12"/>
        <v>0.59513711175998418</v>
      </c>
      <c r="AG95" s="3">
        <f t="shared" si="16"/>
        <v>0.13120690777595168</v>
      </c>
      <c r="AH95" s="3"/>
      <c r="AK95">
        <f>ABS(100*(AD95-AD96)/(AVERAGE(AD95:AD96)))</f>
        <v>3.5752544076262676</v>
      </c>
      <c r="AQ95">
        <f>ABS(100*(AE95-AE96)/(AVERAGE(AE95:AE96)))</f>
        <v>0</v>
      </c>
      <c r="AW95">
        <f>ABS(100*(AF95-AF96)/(AVERAGE(AF95:AF96)))</f>
        <v>0.91583441457673909</v>
      </c>
      <c r="BC95">
        <f>ABS(100*(AG95-AG96)/(AVERAGE(AG95:AG96)))</f>
        <v>3.4736458187601724</v>
      </c>
      <c r="BG95" s="3">
        <f>AVERAGE(AD95:AD96)</f>
        <v>0.15315116959610314</v>
      </c>
      <c r="BH95" s="3">
        <f>AVERAGE(AE95:AE96)</f>
        <v>0.75102605332674532</v>
      </c>
      <c r="BI95" s="3">
        <f>AVERAGE(AF95:AF96)</f>
        <v>0.59787488373064213</v>
      </c>
      <c r="BJ95" s="3">
        <f>AVERAGE(AG95:AG96)</f>
        <v>0.13352601825091664</v>
      </c>
      <c r="BK95" t="str">
        <f t="shared" si="13"/>
        <v>Water Blank</v>
      </c>
    </row>
    <row r="96" spans="1:64" x14ac:dyDescent="0.3">
      <c r="A96">
        <v>187</v>
      </c>
      <c r="B96">
        <v>3</v>
      </c>
      <c r="C96" t="s">
        <v>107</v>
      </c>
      <c r="D96" t="s">
        <v>86</v>
      </c>
      <c r="G96" s="1">
        <v>45724</v>
      </c>
      <c r="H96" s="6">
        <v>0.36653935185185182</v>
      </c>
      <c r="I96">
        <v>0.5</v>
      </c>
      <c r="J96">
        <v>0.5</v>
      </c>
      <c r="K96">
        <v>291</v>
      </c>
      <c r="L96">
        <v>445</v>
      </c>
      <c r="N96">
        <v>429</v>
      </c>
      <c r="O96">
        <v>0.63800000000000001</v>
      </c>
      <c r="P96">
        <v>0.65600000000000003</v>
      </c>
      <c r="Q96">
        <v>1.7999999999999999E-2</v>
      </c>
      <c r="S96">
        <v>0</v>
      </c>
      <c r="T96">
        <v>1</v>
      </c>
      <c r="U96">
        <v>0</v>
      </c>
      <c r="V96">
        <v>0</v>
      </c>
      <c r="X96">
        <v>0</v>
      </c>
      <c r="AB96">
        <v>1</v>
      </c>
      <c r="AD96" s="3">
        <f t="shared" si="14"/>
        <v>0.15041339762544523</v>
      </c>
      <c r="AE96" s="3">
        <f t="shared" si="15"/>
        <v>0.75102605332674532</v>
      </c>
      <c r="AF96" s="3">
        <f t="shared" si="12"/>
        <v>0.60061265570130007</v>
      </c>
      <c r="AG96" s="3">
        <f t="shared" si="16"/>
        <v>0.13584512872588159</v>
      </c>
      <c r="AH96" s="3"/>
      <c r="BG96" s="3"/>
      <c r="BH96" s="3"/>
      <c r="BI96" s="3"/>
      <c r="BJ96" s="3"/>
      <c r="BK96" t="str">
        <f t="shared" si="13"/>
        <v>Water Blank</v>
      </c>
    </row>
    <row r="97" spans="1:64" x14ac:dyDescent="0.3">
      <c r="A97">
        <v>188</v>
      </c>
      <c r="B97">
        <v>1</v>
      </c>
      <c r="C97" t="s">
        <v>92</v>
      </c>
      <c r="D97" t="s">
        <v>86</v>
      </c>
      <c r="G97" s="1">
        <v>45724</v>
      </c>
      <c r="H97" s="6">
        <v>0.37865740740740739</v>
      </c>
      <c r="I97">
        <v>0.3</v>
      </c>
      <c r="J97">
        <v>0.3</v>
      </c>
      <c r="K97">
        <v>5394</v>
      </c>
      <c r="L97">
        <v>8162</v>
      </c>
      <c r="N97">
        <v>7886</v>
      </c>
      <c r="O97">
        <v>7.5890000000000004</v>
      </c>
      <c r="P97">
        <v>11.989000000000001</v>
      </c>
      <c r="Q97">
        <v>4.4000000000000004</v>
      </c>
      <c r="S97">
        <v>1.181</v>
      </c>
      <c r="T97">
        <v>1</v>
      </c>
      <c r="U97">
        <v>0</v>
      </c>
      <c r="V97">
        <v>0</v>
      </c>
      <c r="X97">
        <v>0</v>
      </c>
      <c r="AB97">
        <v>1</v>
      </c>
      <c r="AD97" s="3">
        <f t="shared" si="14"/>
        <v>6.0718766486538298</v>
      </c>
      <c r="AE97" s="3">
        <f t="shared" si="15"/>
        <v>15.861491098027146</v>
      </c>
      <c r="AF97" s="3">
        <f t="shared" si="12"/>
        <v>9.7896144493733175</v>
      </c>
      <c r="AG97" s="3">
        <f t="shared" si="16"/>
        <v>2.2851712635685768</v>
      </c>
      <c r="AH97" s="3"/>
      <c r="BK97" t="str">
        <f t="shared" si="13"/>
        <v>Spiked tap as reference 100+1KHP</v>
      </c>
    </row>
    <row r="98" spans="1:64" x14ac:dyDescent="0.3">
      <c r="A98">
        <v>189</v>
      </c>
      <c r="B98">
        <v>1</v>
      </c>
      <c r="C98" t="s">
        <v>92</v>
      </c>
      <c r="D98" t="s">
        <v>86</v>
      </c>
      <c r="G98" s="1">
        <v>45724</v>
      </c>
      <c r="H98" s="6">
        <v>0.38563657407407409</v>
      </c>
      <c r="I98">
        <v>0.3</v>
      </c>
      <c r="J98">
        <v>0.3</v>
      </c>
      <c r="K98">
        <v>7429</v>
      </c>
      <c r="L98">
        <v>8141</v>
      </c>
      <c r="N98">
        <v>8006</v>
      </c>
      <c r="O98">
        <v>10.191000000000001</v>
      </c>
      <c r="P98">
        <v>11.96</v>
      </c>
      <c r="Q98">
        <v>1.7689999999999999</v>
      </c>
      <c r="S98">
        <v>1.202</v>
      </c>
      <c r="T98">
        <v>1</v>
      </c>
      <c r="U98">
        <v>0</v>
      </c>
      <c r="V98">
        <v>0</v>
      </c>
      <c r="X98">
        <v>0</v>
      </c>
      <c r="AB98">
        <v>1</v>
      </c>
      <c r="AD98" s="3">
        <f t="shared" si="14"/>
        <v>8.3932791321075317</v>
      </c>
      <c r="AE98" s="3">
        <f t="shared" si="15"/>
        <v>15.821734016105138</v>
      </c>
      <c r="AF98" s="3">
        <f t="shared" si="12"/>
        <v>7.4284548839976061</v>
      </c>
      <c r="AG98" s="3">
        <f t="shared" si="16"/>
        <v>2.3183014132109339</v>
      </c>
      <c r="AH98" s="3"/>
      <c r="AI98">
        <f>100*(AVERAGE(K98:K99))/(AVERAGE(K$49:K$50))</f>
        <v>85.246644390326779</v>
      </c>
      <c r="AK98">
        <f>ABS(100*(AD98-AD99)/(AVERAGE(AD98:AD99)))</f>
        <v>2.6023640222403959</v>
      </c>
      <c r="AO98">
        <f>100*(AVERAGE(L98:L99))/(AVERAGE(L$49:L$50))</f>
        <v>88.056066673882455</v>
      </c>
      <c r="AQ98">
        <f>ABS(100*(AE98-AE99)/(AVERAGE(AE98:AE99)))</f>
        <v>0.13171029517922694</v>
      </c>
      <c r="AU98">
        <f>100*(((AVERAGE(L98:L99))-(AVERAGE(K98:K99)))/((AVERAGE(L$49:L$50))-(AVERAGE($K$49:K50))))</f>
        <v>148.47746650426311</v>
      </c>
      <c r="AW98">
        <f>ABS(100*(AF98-AF99)/(AVERAGE(AF98:AF99)))</f>
        <v>3.3134723796577843</v>
      </c>
      <c r="BA98">
        <f>100*(AVERAGE(N98:N99))/(AVERAGE(N$49:N$50))</f>
        <v>94.999407512738472</v>
      </c>
      <c r="BC98">
        <f>ABS(100*(AG98-AG99)/(AVERAGE(AG98:AG99)))</f>
        <v>0.26165340285375543</v>
      </c>
      <c r="BG98" s="3">
        <f>AVERAGE(AD98:AD99)</f>
        <v>8.5039307492549554</v>
      </c>
      <c r="BH98" s="3">
        <f>AVERAGE(AE98:AE99)</f>
        <v>15.811321447030327</v>
      </c>
      <c r="BI98" s="3">
        <f>AVERAGE(AF98:AF99)</f>
        <v>7.3073906977753715</v>
      </c>
      <c r="BJ98" s="3">
        <f>AVERAGE(AG98:AG99)</f>
        <v>2.3213383435948165</v>
      </c>
      <c r="BK98" t="str">
        <f t="shared" si="13"/>
        <v>Spiked tap as reference 100+1KHP</v>
      </c>
    </row>
    <row r="99" spans="1:64" x14ac:dyDescent="0.3">
      <c r="A99">
        <v>190</v>
      </c>
      <c r="B99">
        <v>1</v>
      </c>
      <c r="C99" t="s">
        <v>92</v>
      </c>
      <c r="D99" t="s">
        <v>86</v>
      </c>
      <c r="G99" s="1">
        <v>45724</v>
      </c>
      <c r="H99" s="6">
        <v>0.39315972222222223</v>
      </c>
      <c r="I99">
        <v>0.3</v>
      </c>
      <c r="J99">
        <v>0.3</v>
      </c>
      <c r="K99">
        <v>7623</v>
      </c>
      <c r="L99">
        <v>8130</v>
      </c>
      <c r="N99">
        <v>8028</v>
      </c>
      <c r="O99">
        <v>10.439</v>
      </c>
      <c r="P99">
        <v>11.943</v>
      </c>
      <c r="Q99">
        <v>1.504</v>
      </c>
      <c r="S99">
        <v>1.206</v>
      </c>
      <c r="T99">
        <v>1</v>
      </c>
      <c r="U99">
        <v>0</v>
      </c>
      <c r="V99">
        <v>0</v>
      </c>
      <c r="X99">
        <v>0</v>
      </c>
      <c r="AB99">
        <v>1</v>
      </c>
      <c r="AD99" s="3">
        <f t="shared" si="14"/>
        <v>8.6145823664023808</v>
      </c>
      <c r="AE99" s="3">
        <f t="shared" si="15"/>
        <v>15.800908877955518</v>
      </c>
      <c r="AF99" s="3">
        <f t="shared" si="12"/>
        <v>7.186326511553137</v>
      </c>
      <c r="AG99" s="3">
        <f t="shared" si="16"/>
        <v>2.3243752739786987</v>
      </c>
      <c r="AH99" s="3"/>
      <c r="BK99" t="str">
        <f t="shared" si="13"/>
        <v>Spiked tap as reference 100+1KHP</v>
      </c>
    </row>
    <row r="100" spans="1:64" x14ac:dyDescent="0.3">
      <c r="A100">
        <v>191</v>
      </c>
      <c r="B100">
        <v>3</v>
      </c>
      <c r="C100" t="s">
        <v>87</v>
      </c>
      <c r="D100" t="s">
        <v>86</v>
      </c>
      <c r="G100" s="1">
        <v>45724</v>
      </c>
      <c r="H100" s="6">
        <v>0.40564814814814815</v>
      </c>
      <c r="I100">
        <v>0.5</v>
      </c>
      <c r="J100">
        <v>0.5</v>
      </c>
      <c r="K100">
        <v>3758</v>
      </c>
      <c r="L100">
        <v>2503</v>
      </c>
      <c r="N100">
        <v>2117</v>
      </c>
      <c r="O100">
        <v>3.298</v>
      </c>
      <c r="P100">
        <v>2.399</v>
      </c>
      <c r="Q100">
        <v>0</v>
      </c>
      <c r="S100">
        <v>0.105</v>
      </c>
      <c r="T100">
        <v>1</v>
      </c>
      <c r="U100">
        <v>0</v>
      </c>
      <c r="V100">
        <v>0</v>
      </c>
      <c r="X100">
        <v>0</v>
      </c>
      <c r="AD100" s="3"/>
      <c r="AE100" s="3"/>
      <c r="AF100" s="3"/>
      <c r="AG100" s="3"/>
      <c r="AH100" s="3"/>
      <c r="BK100" t="str">
        <f t="shared" si="13"/>
        <v>Rinse</v>
      </c>
    </row>
    <row r="101" spans="1:64" x14ac:dyDescent="0.3">
      <c r="A101">
        <v>192</v>
      </c>
      <c r="B101">
        <v>3</v>
      </c>
      <c r="D101" t="s">
        <v>88</v>
      </c>
      <c r="G101" s="1">
        <v>45724</v>
      </c>
      <c r="H101" s="6">
        <v>0.40953703703703703</v>
      </c>
      <c r="AB101">
        <v>1</v>
      </c>
      <c r="AD101" s="3"/>
      <c r="AE101" s="3"/>
      <c r="AF101" s="3"/>
      <c r="AG101" s="3"/>
      <c r="AH101" s="3"/>
      <c r="BK101">
        <f t="shared" si="13"/>
        <v>0</v>
      </c>
    </row>
    <row r="102" spans="1:64" x14ac:dyDescent="0.3">
      <c r="A102">
        <v>193</v>
      </c>
      <c r="B102">
        <v>21</v>
      </c>
      <c r="C102" t="s">
        <v>108</v>
      </c>
      <c r="D102" t="s">
        <v>86</v>
      </c>
      <c r="G102" s="1">
        <v>45724</v>
      </c>
      <c r="H102" s="6">
        <v>0.42613425925925924</v>
      </c>
      <c r="I102">
        <v>0.5</v>
      </c>
      <c r="J102">
        <v>0.5</v>
      </c>
      <c r="K102">
        <v>2953</v>
      </c>
      <c r="L102">
        <v>7820</v>
      </c>
      <c r="N102">
        <v>3234</v>
      </c>
      <c r="O102">
        <v>2.68</v>
      </c>
      <c r="P102">
        <v>6.9039999999999999</v>
      </c>
      <c r="Q102">
        <v>4.2240000000000002</v>
      </c>
      <c r="S102">
        <v>0.222</v>
      </c>
      <c r="T102">
        <v>1</v>
      </c>
      <c r="U102">
        <v>0</v>
      </c>
      <c r="V102">
        <v>0</v>
      </c>
      <c r="X102">
        <v>0</v>
      </c>
      <c r="AB102">
        <v>1</v>
      </c>
      <c r="AD102" s="3">
        <f t="shared" ref="AD102:AD138" si="17">((K102*$F$21)+$F$22)*1000/I102</f>
        <v>1.9724006440982969</v>
      </c>
      <c r="AE102" s="3">
        <f t="shared" ref="AE102:AE138" si="18">((L102*$H$21)+$H$22)*1000/J102</f>
        <v>9.1284111726069543</v>
      </c>
      <c r="AF102" s="3">
        <f t="shared" si="12"/>
        <v>7.1560105285086575</v>
      </c>
      <c r="AG102" s="3">
        <f t="shared" ref="AG102:AG138" si="19">((N102*$J$21)+$J$22)*1000/J102</f>
        <v>0.60049547745993237</v>
      </c>
      <c r="AH102" s="3"/>
      <c r="BK102" t="str">
        <f t="shared" si="13"/>
        <v>Sample 11</v>
      </c>
    </row>
    <row r="103" spans="1:64" x14ac:dyDescent="0.3">
      <c r="A103">
        <v>194</v>
      </c>
      <c r="B103">
        <v>21</v>
      </c>
      <c r="C103" t="s">
        <v>108</v>
      </c>
      <c r="D103" t="s">
        <v>86</v>
      </c>
      <c r="G103" s="1">
        <v>45724</v>
      </c>
      <c r="H103" s="6">
        <v>0.4370486111111111</v>
      </c>
      <c r="I103">
        <v>0.5</v>
      </c>
      <c r="J103">
        <v>0.5</v>
      </c>
      <c r="K103">
        <v>4501</v>
      </c>
      <c r="L103">
        <v>7988</v>
      </c>
      <c r="N103">
        <v>3377</v>
      </c>
      <c r="O103">
        <v>3.8679999999999999</v>
      </c>
      <c r="P103">
        <v>7.0460000000000003</v>
      </c>
      <c r="Q103">
        <v>3.1779999999999999</v>
      </c>
      <c r="S103">
        <v>0.23699999999999999</v>
      </c>
      <c r="T103">
        <v>1</v>
      </c>
      <c r="U103">
        <v>0</v>
      </c>
      <c r="V103">
        <v>0</v>
      </c>
      <c r="X103">
        <v>0</v>
      </c>
      <c r="Z103" t="s">
        <v>125</v>
      </c>
      <c r="AB103">
        <v>2</v>
      </c>
      <c r="AC103" t="s">
        <v>132</v>
      </c>
      <c r="AD103" s="3">
        <f t="shared" si="17"/>
        <v>3.0319183967429151</v>
      </c>
      <c r="AE103" s="3">
        <f t="shared" si="18"/>
        <v>9.3192451658325925</v>
      </c>
      <c r="AF103" s="3">
        <f t="shared" si="12"/>
        <v>6.2873267690896775</v>
      </c>
      <c r="AG103" s="3">
        <f t="shared" si="19"/>
        <v>0.62418353445421737</v>
      </c>
      <c r="AH103" s="3"/>
      <c r="AK103">
        <f>ABS(100*(AD103-AD104)/(AVERAGE(AD103:AD104)))</f>
        <v>2.699759124085126</v>
      </c>
      <c r="AQ103">
        <f>ABS(100*(AE103-AE104)/(AVERAGE(AE103:AE104)))</f>
        <v>1.0291389662192656</v>
      </c>
      <c r="AW103">
        <f>ABS(100*(AF103-AF104)/(AVERAGE(AF103:AF104)))</f>
        <v>0.23332360713320993</v>
      </c>
      <c r="BC103">
        <f>ABS(100*(AG103-AG104)/(AVERAGE(AG103:AG104)))</f>
        <v>2.2543862819655396</v>
      </c>
      <c r="BG103" s="3">
        <f>AVERAGE(AD103:AD104)</f>
        <v>2.9915362601757107</v>
      </c>
      <c r="BH103" s="3">
        <f>AVERAGE(AE103:AE104)</f>
        <v>9.271536667526183</v>
      </c>
      <c r="BI103" s="3">
        <f>AVERAGE(AF103:AF104)</f>
        <v>6.2800004073504727</v>
      </c>
      <c r="BJ103" s="3">
        <f>AVERAGE(AG103:AG104)</f>
        <v>0.61722620302932252</v>
      </c>
      <c r="BK103" t="str">
        <f t="shared" si="13"/>
        <v>Sample 11</v>
      </c>
      <c r="BL103" t="s">
        <v>223</v>
      </c>
    </row>
    <row r="104" spans="1:64" x14ac:dyDescent="0.3">
      <c r="A104">
        <v>195</v>
      </c>
      <c r="B104">
        <v>21</v>
      </c>
      <c r="C104" t="s">
        <v>108</v>
      </c>
      <c r="D104" t="s">
        <v>86</v>
      </c>
      <c r="G104" s="1">
        <v>45724</v>
      </c>
      <c r="H104" s="6">
        <v>0.44475694444444447</v>
      </c>
      <c r="I104">
        <v>0.5</v>
      </c>
      <c r="J104">
        <v>0.5</v>
      </c>
      <c r="K104">
        <v>4383</v>
      </c>
      <c r="L104">
        <v>7904</v>
      </c>
      <c r="N104">
        <v>3293</v>
      </c>
      <c r="O104">
        <v>3.7770000000000001</v>
      </c>
      <c r="P104">
        <v>6.9749999999999996</v>
      </c>
      <c r="Q104">
        <v>3.198</v>
      </c>
      <c r="S104">
        <v>0.22800000000000001</v>
      </c>
      <c r="T104">
        <v>1</v>
      </c>
      <c r="U104">
        <v>0</v>
      </c>
      <c r="V104">
        <v>0</v>
      </c>
      <c r="X104">
        <v>0</v>
      </c>
      <c r="AB104">
        <v>1</v>
      </c>
      <c r="AD104" s="3">
        <f t="shared" si="17"/>
        <v>2.9511541236085064</v>
      </c>
      <c r="AE104" s="3">
        <f t="shared" si="18"/>
        <v>9.2238281692197734</v>
      </c>
      <c r="AF104" s="3">
        <f t="shared" si="12"/>
        <v>6.2726740456112671</v>
      </c>
      <c r="AG104" s="3">
        <f t="shared" si="19"/>
        <v>0.61026887160442755</v>
      </c>
      <c r="AH104" s="3"/>
      <c r="BG104" s="3"/>
      <c r="BH104" s="3"/>
      <c r="BI104" s="3"/>
      <c r="BJ104" s="3"/>
      <c r="BK104" t="str">
        <f t="shared" si="13"/>
        <v>Sample 11</v>
      </c>
    </row>
    <row r="105" spans="1:64" x14ac:dyDescent="0.3">
      <c r="A105">
        <v>196</v>
      </c>
      <c r="B105">
        <v>22</v>
      </c>
      <c r="C105" t="s">
        <v>109</v>
      </c>
      <c r="D105" t="s">
        <v>86</v>
      </c>
      <c r="G105" s="1">
        <v>45724</v>
      </c>
      <c r="H105" s="6">
        <v>0.45792824074074073</v>
      </c>
      <c r="I105">
        <v>0.5</v>
      </c>
      <c r="J105">
        <v>0.5</v>
      </c>
      <c r="K105">
        <v>4998</v>
      </c>
      <c r="L105">
        <v>12103</v>
      </c>
      <c r="N105">
        <v>3489</v>
      </c>
      <c r="O105">
        <v>4.2489999999999997</v>
      </c>
      <c r="P105">
        <v>10.532</v>
      </c>
      <c r="Q105">
        <v>6.2830000000000004</v>
      </c>
      <c r="S105">
        <v>0.249</v>
      </c>
      <c r="T105">
        <v>1</v>
      </c>
      <c r="U105">
        <v>0</v>
      </c>
      <c r="V105">
        <v>0</v>
      </c>
      <c r="X105">
        <v>0</v>
      </c>
      <c r="AB105">
        <v>1</v>
      </c>
      <c r="AD105" s="3">
        <f t="shared" si="17"/>
        <v>3.3720865640971631</v>
      </c>
      <c r="AE105" s="3">
        <f t="shared" si="18"/>
        <v>13.993542083234363</v>
      </c>
      <c r="AF105" s="3">
        <f t="shared" si="12"/>
        <v>10.6214555191372</v>
      </c>
      <c r="AG105" s="3">
        <f t="shared" si="19"/>
        <v>0.64273641825393701</v>
      </c>
      <c r="AH105" s="3"/>
      <c r="BG105" s="3"/>
      <c r="BH105" s="3"/>
      <c r="BI105" s="3"/>
      <c r="BJ105" s="3"/>
      <c r="BK105" t="str">
        <f t="shared" si="13"/>
        <v>Sample 12</v>
      </c>
    </row>
    <row r="106" spans="1:64" x14ac:dyDescent="0.3">
      <c r="A106">
        <v>197</v>
      </c>
      <c r="B106">
        <v>22</v>
      </c>
      <c r="C106" t="s">
        <v>109</v>
      </c>
      <c r="D106" t="s">
        <v>86</v>
      </c>
      <c r="G106" s="1">
        <v>45724</v>
      </c>
      <c r="H106" s="6">
        <v>0.46528935185185183</v>
      </c>
      <c r="I106">
        <v>0.5</v>
      </c>
      <c r="J106">
        <v>0.5</v>
      </c>
      <c r="K106">
        <v>5194</v>
      </c>
      <c r="L106">
        <v>12109</v>
      </c>
      <c r="N106">
        <v>3590</v>
      </c>
      <c r="O106">
        <v>4.4000000000000004</v>
      </c>
      <c r="P106">
        <v>10.537000000000001</v>
      </c>
      <c r="Q106">
        <v>6.1369999999999996</v>
      </c>
      <c r="S106">
        <v>0.25900000000000001</v>
      </c>
      <c r="T106">
        <v>1</v>
      </c>
      <c r="U106">
        <v>0</v>
      </c>
      <c r="V106">
        <v>0</v>
      </c>
      <c r="X106">
        <v>0</v>
      </c>
      <c r="AB106">
        <v>1</v>
      </c>
      <c r="AD106" s="3">
        <f t="shared" si="17"/>
        <v>3.5062373906594013</v>
      </c>
      <c r="AE106" s="3">
        <f t="shared" si="18"/>
        <v>14.000357582992422</v>
      </c>
      <c r="AF106" s="3">
        <f t="shared" si="12"/>
        <v>10.494120192333021</v>
      </c>
      <c r="AG106" s="3">
        <f t="shared" si="19"/>
        <v>0.65946714382332716</v>
      </c>
      <c r="AH106" s="3"/>
      <c r="AK106">
        <f>ABS(100*(AD106-AD107)/(AVERAGE(AD106:AD107)))</f>
        <v>0.94140530585268667</v>
      </c>
      <c r="AQ106">
        <f>ABS(100*(AE106-AE107)/(AVERAGE(AE106:AE107)))</f>
        <v>0</v>
      </c>
      <c r="AW106">
        <f>ABS(100*(AF106-AF107)/(AVERAGE(AF106:AF107)))</f>
        <v>0.31257425705373881</v>
      </c>
      <c r="BC106">
        <f>ABS(100*(AG106-AG107)/(AVERAGE(AG106:AG107)))</f>
        <v>1.1367742774460794</v>
      </c>
      <c r="BG106" s="3">
        <f>AVERAGE(AD106:AD107)</f>
        <v>3.4898107588354539</v>
      </c>
      <c r="BH106" s="3">
        <f>AVERAGE(AE106:AE107)</f>
        <v>14.000357582992422</v>
      </c>
      <c r="BI106" s="3">
        <f>AVERAGE(AF106:AF107)</f>
        <v>10.510546824156968</v>
      </c>
      <c r="BJ106" s="3">
        <f>AVERAGE(AG106:AG107)</f>
        <v>0.65574000198856197</v>
      </c>
      <c r="BK106" t="str">
        <f t="shared" si="13"/>
        <v>Sample 12</v>
      </c>
      <c r="BL106" t="s">
        <v>224</v>
      </c>
    </row>
    <row r="107" spans="1:64" x14ac:dyDescent="0.3">
      <c r="A107">
        <v>198</v>
      </c>
      <c r="B107">
        <v>22</v>
      </c>
      <c r="C107" t="s">
        <v>109</v>
      </c>
      <c r="D107" t="s">
        <v>86</v>
      </c>
      <c r="G107" s="1">
        <v>45724</v>
      </c>
      <c r="H107" s="6">
        <v>0.47319444444444442</v>
      </c>
      <c r="I107">
        <v>0.5</v>
      </c>
      <c r="J107">
        <v>0.5</v>
      </c>
      <c r="K107">
        <v>5146</v>
      </c>
      <c r="L107">
        <v>12109</v>
      </c>
      <c r="N107">
        <v>3545</v>
      </c>
      <c r="O107">
        <v>4.3630000000000004</v>
      </c>
      <c r="P107">
        <v>10.537000000000001</v>
      </c>
      <c r="Q107">
        <v>6.1740000000000004</v>
      </c>
      <c r="S107">
        <v>0.255</v>
      </c>
      <c r="T107">
        <v>1</v>
      </c>
      <c r="U107">
        <v>0</v>
      </c>
      <c r="V107">
        <v>0</v>
      </c>
      <c r="X107">
        <v>0</v>
      </c>
      <c r="AB107">
        <v>1</v>
      </c>
      <c r="AD107" s="3">
        <f t="shared" si="17"/>
        <v>3.4733841270115065</v>
      </c>
      <c r="AE107" s="3">
        <f t="shared" si="18"/>
        <v>14.000357582992422</v>
      </c>
      <c r="AF107" s="3">
        <f t="shared" si="12"/>
        <v>10.526973455980915</v>
      </c>
      <c r="AG107" s="3">
        <f t="shared" si="19"/>
        <v>0.65201286015379678</v>
      </c>
      <c r="AH107" s="3"/>
      <c r="BG107" s="3"/>
      <c r="BH107" s="3"/>
      <c r="BI107" s="3"/>
      <c r="BJ107" s="3"/>
      <c r="BK107" t="str">
        <f t="shared" si="13"/>
        <v>Sample 12</v>
      </c>
    </row>
    <row r="108" spans="1:64" x14ac:dyDescent="0.3">
      <c r="A108">
        <v>199</v>
      </c>
      <c r="B108">
        <v>23</v>
      </c>
      <c r="C108" t="s">
        <v>110</v>
      </c>
      <c r="D108" t="s">
        <v>86</v>
      </c>
      <c r="G108" s="1">
        <v>45724</v>
      </c>
      <c r="H108" s="6">
        <v>0.48627314814814815</v>
      </c>
      <c r="I108">
        <v>0.5</v>
      </c>
      <c r="J108">
        <v>0.5</v>
      </c>
      <c r="K108">
        <v>3312</v>
      </c>
      <c r="L108">
        <v>6420</v>
      </c>
      <c r="N108">
        <v>1693</v>
      </c>
      <c r="O108">
        <v>2.956</v>
      </c>
      <c r="P108">
        <v>5.718</v>
      </c>
      <c r="Q108">
        <v>2.762</v>
      </c>
      <c r="S108">
        <v>6.0999999999999999E-2</v>
      </c>
      <c r="T108">
        <v>1</v>
      </c>
      <c r="U108">
        <v>0</v>
      </c>
      <c r="V108">
        <v>0</v>
      </c>
      <c r="X108">
        <v>0</v>
      </c>
      <c r="AB108">
        <v>1</v>
      </c>
      <c r="AD108" s="3">
        <f t="shared" si="17"/>
        <v>2.2181156784648457</v>
      </c>
      <c r="AE108" s="3">
        <f t="shared" si="18"/>
        <v>7.5381278957266433</v>
      </c>
      <c r="AF108" s="3">
        <f t="shared" si="12"/>
        <v>5.3200122172617981</v>
      </c>
      <c r="AG108" s="3">
        <f t="shared" si="19"/>
        <v>0.34522767446557506</v>
      </c>
      <c r="AH108" s="3"/>
      <c r="BG108" s="3"/>
      <c r="BH108" s="3"/>
      <c r="BI108" s="3"/>
      <c r="BJ108" s="3"/>
      <c r="BK108" t="str">
        <f t="shared" si="13"/>
        <v>Sample 13</v>
      </c>
    </row>
    <row r="109" spans="1:64" x14ac:dyDescent="0.3">
      <c r="A109">
        <v>200</v>
      </c>
      <c r="B109">
        <v>23</v>
      </c>
      <c r="C109" t="s">
        <v>110</v>
      </c>
      <c r="D109" t="s">
        <v>86</v>
      </c>
      <c r="G109" s="1">
        <v>45724</v>
      </c>
      <c r="H109" s="6">
        <v>0.49342592592592593</v>
      </c>
      <c r="I109">
        <v>0.5</v>
      </c>
      <c r="J109">
        <v>0.5</v>
      </c>
      <c r="K109">
        <v>2859</v>
      </c>
      <c r="L109">
        <v>6414</v>
      </c>
      <c r="N109">
        <v>1687</v>
      </c>
      <c r="O109">
        <v>2.6080000000000001</v>
      </c>
      <c r="P109">
        <v>5.7119999999999997</v>
      </c>
      <c r="Q109">
        <v>3.1040000000000001</v>
      </c>
      <c r="S109">
        <v>0.06</v>
      </c>
      <c r="T109">
        <v>1</v>
      </c>
      <c r="U109">
        <v>0</v>
      </c>
      <c r="V109">
        <v>0</v>
      </c>
      <c r="X109">
        <v>0</v>
      </c>
      <c r="AB109">
        <v>1</v>
      </c>
      <c r="AD109" s="3">
        <f t="shared" si="17"/>
        <v>1.9080630027878354</v>
      </c>
      <c r="AE109" s="3">
        <f t="shared" si="18"/>
        <v>7.5313123959685848</v>
      </c>
      <c r="AF109" s="3">
        <f t="shared" si="12"/>
        <v>5.6232493931807497</v>
      </c>
      <c r="AG109" s="3">
        <f t="shared" si="19"/>
        <v>0.34423376997630439</v>
      </c>
      <c r="AH109" s="3"/>
      <c r="AK109">
        <f>ABS(100*(AD109-AD110)/(AVERAGE(AD109:AD110)))</f>
        <v>0.35806868204281489</v>
      </c>
      <c r="AQ109">
        <f>ABS(100*(AE109-AE110)/(AVERAGE(AE109:AE110)))</f>
        <v>0.82611570960028291</v>
      </c>
      <c r="AW109">
        <f>ABS(100*(AF109-AF110)/(AVERAGE(AF109:AF110)))</f>
        <v>0.98443365365596303</v>
      </c>
      <c r="BC109">
        <f>ABS(100*(AG109-AG110)/(AVERAGE(AG109:AG110)))</f>
        <v>0.2883132906946631</v>
      </c>
      <c r="BG109" s="3">
        <f>AVERAGE(AD109:AD110)</f>
        <v>1.9114852177511579</v>
      </c>
      <c r="BH109" s="3">
        <f>AVERAGE(AE109:AE110)</f>
        <v>7.5625501031930202</v>
      </c>
      <c r="BI109" s="3">
        <f>AVERAGE(AF109:AF110)</f>
        <v>5.6510648854418619</v>
      </c>
      <c r="BJ109" s="3">
        <f>AVERAGE(AG109:AG110)</f>
        <v>0.3447307222209397</v>
      </c>
      <c r="BK109" t="str">
        <f t="shared" si="13"/>
        <v>Sample 13</v>
      </c>
      <c r="BL109" t="s">
        <v>225</v>
      </c>
    </row>
    <row r="110" spans="1:64" x14ac:dyDescent="0.3">
      <c r="A110">
        <v>201</v>
      </c>
      <c r="B110">
        <v>23</v>
      </c>
      <c r="C110" t="s">
        <v>110</v>
      </c>
      <c r="D110" t="s">
        <v>86</v>
      </c>
      <c r="G110" s="1">
        <v>45724</v>
      </c>
      <c r="H110" s="6">
        <v>0.50115740740740744</v>
      </c>
      <c r="I110">
        <v>0.5</v>
      </c>
      <c r="J110">
        <v>0.5</v>
      </c>
      <c r="K110">
        <v>2869</v>
      </c>
      <c r="L110">
        <v>6469</v>
      </c>
      <c r="N110">
        <v>1693</v>
      </c>
      <c r="O110">
        <v>2.6160000000000001</v>
      </c>
      <c r="P110">
        <v>5.7590000000000003</v>
      </c>
      <c r="Q110">
        <v>3.1429999999999998</v>
      </c>
      <c r="S110">
        <v>6.0999999999999999E-2</v>
      </c>
      <c r="T110">
        <v>1</v>
      </c>
      <c r="U110">
        <v>0</v>
      </c>
      <c r="V110">
        <v>0</v>
      </c>
      <c r="X110">
        <v>0</v>
      </c>
      <c r="AB110">
        <v>1</v>
      </c>
      <c r="AD110" s="3">
        <f t="shared" si="17"/>
        <v>1.9149074327144802</v>
      </c>
      <c r="AE110" s="3">
        <f t="shared" si="18"/>
        <v>7.5937878104174548</v>
      </c>
      <c r="AF110" s="3">
        <f t="shared" si="12"/>
        <v>5.6788803777029742</v>
      </c>
      <c r="AG110" s="3">
        <f t="shared" si="19"/>
        <v>0.34522767446557506</v>
      </c>
      <c r="AH110" s="3"/>
      <c r="BG110" s="3"/>
      <c r="BH110" s="3"/>
      <c r="BI110" s="3"/>
      <c r="BJ110" s="3"/>
      <c r="BK110" t="str">
        <f t="shared" si="13"/>
        <v>Sample 13</v>
      </c>
    </row>
    <row r="111" spans="1:64" x14ac:dyDescent="0.3">
      <c r="A111">
        <v>202</v>
      </c>
      <c r="B111">
        <v>24</v>
      </c>
      <c r="C111" t="s">
        <v>111</v>
      </c>
      <c r="D111" t="s">
        <v>86</v>
      </c>
      <c r="G111" s="1">
        <v>45724</v>
      </c>
      <c r="H111" s="6">
        <v>0.5145601851851852</v>
      </c>
      <c r="I111">
        <v>0.5</v>
      </c>
      <c r="J111">
        <v>0.5</v>
      </c>
      <c r="K111">
        <v>11217</v>
      </c>
      <c r="L111">
        <v>15407</v>
      </c>
      <c r="N111">
        <v>2087</v>
      </c>
      <c r="O111">
        <v>9.02</v>
      </c>
      <c r="P111">
        <v>13.331</v>
      </c>
      <c r="Q111">
        <v>4.3109999999999999</v>
      </c>
      <c r="S111">
        <v>0.10199999999999999</v>
      </c>
      <c r="T111">
        <v>1</v>
      </c>
      <c r="U111">
        <v>0</v>
      </c>
      <c r="V111">
        <v>0</v>
      </c>
      <c r="X111">
        <v>0</v>
      </c>
      <c r="AB111">
        <v>1</v>
      </c>
      <c r="AD111" s="3">
        <f t="shared" si="17"/>
        <v>7.6286375354775773</v>
      </c>
      <c r="AE111" s="3">
        <f t="shared" si="18"/>
        <v>17.746610616671898</v>
      </c>
      <c r="AF111" s="3">
        <f t="shared" si="12"/>
        <v>10.117973081194322</v>
      </c>
      <c r="AG111" s="3">
        <f t="shared" si="19"/>
        <v>0.4104940692610175</v>
      </c>
      <c r="AH111" s="3"/>
      <c r="BG111" s="3"/>
      <c r="BH111" s="3"/>
      <c r="BI111" s="3"/>
      <c r="BJ111" s="3"/>
      <c r="BK111" t="str">
        <f t="shared" si="13"/>
        <v>Sample 14</v>
      </c>
    </row>
    <row r="112" spans="1:64" x14ac:dyDescent="0.3">
      <c r="A112">
        <v>203</v>
      </c>
      <c r="B112">
        <v>24</v>
      </c>
      <c r="C112" t="s">
        <v>111</v>
      </c>
      <c r="D112" t="s">
        <v>86</v>
      </c>
      <c r="G112" s="1">
        <v>45724</v>
      </c>
      <c r="H112" s="6">
        <v>0.52255787037037038</v>
      </c>
      <c r="I112">
        <v>0.5</v>
      </c>
      <c r="J112">
        <v>0.5</v>
      </c>
      <c r="K112">
        <v>13133</v>
      </c>
      <c r="L112">
        <v>15653</v>
      </c>
      <c r="N112">
        <v>2084</v>
      </c>
      <c r="O112">
        <v>10.491</v>
      </c>
      <c r="P112">
        <v>13.54</v>
      </c>
      <c r="Q112">
        <v>3.0489999999999999</v>
      </c>
      <c r="S112">
        <v>0.10199999999999999</v>
      </c>
      <c r="T112">
        <v>1</v>
      </c>
      <c r="U112">
        <v>0</v>
      </c>
      <c r="V112">
        <v>0</v>
      </c>
      <c r="X112">
        <v>0</v>
      </c>
      <c r="AB112">
        <v>1</v>
      </c>
      <c r="AD112" s="3">
        <f t="shared" si="17"/>
        <v>8.9400303094227258</v>
      </c>
      <c r="AE112" s="3">
        <f t="shared" si="18"/>
        <v>18.02604610675229</v>
      </c>
      <c r="AF112" s="3">
        <f t="shared" si="12"/>
        <v>9.0860157973295639</v>
      </c>
      <c r="AG112" s="3">
        <f t="shared" si="19"/>
        <v>0.40999711701638214</v>
      </c>
      <c r="AH112" s="3"/>
      <c r="AK112">
        <f>ABS(100*(AD112-AD113)/(AVERAGE(AD112:AD113)))</f>
        <v>1.7755843088986931</v>
      </c>
      <c r="AQ112">
        <f>ABS(100*(AE112-AE113)/(AVERAGE(AE112:AE113)))</f>
        <v>0.42942406065749139</v>
      </c>
      <c r="AW112">
        <f>ABS(100*(AF112-AF113)/(AVERAGE(AF112:AF113)))</f>
        <v>2.6474144838175513</v>
      </c>
      <c r="BC112">
        <f>ABS(100*(AG112-AG113)/(AVERAGE(AG112:AG113)))</f>
        <v>3.2590514496911571</v>
      </c>
      <c r="BG112" s="3">
        <f>AVERAGE(AD112:AD113)</f>
        <v>9.0201101395644692</v>
      </c>
      <c r="BH112" s="3">
        <f>AVERAGE(AE112:AE113)</f>
        <v>17.987424941456631</v>
      </c>
      <c r="BI112" s="3">
        <f>AVERAGE(AF112:AF113)</f>
        <v>8.9673148018921598</v>
      </c>
      <c r="BJ112" s="3">
        <f>AVERAGE(AG112:AG113)</f>
        <v>0.4167887976930652</v>
      </c>
      <c r="BK112" t="str">
        <f t="shared" si="13"/>
        <v>Sample 14</v>
      </c>
      <c r="BL112" t="s">
        <v>226</v>
      </c>
    </row>
    <row r="113" spans="1:64" x14ac:dyDescent="0.3">
      <c r="A113">
        <v>204</v>
      </c>
      <c r="B113">
        <v>24</v>
      </c>
      <c r="C113" t="s">
        <v>111</v>
      </c>
      <c r="D113" t="s">
        <v>86</v>
      </c>
      <c r="G113" s="1">
        <v>45724</v>
      </c>
      <c r="H113" s="6">
        <v>0.53112268518518524</v>
      </c>
      <c r="I113">
        <v>0.5</v>
      </c>
      <c r="J113">
        <v>0.5</v>
      </c>
      <c r="K113">
        <v>13367</v>
      </c>
      <c r="L113">
        <v>15585</v>
      </c>
      <c r="N113">
        <v>2166</v>
      </c>
      <c r="O113">
        <v>10.67</v>
      </c>
      <c r="P113">
        <v>13.481999999999999</v>
      </c>
      <c r="Q113">
        <v>2.8119999999999998</v>
      </c>
      <c r="S113">
        <v>0.111</v>
      </c>
      <c r="T113">
        <v>1</v>
      </c>
      <c r="U113">
        <v>0</v>
      </c>
      <c r="V113">
        <v>0</v>
      </c>
      <c r="X113">
        <v>0</v>
      </c>
      <c r="AB113">
        <v>1</v>
      </c>
      <c r="AD113" s="3">
        <f t="shared" si="17"/>
        <v>9.1001899697062125</v>
      </c>
      <c r="AE113" s="3">
        <f t="shared" si="18"/>
        <v>17.948803776160968</v>
      </c>
      <c r="AF113" s="3">
        <f t="shared" si="12"/>
        <v>8.8486138064547557</v>
      </c>
      <c r="AG113" s="3">
        <f t="shared" si="19"/>
        <v>0.42358047836974833</v>
      </c>
      <c r="AH113" s="3"/>
      <c r="BG113" s="3"/>
      <c r="BH113" s="3"/>
      <c r="BI113" s="3"/>
      <c r="BJ113" s="3"/>
      <c r="BK113" t="str">
        <f t="shared" si="13"/>
        <v>Sample 14</v>
      </c>
    </row>
    <row r="114" spans="1:64" x14ac:dyDescent="0.3">
      <c r="A114">
        <v>205</v>
      </c>
      <c r="B114">
        <v>25</v>
      </c>
      <c r="C114" t="s">
        <v>112</v>
      </c>
      <c r="D114" t="s">
        <v>86</v>
      </c>
      <c r="G114" s="1">
        <v>45724</v>
      </c>
      <c r="H114" s="6">
        <v>0.54486111111111113</v>
      </c>
      <c r="I114">
        <v>0.5</v>
      </c>
      <c r="J114">
        <v>0.5</v>
      </c>
      <c r="K114">
        <v>13072</v>
      </c>
      <c r="L114">
        <v>15826</v>
      </c>
      <c r="N114">
        <v>2138</v>
      </c>
      <c r="O114">
        <v>10.444000000000001</v>
      </c>
      <c r="P114">
        <v>13.686</v>
      </c>
      <c r="Q114">
        <v>3.242</v>
      </c>
      <c r="S114">
        <v>0.108</v>
      </c>
      <c r="T114">
        <v>1</v>
      </c>
      <c r="U114">
        <v>0</v>
      </c>
      <c r="V114">
        <v>0</v>
      </c>
      <c r="X114">
        <v>0</v>
      </c>
      <c r="AB114">
        <v>1</v>
      </c>
      <c r="AD114" s="3">
        <f t="shared" si="17"/>
        <v>8.8982792868701921</v>
      </c>
      <c r="AE114" s="3">
        <f t="shared" si="18"/>
        <v>18.222559683109644</v>
      </c>
      <c r="AF114" s="3">
        <f t="shared" si="12"/>
        <v>9.3242803962394518</v>
      </c>
      <c r="AG114" s="3">
        <f t="shared" si="19"/>
        <v>0.41894225741981844</v>
      </c>
      <c r="BK114" t="str">
        <f t="shared" si="13"/>
        <v>Sample 15</v>
      </c>
    </row>
    <row r="115" spans="1:64" x14ac:dyDescent="0.3">
      <c r="A115">
        <v>206</v>
      </c>
      <c r="B115">
        <v>25</v>
      </c>
      <c r="C115" t="s">
        <v>112</v>
      </c>
      <c r="D115" t="s">
        <v>86</v>
      </c>
      <c r="G115" s="1">
        <v>45724</v>
      </c>
      <c r="H115" s="6">
        <v>0.55280092592592589</v>
      </c>
      <c r="I115">
        <v>0.5</v>
      </c>
      <c r="J115">
        <v>0.5</v>
      </c>
      <c r="K115">
        <v>13320</v>
      </c>
      <c r="L115">
        <v>15872</v>
      </c>
      <c r="N115">
        <v>2213</v>
      </c>
      <c r="O115">
        <v>10.632999999999999</v>
      </c>
      <c r="P115">
        <v>13.725</v>
      </c>
      <c r="Q115">
        <v>3.0920000000000001</v>
      </c>
      <c r="S115">
        <v>0.115</v>
      </c>
      <c r="T115">
        <v>1</v>
      </c>
      <c r="U115">
        <v>0</v>
      </c>
      <c r="V115">
        <v>0</v>
      </c>
      <c r="X115">
        <v>0</v>
      </c>
      <c r="AB115">
        <v>1</v>
      </c>
      <c r="AD115" s="3">
        <f t="shared" si="17"/>
        <v>9.068021149050983</v>
      </c>
      <c r="AE115" s="3">
        <f t="shared" si="18"/>
        <v>18.274811847921431</v>
      </c>
      <c r="AF115" s="3">
        <f t="shared" si="12"/>
        <v>9.2067906988704475</v>
      </c>
      <c r="AG115" s="3">
        <f t="shared" si="19"/>
        <v>0.43136606353570217</v>
      </c>
      <c r="AH115" s="3"/>
      <c r="AK115">
        <f>ABS(100*(AD115-AD116)/(AVERAGE(AD115:AD116)))</f>
        <v>0.34023222723723756</v>
      </c>
      <c r="AQ115">
        <f>ABS(100*(AE115-AE116)/(AVERAGE(AE115:AE116)))</f>
        <v>0.55473615942016996</v>
      </c>
      <c r="AW115">
        <f>ABS(100*(AF115-AF116)/(AVERAGE(AF115:AF116)))</f>
        <v>0.76645645556378672</v>
      </c>
      <c r="BC115">
        <f>ABS(100*(AG115-AG116)/(AVERAGE(AG115:AG116)))</f>
        <v>0.68884504975798488</v>
      </c>
      <c r="BG115" s="3">
        <f>AVERAGE(AD115:AD116)</f>
        <v>9.0526211817160309</v>
      </c>
      <c r="BH115" s="3">
        <f>AVERAGE(AE115:AE116)</f>
        <v>18.224263558049167</v>
      </c>
      <c r="BI115" s="3">
        <f>AVERAGE(AF115:AF116)</f>
        <v>9.1716423763331321</v>
      </c>
      <c r="BJ115" s="3">
        <f>AVERAGE(AG115:AG116)</f>
        <v>0.4328569202696082</v>
      </c>
      <c r="BK115" t="str">
        <f t="shared" si="13"/>
        <v>Sample 15</v>
      </c>
      <c r="BL115" t="s">
        <v>227</v>
      </c>
    </row>
    <row r="116" spans="1:64" x14ac:dyDescent="0.3">
      <c r="A116">
        <v>207</v>
      </c>
      <c r="B116">
        <v>25</v>
      </c>
      <c r="C116" t="s">
        <v>112</v>
      </c>
      <c r="D116" t="s">
        <v>86</v>
      </c>
      <c r="G116" s="1">
        <v>45724</v>
      </c>
      <c r="H116" s="6">
        <v>0.56094907407407413</v>
      </c>
      <c r="I116">
        <v>0.5</v>
      </c>
      <c r="J116">
        <v>0.5</v>
      </c>
      <c r="K116">
        <v>13275</v>
      </c>
      <c r="L116">
        <v>15783</v>
      </c>
      <c r="N116">
        <v>2231</v>
      </c>
      <c r="O116">
        <v>10.599</v>
      </c>
      <c r="P116">
        <v>13.65</v>
      </c>
      <c r="Q116">
        <v>3.0510000000000002</v>
      </c>
      <c r="S116">
        <v>0.11700000000000001</v>
      </c>
      <c r="T116">
        <v>1</v>
      </c>
      <c r="U116">
        <v>0</v>
      </c>
      <c r="V116">
        <v>0</v>
      </c>
      <c r="X116">
        <v>0</v>
      </c>
      <c r="AB116">
        <v>1</v>
      </c>
      <c r="AD116" s="3">
        <f t="shared" si="17"/>
        <v>9.0372212143810806</v>
      </c>
      <c r="AE116" s="3">
        <f t="shared" si="18"/>
        <v>18.173715268176899</v>
      </c>
      <c r="AF116" s="3">
        <f t="shared" si="12"/>
        <v>9.1364940537958184</v>
      </c>
      <c r="AG116" s="3">
        <f t="shared" si="19"/>
        <v>0.43434777700351423</v>
      </c>
      <c r="BK116" t="str">
        <f t="shared" si="13"/>
        <v>Sample 15</v>
      </c>
    </row>
    <row r="117" spans="1:64" x14ac:dyDescent="0.3">
      <c r="A117">
        <v>208</v>
      </c>
      <c r="B117">
        <v>26</v>
      </c>
      <c r="C117" t="s">
        <v>113</v>
      </c>
      <c r="D117" t="s">
        <v>86</v>
      </c>
      <c r="G117" s="1">
        <v>45724</v>
      </c>
      <c r="H117" s="6">
        <v>0.57428240740740744</v>
      </c>
      <c r="I117">
        <v>0.5</v>
      </c>
      <c r="J117">
        <v>0.5</v>
      </c>
      <c r="K117">
        <v>6212</v>
      </c>
      <c r="L117">
        <v>8340</v>
      </c>
      <c r="N117">
        <v>4088</v>
      </c>
      <c r="O117">
        <v>5.181</v>
      </c>
      <c r="P117">
        <v>7.3440000000000003</v>
      </c>
      <c r="Q117">
        <v>2.1640000000000001</v>
      </c>
      <c r="S117">
        <v>0.312</v>
      </c>
      <c r="T117">
        <v>1</v>
      </c>
      <c r="U117">
        <v>0</v>
      </c>
      <c r="V117">
        <v>0</v>
      </c>
      <c r="X117">
        <v>0</v>
      </c>
      <c r="AB117">
        <v>1</v>
      </c>
      <c r="AD117" s="3">
        <f t="shared" si="17"/>
        <v>4.2030003571918435</v>
      </c>
      <c r="AE117" s="3">
        <f t="shared" si="18"/>
        <v>9.719087818305356</v>
      </c>
      <c r="AF117" s="3">
        <f t="shared" si="12"/>
        <v>5.5160874611135124</v>
      </c>
      <c r="AG117" s="3">
        <f t="shared" si="19"/>
        <v>0.74196121643279489</v>
      </c>
      <c r="BK117" t="str">
        <f t="shared" si="13"/>
        <v>Sample 16</v>
      </c>
    </row>
    <row r="118" spans="1:64" x14ac:dyDescent="0.3">
      <c r="A118">
        <v>209</v>
      </c>
      <c r="B118">
        <v>26</v>
      </c>
      <c r="C118" t="s">
        <v>113</v>
      </c>
      <c r="D118" t="s">
        <v>86</v>
      </c>
      <c r="G118" s="1">
        <v>45724</v>
      </c>
      <c r="H118" s="6">
        <v>0.58140046296296299</v>
      </c>
      <c r="I118">
        <v>0.5</v>
      </c>
      <c r="J118">
        <v>0.5</v>
      </c>
      <c r="K118">
        <v>4632</v>
      </c>
      <c r="L118">
        <v>8299</v>
      </c>
      <c r="N118">
        <v>4186</v>
      </c>
      <c r="O118">
        <v>3.968</v>
      </c>
      <c r="P118">
        <v>7.31</v>
      </c>
      <c r="Q118">
        <v>3.3410000000000002</v>
      </c>
      <c r="S118">
        <v>0.32200000000000001</v>
      </c>
      <c r="T118">
        <v>1</v>
      </c>
      <c r="U118">
        <v>0</v>
      </c>
      <c r="V118">
        <v>0</v>
      </c>
      <c r="X118">
        <v>0</v>
      </c>
      <c r="AB118">
        <v>1</v>
      </c>
      <c r="AD118" s="3">
        <f t="shared" si="17"/>
        <v>3.1215804287819622</v>
      </c>
      <c r="AE118" s="3">
        <f t="shared" si="18"/>
        <v>9.6725152366252907</v>
      </c>
      <c r="AF118" s="3">
        <f t="shared" si="12"/>
        <v>6.550934807843328</v>
      </c>
      <c r="AG118" s="3">
        <f t="shared" si="19"/>
        <v>0.75819498975754973</v>
      </c>
      <c r="AH118" s="3"/>
      <c r="AK118">
        <f>ABS(100*(AD118-AD119)/(AVERAGE(AD118:AD119)))</f>
        <v>0.77037188464573403</v>
      </c>
      <c r="AQ118">
        <f>ABS(100*(AE118-AE119)/(AVERAGE(AE118:AE119)))</f>
        <v>1.5382530302643496</v>
      </c>
      <c r="AW118">
        <f>ABS(100*(AF118-AF119)/(AVERAGE(AF118:AF119)))</f>
        <v>2.6197584066000719</v>
      </c>
      <c r="BC118">
        <f>ABS(100*(AG118-AG119)/(AVERAGE(AG118:AG119)))</f>
        <v>0.696701843860978</v>
      </c>
      <c r="BG118" s="3">
        <f>AVERAGE(AD118:AD119)</f>
        <v>3.1096026764103337</v>
      </c>
      <c r="BH118" s="3">
        <f>AVERAGE(AE118:AE119)</f>
        <v>9.7474857339639343</v>
      </c>
      <c r="BI118" s="3">
        <f>AVERAGE(AF118:AF119)</f>
        <v>6.6378830575535996</v>
      </c>
      <c r="BJ118" s="3">
        <f>AVERAGE(AG118:AG119)</f>
        <v>0.76084540172893822</v>
      </c>
      <c r="BK118" t="str">
        <f t="shared" si="13"/>
        <v>Sample 16</v>
      </c>
      <c r="BL118" t="s">
        <v>228</v>
      </c>
    </row>
    <row r="119" spans="1:64" x14ac:dyDescent="0.3">
      <c r="A119">
        <v>210</v>
      </c>
      <c r="B119">
        <v>26</v>
      </c>
      <c r="C119" t="s">
        <v>113</v>
      </c>
      <c r="D119" t="s">
        <v>86</v>
      </c>
      <c r="G119" s="1">
        <v>45724</v>
      </c>
      <c r="H119" s="6">
        <v>0.58923611111111107</v>
      </c>
      <c r="I119">
        <v>0.5</v>
      </c>
      <c r="J119">
        <v>0.5</v>
      </c>
      <c r="K119">
        <v>4597</v>
      </c>
      <c r="L119">
        <v>8431</v>
      </c>
      <c r="N119">
        <v>4218</v>
      </c>
      <c r="O119">
        <v>3.9409999999999998</v>
      </c>
      <c r="P119">
        <v>7.4210000000000003</v>
      </c>
      <c r="Q119">
        <v>3.48</v>
      </c>
      <c r="S119">
        <v>0.32500000000000001</v>
      </c>
      <c r="T119">
        <v>1</v>
      </c>
      <c r="U119">
        <v>0</v>
      </c>
      <c r="V119">
        <v>0</v>
      </c>
      <c r="X119">
        <v>0</v>
      </c>
      <c r="AB119">
        <v>1</v>
      </c>
      <c r="AD119" s="3">
        <f t="shared" si="17"/>
        <v>3.0976249240387057</v>
      </c>
      <c r="AE119" s="3">
        <f t="shared" si="18"/>
        <v>9.8224562313025761</v>
      </c>
      <c r="AF119" s="3">
        <f t="shared" si="12"/>
        <v>6.7248313072638704</v>
      </c>
      <c r="AG119" s="3">
        <f t="shared" si="19"/>
        <v>0.76349581370032671</v>
      </c>
      <c r="BK119" t="str">
        <f t="shared" si="13"/>
        <v>Sample 16</v>
      </c>
    </row>
    <row r="120" spans="1:64" x14ac:dyDescent="0.3">
      <c r="A120">
        <v>211</v>
      </c>
      <c r="B120">
        <v>27</v>
      </c>
      <c r="C120" t="s">
        <v>114</v>
      </c>
      <c r="D120" t="s">
        <v>86</v>
      </c>
      <c r="G120" s="1">
        <v>45724</v>
      </c>
      <c r="H120" s="6">
        <v>0.60189814814814813</v>
      </c>
      <c r="I120">
        <v>0.5</v>
      </c>
      <c r="J120">
        <v>0.5</v>
      </c>
      <c r="K120">
        <v>3974</v>
      </c>
      <c r="L120">
        <v>8419</v>
      </c>
      <c r="N120">
        <v>4832</v>
      </c>
      <c r="O120">
        <v>3.4630000000000001</v>
      </c>
      <c r="P120">
        <v>7.4109999999999996</v>
      </c>
      <c r="Q120">
        <v>3.948</v>
      </c>
      <c r="S120">
        <v>0.38900000000000001</v>
      </c>
      <c r="T120">
        <v>1</v>
      </c>
      <c r="U120">
        <v>0</v>
      </c>
      <c r="V120">
        <v>0</v>
      </c>
      <c r="X120">
        <v>0</v>
      </c>
      <c r="AB120">
        <v>1</v>
      </c>
      <c r="AD120" s="3">
        <f t="shared" si="17"/>
        <v>2.6712169396087329</v>
      </c>
      <c r="AE120" s="3">
        <f t="shared" si="18"/>
        <v>9.8088252317864608</v>
      </c>
      <c r="AF120" s="3">
        <f t="shared" si="12"/>
        <v>7.1376082921777275</v>
      </c>
      <c r="AG120" s="3">
        <f t="shared" si="19"/>
        <v>0.86520537310236134</v>
      </c>
      <c r="BK120" t="str">
        <f t="shared" si="13"/>
        <v>Sample 17</v>
      </c>
    </row>
    <row r="121" spans="1:64" x14ac:dyDescent="0.3">
      <c r="A121">
        <v>212</v>
      </c>
      <c r="B121">
        <v>27</v>
      </c>
      <c r="C121" t="s">
        <v>114</v>
      </c>
      <c r="D121" t="s">
        <v>86</v>
      </c>
      <c r="G121" s="1">
        <v>45724</v>
      </c>
      <c r="H121" s="6">
        <v>0.60906249999999995</v>
      </c>
      <c r="I121">
        <v>0.5</v>
      </c>
      <c r="J121">
        <v>0.5</v>
      </c>
      <c r="K121">
        <v>3919</v>
      </c>
      <c r="L121">
        <v>8497</v>
      </c>
      <c r="N121">
        <v>4950</v>
      </c>
      <c r="O121">
        <v>3.4209999999999998</v>
      </c>
      <c r="P121">
        <v>7.4770000000000003</v>
      </c>
      <c r="Q121">
        <v>4.0549999999999997</v>
      </c>
      <c r="S121">
        <v>0.40200000000000002</v>
      </c>
      <c r="T121">
        <v>1</v>
      </c>
      <c r="U121">
        <v>0</v>
      </c>
      <c r="V121">
        <v>0</v>
      </c>
      <c r="X121">
        <v>0</v>
      </c>
      <c r="AB121">
        <v>1</v>
      </c>
      <c r="AD121" s="3">
        <f t="shared" si="17"/>
        <v>2.6335725750121868</v>
      </c>
      <c r="AE121" s="3">
        <f t="shared" si="18"/>
        <v>9.8974267286412196</v>
      </c>
      <c r="AF121" s="3">
        <f t="shared" si="12"/>
        <v>7.2638541536290333</v>
      </c>
      <c r="AG121" s="3">
        <f t="shared" si="19"/>
        <v>0.88475216139135171</v>
      </c>
      <c r="AH121" s="3"/>
      <c r="AK121">
        <f>ABS(100*(AD121-AD122)/(AVERAGE(AD121:AD122)))</f>
        <v>1.4704894817093295</v>
      </c>
      <c r="AQ121">
        <f>ABS(100*(AE121-AE122)/(AVERAGE(AE121:AE122)))</f>
        <v>0.24072456697525929</v>
      </c>
      <c r="AW121">
        <f>ABS(100*(AF121-AF122)/(AVERAGE(AF121:AF122)))</f>
        <v>0.20890887065006616</v>
      </c>
      <c r="BC121">
        <f>ABS(100*(AG121-AG122)/(AVERAGE(AG121:AG122)))</f>
        <v>0.3737570581802</v>
      </c>
      <c r="BG121" s="3">
        <f>AVERAGE(AD121:AD122)</f>
        <v>2.6530792003031243</v>
      </c>
      <c r="BH121" s="3">
        <f>AVERAGE(AE121:AE122)</f>
        <v>9.9093538532178229</v>
      </c>
      <c r="BI121" s="3">
        <f>AVERAGE(AF121:AF122)</f>
        <v>7.2562746529146978</v>
      </c>
      <c r="BJ121" s="3">
        <f>AVERAGE(AG121:AG122)</f>
        <v>0.88640866887346959</v>
      </c>
      <c r="BK121" t="str">
        <f t="shared" si="13"/>
        <v>Sample 17</v>
      </c>
      <c r="BL121" t="s">
        <v>229</v>
      </c>
    </row>
    <row r="122" spans="1:64" x14ac:dyDescent="0.3">
      <c r="A122">
        <v>213</v>
      </c>
      <c r="B122">
        <v>27</v>
      </c>
      <c r="C122" t="s">
        <v>114</v>
      </c>
      <c r="D122" t="s">
        <v>86</v>
      </c>
      <c r="G122" s="1">
        <v>45724</v>
      </c>
      <c r="H122" s="6">
        <v>0.61675925925925923</v>
      </c>
      <c r="I122">
        <v>0.5</v>
      </c>
      <c r="J122">
        <v>0.5</v>
      </c>
      <c r="K122">
        <v>3976</v>
      </c>
      <c r="L122">
        <v>8518</v>
      </c>
      <c r="N122">
        <v>4970</v>
      </c>
      <c r="O122">
        <v>3.4649999999999999</v>
      </c>
      <c r="P122">
        <v>7.4950000000000001</v>
      </c>
      <c r="Q122">
        <v>4.03</v>
      </c>
      <c r="S122">
        <v>0.40400000000000003</v>
      </c>
      <c r="T122">
        <v>1</v>
      </c>
      <c r="U122">
        <v>0</v>
      </c>
      <c r="V122">
        <v>0</v>
      </c>
      <c r="X122">
        <v>0</v>
      </c>
      <c r="AB122">
        <v>1</v>
      </c>
      <c r="AD122" s="3">
        <f t="shared" si="17"/>
        <v>2.6725858255940622</v>
      </c>
      <c r="AE122" s="3">
        <f t="shared" si="18"/>
        <v>9.9212809777944244</v>
      </c>
      <c r="AF122" s="3">
        <f t="shared" si="12"/>
        <v>7.2486951522003622</v>
      </c>
      <c r="AG122" s="3">
        <f t="shared" si="19"/>
        <v>0.88806517635558746</v>
      </c>
      <c r="BK122" t="str">
        <f t="shared" si="13"/>
        <v>Sample 17</v>
      </c>
    </row>
    <row r="123" spans="1:64" x14ac:dyDescent="0.3">
      <c r="A123">
        <v>214</v>
      </c>
      <c r="B123">
        <v>28</v>
      </c>
      <c r="C123" t="s">
        <v>115</v>
      </c>
      <c r="D123" t="s">
        <v>86</v>
      </c>
      <c r="G123" s="1">
        <v>45724</v>
      </c>
      <c r="H123" s="6">
        <v>0.6293981481481481</v>
      </c>
      <c r="I123">
        <v>0.5</v>
      </c>
      <c r="J123">
        <v>0.5</v>
      </c>
      <c r="K123">
        <v>4027</v>
      </c>
      <c r="L123">
        <v>8026</v>
      </c>
      <c r="N123">
        <v>3384</v>
      </c>
      <c r="O123">
        <v>3.504</v>
      </c>
      <c r="P123">
        <v>7.0780000000000003</v>
      </c>
      <c r="Q123">
        <v>3.573</v>
      </c>
      <c r="S123">
        <v>0.23799999999999999</v>
      </c>
      <c r="T123">
        <v>1</v>
      </c>
      <c r="U123">
        <v>0</v>
      </c>
      <c r="V123">
        <v>0</v>
      </c>
      <c r="X123">
        <v>0</v>
      </c>
      <c r="AB123">
        <v>1</v>
      </c>
      <c r="AD123" s="3">
        <f t="shared" si="17"/>
        <v>2.7074924182199505</v>
      </c>
      <c r="AE123" s="3">
        <f t="shared" si="18"/>
        <v>9.3624099976336286</v>
      </c>
      <c r="AF123" s="3">
        <f t="shared" si="12"/>
        <v>6.6549175794136781</v>
      </c>
      <c r="AG123" s="3">
        <f t="shared" si="19"/>
        <v>0.62534308969169983</v>
      </c>
      <c r="BK123" t="str">
        <f t="shared" si="13"/>
        <v>Sample 18</v>
      </c>
    </row>
    <row r="124" spans="1:64" x14ac:dyDescent="0.3">
      <c r="A124">
        <v>215</v>
      </c>
      <c r="B124">
        <v>28</v>
      </c>
      <c r="C124" t="s">
        <v>115</v>
      </c>
      <c r="D124" t="s">
        <v>86</v>
      </c>
      <c r="G124" s="1">
        <v>45724</v>
      </c>
      <c r="H124" s="6">
        <v>0.63670138888888894</v>
      </c>
      <c r="I124">
        <v>0.5</v>
      </c>
      <c r="J124">
        <v>0.5</v>
      </c>
      <c r="K124">
        <v>4150</v>
      </c>
      <c r="L124">
        <v>8086</v>
      </c>
      <c r="N124">
        <v>3395</v>
      </c>
      <c r="O124">
        <v>3.5990000000000002</v>
      </c>
      <c r="P124">
        <v>7.1289999999999996</v>
      </c>
      <c r="Q124">
        <v>3.53</v>
      </c>
      <c r="S124">
        <v>0.23899999999999999</v>
      </c>
      <c r="T124">
        <v>1</v>
      </c>
      <c r="U124">
        <v>0</v>
      </c>
      <c r="V124">
        <v>0</v>
      </c>
      <c r="X124">
        <v>0</v>
      </c>
      <c r="AB124">
        <v>1</v>
      </c>
      <c r="AD124" s="3">
        <f t="shared" si="17"/>
        <v>2.7916789063176819</v>
      </c>
      <c r="AE124" s="3">
        <f t="shared" si="18"/>
        <v>9.4305649952142137</v>
      </c>
      <c r="AF124" s="3">
        <f t="shared" si="12"/>
        <v>6.6388860888965322</v>
      </c>
      <c r="AG124" s="3">
        <f t="shared" si="19"/>
        <v>0.62716524792202943</v>
      </c>
      <c r="AH124" s="3"/>
      <c r="AK124">
        <f>ABS(100*(AD124-AD125)/(AVERAGE(AD124:AD125)))</f>
        <v>1.880834158705923</v>
      </c>
      <c r="AQ124">
        <f>ABS(100*(AE124-AE125)/(AVERAGE(AE124:AE125)))</f>
        <v>0.98284067952358067</v>
      </c>
      <c r="AW124">
        <f>ABS(100*(AF124-AF125)/(AVERAGE(AF124:AF125)))</f>
        <v>2.1629074522028815</v>
      </c>
      <c r="BC124">
        <f>ABS(100*(AG124-AG125)/(AVERAGE(AG124:AG125)))</f>
        <v>0.44800865904096293</v>
      </c>
      <c r="BG124" s="3">
        <f>AVERAGE(AD124:AD125)</f>
        <v>2.7656700725964316</v>
      </c>
      <c r="BH124" s="3">
        <f>AVERAGE(AE124:AE125)</f>
        <v>9.4771375768942789</v>
      </c>
      <c r="BI124" s="3">
        <f>AVERAGE(AF124:AF125)</f>
        <v>6.7114675042978487</v>
      </c>
      <c r="BJ124" s="3">
        <f>AVERAGE(AG124:AG125)</f>
        <v>0.6285732792818296</v>
      </c>
      <c r="BK124" t="str">
        <f t="shared" si="13"/>
        <v>Sample 18</v>
      </c>
      <c r="BL124" t="s">
        <v>230</v>
      </c>
    </row>
    <row r="125" spans="1:64" x14ac:dyDescent="0.3">
      <c r="A125">
        <v>216</v>
      </c>
      <c r="B125">
        <v>28</v>
      </c>
      <c r="C125" t="s">
        <v>115</v>
      </c>
      <c r="D125" t="s">
        <v>86</v>
      </c>
      <c r="G125" s="1">
        <v>45724</v>
      </c>
      <c r="H125" s="6">
        <v>0.64451388888888894</v>
      </c>
      <c r="I125">
        <v>0.5</v>
      </c>
      <c r="J125">
        <v>0.5</v>
      </c>
      <c r="K125">
        <v>4074</v>
      </c>
      <c r="L125">
        <v>8168</v>
      </c>
      <c r="N125">
        <v>3412</v>
      </c>
      <c r="O125">
        <v>3.54</v>
      </c>
      <c r="P125">
        <v>7.1980000000000004</v>
      </c>
      <c r="Q125">
        <v>3.6579999999999999</v>
      </c>
      <c r="S125">
        <v>0.24099999999999999</v>
      </c>
      <c r="T125">
        <v>1</v>
      </c>
      <c r="U125">
        <v>0</v>
      </c>
      <c r="V125">
        <v>0</v>
      </c>
      <c r="X125">
        <v>0</v>
      </c>
      <c r="AB125">
        <v>1</v>
      </c>
      <c r="AD125" s="3">
        <f t="shared" si="17"/>
        <v>2.7396612388751813</v>
      </c>
      <c r="AE125" s="3">
        <f t="shared" si="18"/>
        <v>9.523710158574346</v>
      </c>
      <c r="AF125" s="3">
        <f t="shared" si="12"/>
        <v>6.7840489196991651</v>
      </c>
      <c r="AG125" s="3">
        <f t="shared" si="19"/>
        <v>0.62998131064162977</v>
      </c>
      <c r="BK125" t="str">
        <f t="shared" si="13"/>
        <v>Sample 18</v>
      </c>
    </row>
    <row r="126" spans="1:64" x14ac:dyDescent="0.3">
      <c r="A126">
        <v>217</v>
      </c>
      <c r="B126">
        <v>29</v>
      </c>
      <c r="C126" t="s">
        <v>116</v>
      </c>
      <c r="D126" t="s">
        <v>86</v>
      </c>
      <c r="G126" s="1">
        <v>45724</v>
      </c>
      <c r="H126" s="6">
        <v>0.65937500000000004</v>
      </c>
      <c r="I126">
        <v>0.5</v>
      </c>
      <c r="J126">
        <v>0.5</v>
      </c>
      <c r="K126">
        <v>11086</v>
      </c>
      <c r="L126">
        <v>15218</v>
      </c>
      <c r="N126">
        <v>2240</v>
      </c>
      <c r="O126">
        <v>8.92</v>
      </c>
      <c r="P126">
        <v>13.170999999999999</v>
      </c>
      <c r="Q126">
        <v>4.2510000000000003</v>
      </c>
      <c r="S126">
        <v>0.11799999999999999</v>
      </c>
      <c r="T126">
        <v>1</v>
      </c>
      <c r="U126">
        <v>0</v>
      </c>
      <c r="V126">
        <v>0</v>
      </c>
      <c r="X126">
        <v>0</v>
      </c>
      <c r="AB126">
        <v>1</v>
      </c>
      <c r="AD126" s="3">
        <f t="shared" si="17"/>
        <v>7.5389755034385306</v>
      </c>
      <c r="AE126" s="3">
        <f t="shared" si="18"/>
        <v>17.531922374293053</v>
      </c>
      <c r="AF126" s="3">
        <f t="shared" si="12"/>
        <v>9.9929468708545226</v>
      </c>
      <c r="AG126" s="3">
        <f t="shared" si="19"/>
        <v>0.43583863373742032</v>
      </c>
      <c r="BK126" t="str">
        <f t="shared" si="13"/>
        <v>Sample 19</v>
      </c>
    </row>
    <row r="127" spans="1:64" x14ac:dyDescent="0.3">
      <c r="A127">
        <v>218</v>
      </c>
      <c r="B127">
        <v>29</v>
      </c>
      <c r="C127" t="s">
        <v>116</v>
      </c>
      <c r="D127" t="s">
        <v>86</v>
      </c>
      <c r="G127" s="1">
        <v>45724</v>
      </c>
      <c r="H127" s="6">
        <v>0.66706018518518517</v>
      </c>
      <c r="I127">
        <v>0.5</v>
      </c>
      <c r="J127">
        <v>0.5</v>
      </c>
      <c r="K127">
        <v>12464</v>
      </c>
      <c r="L127">
        <v>15182</v>
      </c>
      <c r="N127">
        <v>2263</v>
      </c>
      <c r="O127">
        <v>9.9770000000000003</v>
      </c>
      <c r="P127">
        <v>13.14</v>
      </c>
      <c r="Q127">
        <v>3.1629999999999998</v>
      </c>
      <c r="S127">
        <v>0.121</v>
      </c>
      <c r="T127">
        <v>1</v>
      </c>
      <c r="U127">
        <v>0</v>
      </c>
      <c r="V127">
        <v>0</v>
      </c>
      <c r="X127">
        <v>0</v>
      </c>
      <c r="AB127">
        <v>1</v>
      </c>
      <c r="AD127" s="3">
        <f t="shared" si="17"/>
        <v>8.4821379473301874</v>
      </c>
      <c r="AE127" s="3">
        <f t="shared" si="18"/>
        <v>17.491029375744706</v>
      </c>
      <c r="AF127" s="3">
        <f t="shared" si="12"/>
        <v>9.0088914284145183</v>
      </c>
      <c r="AG127" s="3">
        <f t="shared" si="19"/>
        <v>0.43964860094629127</v>
      </c>
      <c r="AH127" s="3"/>
      <c r="AK127">
        <f>ABS(100*(AD127-AD128)/(AVERAGE(AD127:AD128)))</f>
        <v>0.43479099994042486</v>
      </c>
      <c r="AQ127">
        <f>ABS(100*(AE127-AE128)/(AVERAGE(AE127:AE128)))</f>
        <v>1.0786954858495599</v>
      </c>
      <c r="AW127">
        <f>ABS(100*(AF127-AF128)/(AVERAGE(AF127:AF128)))</f>
        <v>1.681164286879963</v>
      </c>
      <c r="BC127">
        <f>ABS(100*(AG127-AG128)/(AVERAGE(AG127:AG128)))</f>
        <v>1.0605781341045855</v>
      </c>
      <c r="BG127" s="3">
        <f>AVERAGE(AD127:AD128)</f>
        <v>8.5006179081321278</v>
      </c>
      <c r="BH127" s="3">
        <f>AVERAGE(AE127:AE128)</f>
        <v>17.585878414044352</v>
      </c>
      <c r="BI127" s="3">
        <f>AVERAGE(AF127:AF128)</f>
        <v>9.0852605059122205</v>
      </c>
      <c r="BJ127" s="3">
        <f>AVERAGE(AG127:AG128)</f>
        <v>0.4373294904713263</v>
      </c>
      <c r="BK127" t="str">
        <f t="shared" si="13"/>
        <v>Sample 19</v>
      </c>
      <c r="BL127" t="s">
        <v>231</v>
      </c>
    </row>
    <row r="128" spans="1:64" x14ac:dyDescent="0.3">
      <c r="A128">
        <v>219</v>
      </c>
      <c r="B128">
        <v>29</v>
      </c>
      <c r="C128" t="s">
        <v>116</v>
      </c>
      <c r="D128" t="s">
        <v>86</v>
      </c>
      <c r="G128" s="1">
        <v>45724</v>
      </c>
      <c r="H128" s="6">
        <v>0.6752893518518519</v>
      </c>
      <c r="I128">
        <v>0.5</v>
      </c>
      <c r="J128">
        <v>0.5</v>
      </c>
      <c r="K128">
        <v>12518</v>
      </c>
      <c r="L128">
        <v>15349</v>
      </c>
      <c r="N128">
        <v>2235</v>
      </c>
      <c r="O128">
        <v>10.018000000000001</v>
      </c>
      <c r="P128">
        <v>13.282</v>
      </c>
      <c r="Q128">
        <v>3.2639999999999998</v>
      </c>
      <c r="S128">
        <v>0.11799999999999999</v>
      </c>
      <c r="T128">
        <v>1</v>
      </c>
      <c r="U128">
        <v>0</v>
      </c>
      <c r="V128">
        <v>0</v>
      </c>
      <c r="X128">
        <v>0</v>
      </c>
      <c r="AB128">
        <v>1</v>
      </c>
      <c r="AD128" s="3">
        <f t="shared" si="17"/>
        <v>8.51909786893407</v>
      </c>
      <c r="AE128" s="3">
        <f t="shared" si="18"/>
        <v>17.680727452343994</v>
      </c>
      <c r="AF128" s="3">
        <f t="shared" si="12"/>
        <v>9.1616295834099244</v>
      </c>
      <c r="AG128" s="3">
        <f t="shared" si="19"/>
        <v>0.43501037999636138</v>
      </c>
      <c r="BK128" t="str">
        <f t="shared" si="13"/>
        <v>Sample 19</v>
      </c>
    </row>
    <row r="129" spans="1:64" x14ac:dyDescent="0.3">
      <c r="A129">
        <v>220</v>
      </c>
      <c r="B129">
        <v>30</v>
      </c>
      <c r="C129" t="s">
        <v>117</v>
      </c>
      <c r="D129" t="s">
        <v>86</v>
      </c>
      <c r="G129" s="1">
        <v>45724</v>
      </c>
      <c r="H129" s="6">
        <v>0.68817129629629625</v>
      </c>
      <c r="I129">
        <v>0.5</v>
      </c>
      <c r="J129">
        <v>0.5</v>
      </c>
      <c r="K129">
        <v>4565</v>
      </c>
      <c r="L129">
        <v>6221</v>
      </c>
      <c r="N129">
        <v>1465</v>
      </c>
      <c r="O129">
        <v>3.9169999999999998</v>
      </c>
      <c r="P129">
        <v>5.5490000000000004</v>
      </c>
      <c r="Q129">
        <v>1.6319999999999999</v>
      </c>
      <c r="S129">
        <v>3.6999999999999998E-2</v>
      </c>
      <c r="T129">
        <v>1</v>
      </c>
      <c r="U129">
        <v>0</v>
      </c>
      <c r="V129">
        <v>0</v>
      </c>
      <c r="X129">
        <v>0</v>
      </c>
      <c r="AB129">
        <v>1</v>
      </c>
      <c r="AD129" s="3">
        <f t="shared" si="17"/>
        <v>3.0757227482734417</v>
      </c>
      <c r="AE129" s="3">
        <f t="shared" si="18"/>
        <v>7.312080487084371</v>
      </c>
      <c r="AF129" s="3">
        <f t="shared" si="12"/>
        <v>4.2363577388109288</v>
      </c>
      <c r="AG129" s="3">
        <f t="shared" si="19"/>
        <v>0.30745930387328857</v>
      </c>
      <c r="BK129" t="str">
        <f t="shared" si="13"/>
        <v>Sample 20</v>
      </c>
    </row>
    <row r="130" spans="1:64" x14ac:dyDescent="0.3">
      <c r="A130">
        <v>221</v>
      </c>
      <c r="B130">
        <v>30</v>
      </c>
      <c r="C130" t="s">
        <v>117</v>
      </c>
      <c r="D130" t="s">
        <v>86</v>
      </c>
      <c r="G130" s="1">
        <v>45724</v>
      </c>
      <c r="H130" s="6">
        <v>0.69530092592592596</v>
      </c>
      <c r="I130">
        <v>0.5</v>
      </c>
      <c r="J130">
        <v>0.5</v>
      </c>
      <c r="K130">
        <v>2825</v>
      </c>
      <c r="L130">
        <v>6240</v>
      </c>
      <c r="N130">
        <v>1483</v>
      </c>
      <c r="O130">
        <v>2.5819999999999999</v>
      </c>
      <c r="P130">
        <v>5.5650000000000004</v>
      </c>
      <c r="Q130">
        <v>2.9830000000000001</v>
      </c>
      <c r="S130">
        <v>3.9E-2</v>
      </c>
      <c r="T130">
        <v>1</v>
      </c>
      <c r="U130">
        <v>0</v>
      </c>
      <c r="V130">
        <v>0</v>
      </c>
      <c r="X130">
        <v>0</v>
      </c>
      <c r="AB130">
        <v>1</v>
      </c>
      <c r="AD130" s="3">
        <f t="shared" si="17"/>
        <v>1.8847919410372429</v>
      </c>
      <c r="AE130" s="3">
        <f t="shared" si="18"/>
        <v>7.3336629029848899</v>
      </c>
      <c r="AF130" s="3">
        <f t="shared" si="12"/>
        <v>5.4488709619476472</v>
      </c>
      <c r="AG130" s="3">
        <f t="shared" si="19"/>
        <v>0.31044101734110069</v>
      </c>
      <c r="AH130" s="3"/>
      <c r="AK130">
        <f>ABS(100*(AD130-AD131)/(AVERAGE(AD130:AD131)))</f>
        <v>4.8888316866280697</v>
      </c>
      <c r="AQ130">
        <f>ABS(100*(AE130-AE131)/(AVERAGE(AE130:AE131)))</f>
        <v>0.43275571212159691</v>
      </c>
      <c r="AW130">
        <f>ABS(100*(AF130-AF131)/(AVERAGE(AF130:AF131)))</f>
        <v>1.1563806425854912</v>
      </c>
      <c r="BC130">
        <f>ABS(100*(AG130-AG131)/(AVERAGE(AG130:AG131)))</f>
        <v>1.1143128355928458</v>
      </c>
      <c r="BG130" s="3">
        <f>AVERAGE(AD130:AD131)</f>
        <v>1.9320185075310923</v>
      </c>
      <c r="BH130" s="3">
        <f>AVERAGE(AE130:AE131)</f>
        <v>7.3495657357536928</v>
      </c>
      <c r="BI130" s="3">
        <f>AVERAGE(AF130:AF131)</f>
        <v>5.4175472282226007</v>
      </c>
      <c r="BJ130" s="3">
        <f>AVERAGE(AG130:AG131)</f>
        <v>0.31218035019732443</v>
      </c>
      <c r="BK130" t="str">
        <f t="shared" si="13"/>
        <v>Sample 20</v>
      </c>
      <c r="BL130" t="s">
        <v>232</v>
      </c>
    </row>
    <row r="131" spans="1:64" x14ac:dyDescent="0.3">
      <c r="A131">
        <v>222</v>
      </c>
      <c r="B131">
        <v>30</v>
      </c>
      <c r="C131" t="s">
        <v>117</v>
      </c>
      <c r="D131" t="s">
        <v>86</v>
      </c>
      <c r="G131" s="1">
        <v>45724</v>
      </c>
      <c r="H131" s="6">
        <v>0.70291666666666663</v>
      </c>
      <c r="I131">
        <v>0.5</v>
      </c>
      <c r="J131">
        <v>0.5</v>
      </c>
      <c r="K131">
        <v>2963</v>
      </c>
      <c r="L131">
        <v>6268</v>
      </c>
      <c r="N131">
        <v>1504</v>
      </c>
      <c r="O131">
        <v>2.6880000000000002</v>
      </c>
      <c r="P131">
        <v>5.5890000000000004</v>
      </c>
      <c r="Q131">
        <v>2.9</v>
      </c>
      <c r="S131">
        <v>4.1000000000000002E-2</v>
      </c>
      <c r="T131">
        <v>1</v>
      </c>
      <c r="U131">
        <v>0</v>
      </c>
      <c r="V131">
        <v>0</v>
      </c>
      <c r="X131">
        <v>0</v>
      </c>
      <c r="AB131">
        <v>1</v>
      </c>
      <c r="AD131" s="3">
        <f t="shared" si="17"/>
        <v>1.9792450740249417</v>
      </c>
      <c r="AE131" s="3">
        <f t="shared" si="18"/>
        <v>7.3654685685224957</v>
      </c>
      <c r="AF131" s="3">
        <f t="shared" si="12"/>
        <v>5.3862234944975542</v>
      </c>
      <c r="AG131" s="3">
        <f t="shared" si="19"/>
        <v>0.31391968305354817</v>
      </c>
      <c r="BK131" t="str">
        <f t="shared" si="13"/>
        <v>Sample 20</v>
      </c>
    </row>
    <row r="132" spans="1:64" x14ac:dyDescent="0.3">
      <c r="A132">
        <v>223</v>
      </c>
      <c r="B132">
        <v>31</v>
      </c>
      <c r="C132" t="s">
        <v>105</v>
      </c>
      <c r="D132" t="s">
        <v>86</v>
      </c>
      <c r="G132" s="1">
        <v>45724</v>
      </c>
      <c r="H132" s="6">
        <v>0.7161805555555556</v>
      </c>
      <c r="I132">
        <v>0.5</v>
      </c>
      <c r="J132">
        <v>0.5</v>
      </c>
      <c r="K132">
        <v>13966</v>
      </c>
      <c r="L132">
        <v>19552</v>
      </c>
      <c r="N132">
        <v>3634</v>
      </c>
      <c r="O132">
        <v>11.13</v>
      </c>
      <c r="P132">
        <v>16.843</v>
      </c>
      <c r="Q132">
        <v>5.7130000000000001</v>
      </c>
      <c r="S132">
        <v>0.26400000000000001</v>
      </c>
      <c r="T132">
        <v>1</v>
      </c>
      <c r="U132">
        <v>0</v>
      </c>
      <c r="V132">
        <v>0</v>
      </c>
      <c r="X132">
        <v>0</v>
      </c>
      <c r="AB132">
        <v>1</v>
      </c>
      <c r="AD132" s="3">
        <f t="shared" si="17"/>
        <v>9.5101713223122371</v>
      </c>
      <c r="AE132" s="3">
        <f t="shared" si="18"/>
        <v>22.454985032863959</v>
      </c>
      <c r="AF132" s="3">
        <f t="shared" si="12"/>
        <v>12.944813710551722</v>
      </c>
      <c r="AG132" s="3">
        <f t="shared" si="19"/>
        <v>0.66675577674464548</v>
      </c>
      <c r="AH132" s="3"/>
      <c r="BG132" s="3"/>
      <c r="BH132" s="3"/>
      <c r="BI132" s="3"/>
      <c r="BJ132" s="3"/>
      <c r="BK132" t="str">
        <f t="shared" si="13"/>
        <v>SPIKE</v>
      </c>
    </row>
    <row r="133" spans="1:64" x14ac:dyDescent="0.3">
      <c r="A133">
        <v>224</v>
      </c>
      <c r="B133">
        <v>31</v>
      </c>
      <c r="C133" t="s">
        <v>105</v>
      </c>
      <c r="D133" t="s">
        <v>86</v>
      </c>
      <c r="G133" s="1">
        <v>45724</v>
      </c>
      <c r="H133" s="6">
        <v>0.72436342592592595</v>
      </c>
      <c r="I133">
        <v>0.5</v>
      </c>
      <c r="J133">
        <v>0.5</v>
      </c>
      <c r="K133">
        <v>16657</v>
      </c>
      <c r="L133">
        <v>19802</v>
      </c>
      <c r="N133">
        <v>3564</v>
      </c>
      <c r="O133">
        <v>13.193</v>
      </c>
      <c r="P133">
        <v>17.055</v>
      </c>
      <c r="Q133">
        <v>3.8610000000000002</v>
      </c>
      <c r="S133">
        <v>0.25700000000000001</v>
      </c>
      <c r="T133">
        <v>1</v>
      </c>
      <c r="U133">
        <v>0</v>
      </c>
      <c r="V133">
        <v>0</v>
      </c>
      <c r="X133">
        <v>0</v>
      </c>
      <c r="AB133">
        <v>1</v>
      </c>
      <c r="AD133" s="3">
        <f t="shared" si="17"/>
        <v>11.352007415572359</v>
      </c>
      <c r="AE133" s="3">
        <f t="shared" si="18"/>
        <v>22.738964189449728</v>
      </c>
      <c r="AF133" s="3">
        <f t="shared" si="12"/>
        <v>11.386956773877369</v>
      </c>
      <c r="AG133" s="3">
        <f t="shared" si="19"/>
        <v>0.65516022436982069</v>
      </c>
      <c r="AH133" s="3"/>
      <c r="AK133">
        <f>ABS(100*(AD133-AD134)/(AVERAGE(AD133:AD134)))</f>
        <v>1.2819928888321326</v>
      </c>
      <c r="AM133">
        <f>100*((AVERAGE(AD133:AD134)*25.225)-(AVERAGE(AD114:AD115)*25))/(1000*0.075)</f>
        <v>84.830659438965284</v>
      </c>
      <c r="AQ133">
        <f>ABS(100*(AE133-AE134)/(AVERAGE(AE133:AE134)))</f>
        <v>3.4962130754384063E-2</v>
      </c>
      <c r="AS133">
        <f>100*((AVERAGE(AE133:AE134)*25.225)-(AVERAGE(AE114:AE115)*25))/(2000*0.075)</f>
        <v>78.315676520086228</v>
      </c>
      <c r="AW133">
        <f>ABS(100*(AF133-AF134)/(AVERAGE(AF133:AF134)))</f>
        <v>1.2239184618916974</v>
      </c>
      <c r="AY133">
        <f>100*((AVERAGE(AF133:AF134)*25.225)-(AVERAGE(AF114:AF115)*25))/(1000*0.075)</f>
        <v>71.800693601207129</v>
      </c>
      <c r="BC133">
        <f>ABS(100*(AG133-AG134)/(AVERAGE(AG133:AG134)))</f>
        <v>0.99096204126300347</v>
      </c>
      <c r="BE133">
        <f>100*((AVERAGE(AG133:AG134)*25.225)-(AVERAGE(AG114:AG115)*25))/(100*0.075)</f>
        <v>77.547748204982625</v>
      </c>
      <c r="BG133" s="3">
        <f>AVERAGE(AD133:AD134)</f>
        <v>11.42524281578746</v>
      </c>
      <c r="BH133" s="3">
        <f>AVERAGE(AE133:AE134)</f>
        <v>22.742939897641932</v>
      </c>
      <c r="BI133" s="3">
        <f>AVERAGE(AF133:AF134)</f>
        <v>11.317697081854472</v>
      </c>
      <c r="BJ133" s="3">
        <f>AVERAGE(AG133:AG134)</f>
        <v>0.65193003477969103</v>
      </c>
      <c r="BK133" t="str">
        <f t="shared" si="13"/>
        <v>SPIKE</v>
      </c>
    </row>
    <row r="134" spans="1:64" x14ac:dyDescent="0.3">
      <c r="A134">
        <v>225</v>
      </c>
      <c r="B134">
        <v>31</v>
      </c>
      <c r="C134" t="s">
        <v>105</v>
      </c>
      <c r="D134" t="s">
        <v>86</v>
      </c>
      <c r="G134" s="1">
        <v>45724</v>
      </c>
      <c r="H134" s="6">
        <v>0.73287037037037039</v>
      </c>
      <c r="I134">
        <v>0.5</v>
      </c>
      <c r="J134">
        <v>0.5</v>
      </c>
      <c r="K134">
        <v>16871</v>
      </c>
      <c r="L134">
        <v>19809</v>
      </c>
      <c r="N134">
        <v>3525</v>
      </c>
      <c r="O134">
        <v>13.358000000000001</v>
      </c>
      <c r="P134">
        <v>17.061</v>
      </c>
      <c r="Q134">
        <v>3.702</v>
      </c>
      <c r="S134">
        <v>0.253</v>
      </c>
      <c r="T134">
        <v>1</v>
      </c>
      <c r="U134">
        <v>0</v>
      </c>
      <c r="V134">
        <v>0</v>
      </c>
      <c r="X134">
        <v>0</v>
      </c>
      <c r="AB134">
        <v>1</v>
      </c>
      <c r="AD134" s="3">
        <f t="shared" si="17"/>
        <v>11.498478216002558</v>
      </c>
      <c r="AE134" s="3">
        <f t="shared" si="18"/>
        <v>22.746915605834133</v>
      </c>
      <c r="AF134" s="3">
        <f t="shared" si="12"/>
        <v>11.248437389831574</v>
      </c>
      <c r="AG134" s="3">
        <f t="shared" si="19"/>
        <v>0.64869984518956125</v>
      </c>
      <c r="AH134" s="3"/>
      <c r="BK134" t="str">
        <f t="shared" si="13"/>
        <v>SPIKE</v>
      </c>
    </row>
    <row r="135" spans="1:64" x14ac:dyDescent="0.3">
      <c r="A135">
        <v>226</v>
      </c>
      <c r="B135">
        <v>32</v>
      </c>
      <c r="C135" t="s">
        <v>106</v>
      </c>
      <c r="D135" t="s">
        <v>86</v>
      </c>
      <c r="G135" s="1">
        <v>45724</v>
      </c>
      <c r="H135" s="6">
        <v>0.74603009259259256</v>
      </c>
      <c r="I135">
        <v>0.5</v>
      </c>
      <c r="J135">
        <v>0.5</v>
      </c>
      <c r="K135">
        <v>5637</v>
      </c>
      <c r="L135">
        <v>6535</v>
      </c>
      <c r="N135">
        <v>1553</v>
      </c>
      <c r="O135">
        <v>4.74</v>
      </c>
      <c r="P135">
        <v>5.8150000000000004</v>
      </c>
      <c r="Q135">
        <v>1.075</v>
      </c>
      <c r="S135">
        <v>4.5999999999999999E-2</v>
      </c>
      <c r="T135">
        <v>1</v>
      </c>
      <c r="U135">
        <v>0</v>
      </c>
      <c r="V135">
        <v>0</v>
      </c>
      <c r="X135">
        <v>0</v>
      </c>
      <c r="AB135">
        <v>1</v>
      </c>
      <c r="AD135" s="3">
        <f t="shared" si="17"/>
        <v>3.8094456364097669</v>
      </c>
      <c r="AE135" s="3">
        <f t="shared" si="18"/>
        <v>7.6687583077560975</v>
      </c>
      <c r="AF135" s="3">
        <f t="shared" si="12"/>
        <v>3.8593126713463306</v>
      </c>
      <c r="AG135" s="3">
        <f t="shared" si="19"/>
        <v>0.32203656971592548</v>
      </c>
      <c r="AH135" s="3"/>
      <c r="BG135" s="3"/>
      <c r="BH135" s="3"/>
      <c r="BI135" s="3"/>
      <c r="BJ135" s="3"/>
      <c r="BK135" t="str">
        <f t="shared" si="13"/>
        <v>DUP</v>
      </c>
    </row>
    <row r="136" spans="1:64" x14ac:dyDescent="0.3">
      <c r="A136">
        <v>227</v>
      </c>
      <c r="B136">
        <v>32</v>
      </c>
      <c r="C136" t="s">
        <v>106</v>
      </c>
      <c r="D136" t="s">
        <v>86</v>
      </c>
      <c r="G136" s="1">
        <v>45724</v>
      </c>
      <c r="H136" s="6">
        <v>0.75311342592592589</v>
      </c>
      <c r="I136">
        <v>0.5</v>
      </c>
      <c r="J136">
        <v>0.5</v>
      </c>
      <c r="K136">
        <v>3143</v>
      </c>
      <c r="L136">
        <v>6514</v>
      </c>
      <c r="N136">
        <v>1561</v>
      </c>
      <c r="O136">
        <v>2.8260000000000001</v>
      </c>
      <c r="P136">
        <v>5.7969999999999997</v>
      </c>
      <c r="Q136">
        <v>2.972</v>
      </c>
      <c r="S136">
        <v>4.7E-2</v>
      </c>
      <c r="T136">
        <v>1</v>
      </c>
      <c r="U136">
        <v>0</v>
      </c>
      <c r="V136">
        <v>0</v>
      </c>
      <c r="X136">
        <v>0</v>
      </c>
      <c r="AB136">
        <v>1</v>
      </c>
      <c r="AD136" s="3">
        <f t="shared" si="17"/>
        <v>2.1024448127045483</v>
      </c>
      <c r="AE136" s="3">
        <f t="shared" si="18"/>
        <v>7.6449040586028936</v>
      </c>
      <c r="AF136" s="3">
        <f t="shared" si="12"/>
        <v>5.5424592458983453</v>
      </c>
      <c r="AG136" s="3">
        <f t="shared" si="19"/>
        <v>0.32336177570161972</v>
      </c>
      <c r="AH136" s="3"/>
      <c r="AK136">
        <f>ABS(100*(AD136-AD137)/(AVERAGE(AD136:AD137)))</f>
        <v>1.2937613564594588</v>
      </c>
      <c r="AL136">
        <f>ABS(100*((AVERAGE(AD136:AD137)-AVERAGE(AD130:AD131))/(AVERAGE(AD130:AD131,AD136:AD137))))</f>
        <v>9.0962570988475733</v>
      </c>
      <c r="AQ136">
        <f>ABS(100*(AE136-AE137)/(AVERAGE(AE136:AE137)))</f>
        <v>0.66640375726974954</v>
      </c>
      <c r="AR136">
        <f>ABS(100*((AVERAGE(AE136:AE137)-AVERAGE(AE130:AE131))/(AVERAGE(AE115:AE116,AE136:AE137))))</f>
        <v>2.4784695551881959</v>
      </c>
      <c r="AW136">
        <f>ABS(100*(AF136-AF137)/(AVERAGE(AF136:AF137)))</f>
        <v>0.42738790900703788</v>
      </c>
      <c r="AX136">
        <f>ABS(100*((AVERAGE(AF136:AF137)-AVERAGE(AF130:AF131))/(AVERAGE(AF115:AF116,AF136:AF137))))</f>
        <v>1.8576877948446706</v>
      </c>
      <c r="BC136">
        <f>ABS(100*(AG136-AG137)/(AVERAGE(AG136:AG137)))</f>
        <v>2.6288257115727007</v>
      </c>
      <c r="BD136">
        <f>ABS(100*((AVERAGE(AG136:AG137)-AVERAGE(AG130:AG131))/(AVERAGE(AG115:AG116,AG136:AG137))))</f>
        <v>4.0730633245408345</v>
      </c>
      <c r="BG136" s="3">
        <f>AVERAGE(AD136:AD137)</f>
        <v>2.1161336725578384</v>
      </c>
      <c r="BH136" s="3">
        <f>AVERAGE(AE136:AE137)</f>
        <v>7.670462182695613</v>
      </c>
      <c r="BI136" s="3">
        <f>AVERAGE(AF136:AF137)</f>
        <v>5.5543285101377755</v>
      </c>
      <c r="BJ136" s="3">
        <f>AVERAGE(AG136:AG137)</f>
        <v>0.32766869515512609</v>
      </c>
      <c r="BK136" t="str">
        <f t="shared" si="13"/>
        <v>DUP</v>
      </c>
    </row>
    <row r="137" spans="1:64" x14ac:dyDescent="0.3">
      <c r="A137">
        <v>228</v>
      </c>
      <c r="B137">
        <v>32</v>
      </c>
      <c r="C137" t="s">
        <v>106</v>
      </c>
      <c r="D137" t="s">
        <v>86</v>
      </c>
      <c r="G137" s="1">
        <v>45724</v>
      </c>
      <c r="H137" s="6">
        <v>0.76070601851851849</v>
      </c>
      <c r="I137">
        <v>0.5</v>
      </c>
      <c r="J137">
        <v>0.5</v>
      </c>
      <c r="K137">
        <v>3183</v>
      </c>
      <c r="L137">
        <v>6559</v>
      </c>
      <c r="N137">
        <v>1613</v>
      </c>
      <c r="O137">
        <v>2.8570000000000002</v>
      </c>
      <c r="P137">
        <v>5.8360000000000003</v>
      </c>
      <c r="Q137">
        <v>2.9790000000000001</v>
      </c>
      <c r="S137">
        <v>5.2999999999999999E-2</v>
      </c>
      <c r="T137">
        <v>1</v>
      </c>
      <c r="U137">
        <v>0</v>
      </c>
      <c r="V137">
        <v>0</v>
      </c>
      <c r="X137">
        <v>0</v>
      </c>
      <c r="AB137">
        <v>1</v>
      </c>
      <c r="AD137" s="3">
        <f t="shared" si="17"/>
        <v>2.129822532411128</v>
      </c>
      <c r="AE137" s="3">
        <f t="shared" si="18"/>
        <v>7.6960203067883324</v>
      </c>
      <c r="AF137" s="3">
        <f t="shared" si="12"/>
        <v>5.5661977743772049</v>
      </c>
      <c r="AG137" s="3">
        <f t="shared" si="19"/>
        <v>0.33197561460863245</v>
      </c>
      <c r="AH137" s="3"/>
      <c r="BG137" s="3"/>
      <c r="BH137" s="3"/>
      <c r="BI137" s="3"/>
      <c r="BJ137" s="3"/>
      <c r="BK137" t="str">
        <f t="shared" si="13"/>
        <v>DUP</v>
      </c>
    </row>
    <row r="138" spans="1:64" x14ac:dyDescent="0.3">
      <c r="A138">
        <v>229</v>
      </c>
      <c r="B138">
        <v>3</v>
      </c>
      <c r="C138" t="s">
        <v>87</v>
      </c>
      <c r="D138" t="s">
        <v>86</v>
      </c>
      <c r="G138" s="1">
        <v>45724</v>
      </c>
      <c r="H138" s="6">
        <v>0.77276620370370375</v>
      </c>
      <c r="I138">
        <v>0.5</v>
      </c>
      <c r="J138">
        <v>0.5</v>
      </c>
      <c r="K138">
        <v>1079</v>
      </c>
      <c r="L138">
        <v>1508</v>
      </c>
      <c r="N138">
        <v>864</v>
      </c>
      <c r="O138">
        <v>1.242</v>
      </c>
      <c r="P138">
        <v>1.556</v>
      </c>
      <c r="Q138">
        <v>0.314</v>
      </c>
      <c r="S138">
        <v>0</v>
      </c>
      <c r="T138">
        <v>1</v>
      </c>
      <c r="U138">
        <v>0</v>
      </c>
      <c r="V138">
        <v>0</v>
      </c>
      <c r="X138">
        <v>0</v>
      </c>
      <c r="AB138">
        <v>1</v>
      </c>
      <c r="AD138" s="3">
        <f t="shared" si="17"/>
        <v>0.68975447584505711</v>
      </c>
      <c r="AE138" s="3">
        <f t="shared" si="18"/>
        <v>1.9585054271294386</v>
      </c>
      <c r="AF138" s="3">
        <f t="shared" si="12"/>
        <v>1.2687509512843815</v>
      </c>
      <c r="AG138" s="3">
        <f t="shared" si="19"/>
        <v>0.20790320419800715</v>
      </c>
      <c r="AH138" s="3"/>
      <c r="BK138" t="str">
        <f t="shared" si="13"/>
        <v>Rinse</v>
      </c>
    </row>
    <row r="139" spans="1:64" x14ac:dyDescent="0.3">
      <c r="A139">
        <v>230</v>
      </c>
      <c r="B139">
        <v>3</v>
      </c>
      <c r="D139" t="s">
        <v>88</v>
      </c>
      <c r="G139" s="1">
        <v>45724</v>
      </c>
      <c r="H139" s="6">
        <v>0.77644675925925921</v>
      </c>
      <c r="AB139">
        <v>1</v>
      </c>
      <c r="AD139" s="3"/>
      <c r="AE139" s="3"/>
      <c r="AF139" s="3"/>
      <c r="AG139" s="3"/>
      <c r="BK139">
        <f t="shared" si="13"/>
        <v>0</v>
      </c>
    </row>
    <row r="140" spans="1:64" x14ac:dyDescent="0.3">
      <c r="A140">
        <v>231</v>
      </c>
      <c r="B140">
        <v>3</v>
      </c>
      <c r="C140" t="s">
        <v>107</v>
      </c>
      <c r="D140" t="s">
        <v>86</v>
      </c>
      <c r="G140" s="1">
        <v>45724</v>
      </c>
      <c r="H140" s="6">
        <v>0.78781250000000003</v>
      </c>
      <c r="I140">
        <v>0.5</v>
      </c>
      <c r="J140">
        <v>0.5</v>
      </c>
      <c r="K140">
        <v>217</v>
      </c>
      <c r="L140">
        <v>81</v>
      </c>
      <c r="N140">
        <v>154</v>
      </c>
      <c r="O140">
        <v>0.58199999999999996</v>
      </c>
      <c r="P140">
        <v>0.34699999999999998</v>
      </c>
      <c r="Q140">
        <v>0</v>
      </c>
      <c r="S140">
        <v>0</v>
      </c>
      <c r="T140">
        <v>1</v>
      </c>
      <c r="U140">
        <v>0</v>
      </c>
      <c r="V140">
        <v>0</v>
      </c>
      <c r="X140">
        <v>0</v>
      </c>
      <c r="AB140">
        <v>1</v>
      </c>
      <c r="AD140" s="3">
        <f t="shared" ref="AD140:AD142" si="20">((K140*$F$21)+$F$22)*1000/I140</f>
        <v>9.9764616168273534E-2</v>
      </c>
      <c r="AE140" s="3">
        <f t="shared" ref="AE140:AE142" si="21">((L140*$H$21)+$H$22)*1000/J140</f>
        <v>0.33755240133786463</v>
      </c>
      <c r="AF140" s="3">
        <f t="shared" ref="AF140:AF142" si="22">AE140-AD140</f>
        <v>0.23778778516959109</v>
      </c>
      <c r="AG140" s="3">
        <f t="shared" ref="AG140:AG142" si="23">((N140*$J$21)+$J$22)*1000/J140</f>
        <v>9.0291172967641331E-2</v>
      </c>
      <c r="AH140" s="3"/>
      <c r="BK140" t="str">
        <f t="shared" si="13"/>
        <v>Water Blank</v>
      </c>
    </row>
    <row r="141" spans="1:64" x14ac:dyDescent="0.3">
      <c r="A141">
        <v>232</v>
      </c>
      <c r="B141">
        <v>3</v>
      </c>
      <c r="C141" t="s">
        <v>107</v>
      </c>
      <c r="D141" t="s">
        <v>86</v>
      </c>
      <c r="G141" s="1">
        <v>45724</v>
      </c>
      <c r="H141" s="6">
        <v>0.79343750000000002</v>
      </c>
      <c r="I141">
        <v>0.5</v>
      </c>
      <c r="J141">
        <v>0.5</v>
      </c>
      <c r="K141">
        <v>165</v>
      </c>
      <c r="L141">
        <v>53</v>
      </c>
      <c r="N141">
        <v>119</v>
      </c>
      <c r="O141">
        <v>0.54200000000000004</v>
      </c>
      <c r="P141">
        <v>0.32400000000000001</v>
      </c>
      <c r="Q141">
        <v>0</v>
      </c>
      <c r="S141">
        <v>0</v>
      </c>
      <c r="T141">
        <v>1</v>
      </c>
      <c r="U141">
        <v>0</v>
      </c>
      <c r="V141">
        <v>0</v>
      </c>
      <c r="X141">
        <v>0</v>
      </c>
      <c r="AB141">
        <v>1</v>
      </c>
      <c r="AD141" s="3">
        <f t="shared" si="20"/>
        <v>6.4173580549720458E-2</v>
      </c>
      <c r="AE141" s="3">
        <f t="shared" si="21"/>
        <v>0.30574673580025835</v>
      </c>
      <c r="AF141" s="3">
        <f t="shared" si="22"/>
        <v>0.24157315525053791</v>
      </c>
      <c r="AG141" s="3">
        <f t="shared" si="23"/>
        <v>8.4493396780228935E-2</v>
      </c>
      <c r="AH141" s="3"/>
      <c r="AK141">
        <f>ABS(100*(AD141-AD142)/(AVERAGE(AD141:AD142)))</f>
        <v>111.86297426395821</v>
      </c>
      <c r="AQ141">
        <f>ABS(100*(AE141-AE142)/(AVERAGE(AE141:AE142)))</f>
        <v>139.01115024688002</v>
      </c>
      <c r="AW141">
        <f>ABS(100*(AF141-AF142)/(AVERAGE(AF141:AF142)))</f>
        <v>143.62414544563231</v>
      </c>
      <c r="BC141">
        <f>ABS(100*(AG141-AG142)/(AVERAGE(AG141:AG142)))</f>
        <v>121.53196286149164</v>
      </c>
      <c r="BG141" s="3">
        <f>AVERAGE(AD141:AD142)</f>
        <v>0.14562229667679383</v>
      </c>
      <c r="BH141" s="3">
        <f>AVERAGE(AE141:AE142)</f>
        <v>1.0026315860617374</v>
      </c>
      <c r="BI141" s="3">
        <f>AVERAGE(AF141:AF142)</f>
        <v>0.8570092893849437</v>
      </c>
      <c r="BJ141" s="3">
        <f>AVERAGE(AG141:AG142)</f>
        <v>0.21535748786753736</v>
      </c>
      <c r="BK141" t="str">
        <f t="shared" si="13"/>
        <v>Water Blank</v>
      </c>
    </row>
    <row r="142" spans="1:64" x14ac:dyDescent="0.3">
      <c r="A142">
        <v>233</v>
      </c>
      <c r="B142">
        <v>3</v>
      </c>
      <c r="C142" t="s">
        <v>107</v>
      </c>
      <c r="D142" t="s">
        <v>86</v>
      </c>
      <c r="G142" s="1">
        <v>45724</v>
      </c>
      <c r="H142" s="6">
        <v>0.80012731481481481</v>
      </c>
      <c r="I142">
        <v>0.5</v>
      </c>
      <c r="J142">
        <v>0.5</v>
      </c>
      <c r="K142">
        <v>403</v>
      </c>
      <c r="L142">
        <v>1280</v>
      </c>
      <c r="N142">
        <v>1699</v>
      </c>
      <c r="O142">
        <v>0.72399999999999998</v>
      </c>
      <c r="P142">
        <v>1.363</v>
      </c>
      <c r="Q142">
        <v>0.63900000000000001</v>
      </c>
      <c r="S142">
        <v>6.2E-2</v>
      </c>
      <c r="T142">
        <v>1</v>
      </c>
      <c r="U142">
        <v>0</v>
      </c>
      <c r="V142">
        <v>0</v>
      </c>
      <c r="X142">
        <v>0</v>
      </c>
      <c r="AB142">
        <v>2</v>
      </c>
      <c r="AC142" t="s">
        <v>140</v>
      </c>
      <c r="AD142" s="3">
        <f t="shared" si="20"/>
        <v>0.22707101280386721</v>
      </c>
      <c r="AE142" s="3">
        <f t="shared" si="21"/>
        <v>1.6995164363232165</v>
      </c>
      <c r="AF142" s="3">
        <f t="shared" si="22"/>
        <v>1.4724454235193494</v>
      </c>
      <c r="AG142" s="3">
        <f t="shared" si="23"/>
        <v>0.34622157895484579</v>
      </c>
      <c r="AH142" s="3"/>
      <c r="BK142" t="str">
        <f t="shared" si="13"/>
        <v>Water Blank</v>
      </c>
    </row>
    <row r="143" spans="1:64" x14ac:dyDescent="0.3">
      <c r="A143">
        <v>234</v>
      </c>
      <c r="B143">
        <v>1</v>
      </c>
      <c r="C143" t="s">
        <v>92</v>
      </c>
      <c r="D143" t="s">
        <v>86</v>
      </c>
      <c r="G143" s="1">
        <v>45724</v>
      </c>
      <c r="H143" s="6">
        <v>0.81221064814814814</v>
      </c>
      <c r="I143">
        <v>0.3</v>
      </c>
      <c r="J143">
        <v>0.3</v>
      </c>
      <c r="K143">
        <v>5441</v>
      </c>
      <c r="L143">
        <v>8488</v>
      </c>
      <c r="N143">
        <v>8490</v>
      </c>
      <c r="O143">
        <v>7.649</v>
      </c>
      <c r="P143">
        <v>12.449</v>
      </c>
      <c r="Q143">
        <v>4.8</v>
      </c>
      <c r="S143">
        <v>1.286</v>
      </c>
      <c r="T143">
        <v>1</v>
      </c>
      <c r="U143">
        <v>0</v>
      </c>
      <c r="V143">
        <v>0</v>
      </c>
      <c r="X143">
        <v>0</v>
      </c>
      <c r="AB143">
        <v>1</v>
      </c>
      <c r="AD143" s="3">
        <f t="shared" ref="AD143:AD145" si="24">((K143*$F$21)+$F$22)*1000/I143</f>
        <v>6.1254913497458805</v>
      </c>
      <c r="AE143" s="3">
        <f t="shared" ref="AE143:AE145" si="25">((L143*$H$21)+$H$22)*1000/J143</f>
        <v>16.478672465006888</v>
      </c>
      <c r="AF143" s="3">
        <f t="shared" ref="AF143:AF145" si="26">AE143-AD143</f>
        <v>10.353181115261007</v>
      </c>
      <c r="AG143" s="3">
        <f t="shared" ref="AG143:AG145" si="27">((N143*$J$21)+$J$22)*1000/J143</f>
        <v>2.4519263501017714</v>
      </c>
      <c r="AH143" s="3"/>
      <c r="BK143" t="str">
        <f t="shared" ref="BK143:BK145" si="28">C143</f>
        <v>Spiked tap as reference 100+1KHP</v>
      </c>
    </row>
    <row r="144" spans="1:64" x14ac:dyDescent="0.3">
      <c r="A144">
        <v>235</v>
      </c>
      <c r="B144">
        <v>1</v>
      </c>
      <c r="C144" t="s">
        <v>92</v>
      </c>
      <c r="D144" t="s">
        <v>86</v>
      </c>
      <c r="G144" s="1">
        <v>45724</v>
      </c>
      <c r="H144" s="6">
        <v>0.81921296296296298</v>
      </c>
      <c r="I144">
        <v>0.3</v>
      </c>
      <c r="J144">
        <v>0.3</v>
      </c>
      <c r="K144">
        <v>7486</v>
      </c>
      <c r="L144">
        <v>8420</v>
      </c>
      <c r="N144">
        <v>8497</v>
      </c>
      <c r="O144">
        <v>10.263</v>
      </c>
      <c r="P144">
        <v>12.353</v>
      </c>
      <c r="Q144">
        <v>2.09</v>
      </c>
      <c r="S144">
        <v>1.288</v>
      </c>
      <c r="T144">
        <v>1</v>
      </c>
      <c r="U144">
        <v>0</v>
      </c>
      <c r="V144">
        <v>0</v>
      </c>
      <c r="X144">
        <v>0</v>
      </c>
      <c r="AB144">
        <v>1</v>
      </c>
      <c r="AD144" s="3">
        <f t="shared" si="24"/>
        <v>8.458301216410657</v>
      </c>
      <c r="AE144" s="3">
        <f t="shared" si="25"/>
        <v>16.349935247354669</v>
      </c>
      <c r="AF144" s="3">
        <f t="shared" si="26"/>
        <v>7.8916340309440116</v>
      </c>
      <c r="AG144" s="3">
        <f t="shared" si="27"/>
        <v>2.4538589421642425</v>
      </c>
      <c r="AH144" s="3"/>
      <c r="AI144">
        <f>100*(AVERAGE(K144:K145))/(AVERAGE(K$49:K$50))</f>
        <v>85.858299824432237</v>
      </c>
      <c r="AK144">
        <f>ABS(100*(AD144-AD145)/(AVERAGE(AD144:AD145)))</f>
        <v>2.5037421955230825</v>
      </c>
      <c r="AO144">
        <f>100*(AVERAGE(L144:L145))/(AVERAGE(L$49:L$50))</f>
        <v>91.037991124580586</v>
      </c>
      <c r="AQ144">
        <f>ABS(100*(AE144-AE145)/(AVERAGE(AE144:AE145)))</f>
        <v>0.20864332786622569</v>
      </c>
      <c r="AU144">
        <f>100*(((AVERAGE(L144:L145))-(AVERAGE(K144:K145)))/((AVERAGE(L$49:L$50))-(AVERAGE($K$49:K50))))</f>
        <v>202.43605359317905</v>
      </c>
      <c r="AW144">
        <f>ABS(100*(AF144-AF145)/(AVERAGE(AF144:AF145)))</f>
        <v>3.1997501729482227</v>
      </c>
      <c r="BA144">
        <f>100*(AVERAGE(N144:N145))/(AVERAGE(N$49:N$50))</f>
        <v>101.06055219812774</v>
      </c>
      <c r="BC144">
        <f>ABS(100*(AG144-AG145)/(AVERAGE(AG144:AG145)))</f>
        <v>0.70631211399705329</v>
      </c>
      <c r="BG144" s="3">
        <f>AVERAGE(AD144:AD145)</f>
        <v>8.5655306185947602</v>
      </c>
      <c r="BH144" s="3">
        <f>AVERAGE(AE144:AE145)</f>
        <v>16.332896497959524</v>
      </c>
      <c r="BI144" s="3">
        <f>AVERAGE(AF144:AF145)</f>
        <v>7.767365879364764</v>
      </c>
      <c r="BJ144" s="3">
        <f>AVERAGE(AG144:AG145)</f>
        <v>2.4625556064453611</v>
      </c>
      <c r="BK144" t="str">
        <f t="shared" si="28"/>
        <v>Spiked tap as reference 100+1KHP</v>
      </c>
    </row>
    <row r="145" spans="1:63" x14ac:dyDescent="0.3">
      <c r="A145">
        <v>236</v>
      </c>
      <c r="B145">
        <v>1</v>
      </c>
      <c r="C145" t="s">
        <v>92</v>
      </c>
      <c r="D145" t="s">
        <v>86</v>
      </c>
      <c r="G145" s="1">
        <v>45724</v>
      </c>
      <c r="H145" s="6">
        <v>0.82670138888888889</v>
      </c>
      <c r="I145">
        <v>0.3</v>
      </c>
      <c r="J145">
        <v>0.3</v>
      </c>
      <c r="K145">
        <v>7674</v>
      </c>
      <c r="L145">
        <v>8402</v>
      </c>
      <c r="N145">
        <v>8560</v>
      </c>
      <c r="O145">
        <v>10.504</v>
      </c>
      <c r="P145">
        <v>12.327</v>
      </c>
      <c r="Q145">
        <v>1.8240000000000001</v>
      </c>
      <c r="S145">
        <v>1.2989999999999999</v>
      </c>
      <c r="T145">
        <v>1</v>
      </c>
      <c r="U145">
        <v>0</v>
      </c>
      <c r="V145">
        <v>0</v>
      </c>
      <c r="X145">
        <v>0</v>
      </c>
      <c r="AB145">
        <v>1</v>
      </c>
      <c r="AD145" s="3">
        <f t="shared" si="24"/>
        <v>8.6727600207788633</v>
      </c>
      <c r="AE145" s="3">
        <f t="shared" si="25"/>
        <v>16.31585774856438</v>
      </c>
      <c r="AF145" s="3">
        <f t="shared" si="26"/>
        <v>7.6430977277855163</v>
      </c>
      <c r="AG145" s="3">
        <f t="shared" si="27"/>
        <v>2.4712522707264797</v>
      </c>
      <c r="AH145" s="3"/>
      <c r="BK145" t="str">
        <f t="shared" si="28"/>
        <v>Spiked tap as reference 100+1KHP</v>
      </c>
    </row>
    <row r="146" spans="1:63" x14ac:dyDescent="0.3">
      <c r="A146">
        <v>237</v>
      </c>
      <c r="B146">
        <v>3</v>
      </c>
      <c r="C146" t="s">
        <v>87</v>
      </c>
      <c r="D146" t="s">
        <v>86</v>
      </c>
      <c r="G146" s="1">
        <v>45724</v>
      </c>
      <c r="H146" s="6">
        <v>0.83925925925925926</v>
      </c>
      <c r="I146">
        <v>0.5</v>
      </c>
      <c r="J146">
        <v>0.5</v>
      </c>
      <c r="K146">
        <v>741</v>
      </c>
      <c r="L146">
        <v>129</v>
      </c>
      <c r="N146">
        <v>171</v>
      </c>
      <c r="O146">
        <v>0.98299999999999998</v>
      </c>
      <c r="P146">
        <v>0.38800000000000001</v>
      </c>
      <c r="Q146">
        <v>0</v>
      </c>
      <c r="S146">
        <v>0</v>
      </c>
      <c r="T146">
        <v>1</v>
      </c>
      <c r="U146">
        <v>0</v>
      </c>
      <c r="V146">
        <v>0</v>
      </c>
      <c r="X146">
        <v>0</v>
      </c>
    </row>
  </sheetData>
  <conditionalFormatting sqref="AI26">
    <cfRule type="cellIs" dxfId="115" priority="74" operator="between">
      <formula>80</formula>
      <formula>120</formula>
    </cfRule>
  </conditionalFormatting>
  <conditionalFormatting sqref="AI49">
    <cfRule type="cellIs" dxfId="114" priority="67" operator="between">
      <formula>80</formula>
      <formula>120</formula>
    </cfRule>
  </conditionalFormatting>
  <conditionalFormatting sqref="AI98">
    <cfRule type="cellIs" dxfId="113" priority="63" operator="between">
      <formula>80</formula>
      <formula>120</formula>
    </cfRule>
  </conditionalFormatting>
  <conditionalFormatting sqref="AI112">
    <cfRule type="cellIs" dxfId="112" priority="62" operator="between">
      <formula>80</formula>
      <formula>120</formula>
    </cfRule>
  </conditionalFormatting>
  <conditionalFormatting sqref="AI141 AI144">
    <cfRule type="cellIs" dxfId="111" priority="7" operator="between">
      <formula>80</formula>
      <formula>120</formula>
    </cfRule>
  </conditionalFormatting>
  <conditionalFormatting sqref="AJ34 AJ37 AJ40 AJ43 AJ46">
    <cfRule type="cellIs" dxfId="110" priority="78" operator="lessThan">
      <formula>20.1</formula>
    </cfRule>
  </conditionalFormatting>
  <conditionalFormatting sqref="AK26 AK31 AK33:AL42 AK43:AK46">
    <cfRule type="cellIs" dxfId="109" priority="82" operator="greaterThan">
      <formula>20</formula>
    </cfRule>
  </conditionalFormatting>
  <conditionalFormatting sqref="AK48:AK50">
    <cfRule type="cellIs" dxfId="108" priority="99" operator="greaterThan">
      <formula>20</formula>
    </cfRule>
  </conditionalFormatting>
  <conditionalFormatting sqref="AK52 AK56:AK57 AK59:AK60 AK62:AK63 AK65:AK66 AK68:AK69 AK71:AK72 AK74:AK75 AK77:AK78 AK80:AK81 AK83:AK84">
    <cfRule type="cellIs" dxfId="107" priority="97" operator="greaterThan">
      <formula>20</formula>
    </cfRule>
  </conditionalFormatting>
  <conditionalFormatting sqref="AK89:AK91 AK93:AK98">
    <cfRule type="cellIs" dxfId="106" priority="49" operator="greaterThan">
      <formula>20</formula>
    </cfRule>
  </conditionalFormatting>
  <conditionalFormatting sqref="AK102:AK103 AK105:AK106 AK108:AK109 AK111:AK112">
    <cfRule type="cellIs" dxfId="105" priority="86" operator="greaterThan">
      <formula>20</formula>
    </cfRule>
  </conditionalFormatting>
  <conditionalFormatting sqref="AK115 AK118 AK121 AK124 AK127 AK130">
    <cfRule type="cellIs" dxfId="104" priority="57" operator="greaterThan">
      <formula>20</formula>
    </cfRule>
  </conditionalFormatting>
  <conditionalFormatting sqref="AK133">
    <cfRule type="cellIs" dxfId="103" priority="21" operator="greaterThan">
      <formula>20</formula>
    </cfRule>
  </conditionalFormatting>
  <conditionalFormatting sqref="AK135:AK138">
    <cfRule type="cellIs" dxfId="102" priority="34" operator="greaterThan">
      <formula>20</formula>
    </cfRule>
  </conditionalFormatting>
  <conditionalFormatting sqref="AK140:AK141 AK143:AK144">
    <cfRule type="cellIs" dxfId="101" priority="6" operator="greaterThan">
      <formula>20</formula>
    </cfRule>
  </conditionalFormatting>
  <conditionalFormatting sqref="AK45:AL45 AW45:AX45 BC45:BD45">
    <cfRule type="cellIs" dxfId="100" priority="105" operator="greaterThan">
      <formula>20</formula>
    </cfRule>
  </conditionalFormatting>
  <conditionalFormatting sqref="AK47:AL47 AW47:AX47 BC47:BD47">
    <cfRule type="cellIs" dxfId="99" priority="103" operator="greaterThan">
      <formula>20</formula>
    </cfRule>
  </conditionalFormatting>
  <conditionalFormatting sqref="AK51:AL51">
    <cfRule type="cellIs" dxfId="98" priority="115" operator="greaterThan">
      <formula>20</formula>
    </cfRule>
  </conditionalFormatting>
  <conditionalFormatting sqref="AK86:AL87">
    <cfRule type="cellIs" dxfId="97" priority="53" operator="greaterThan">
      <formula>20</formula>
    </cfRule>
  </conditionalFormatting>
  <conditionalFormatting sqref="AK102:AL102 AW102:AX102 BC102:BD102">
    <cfRule type="cellIs" dxfId="96" priority="88" operator="greaterThan">
      <formula>20</formula>
    </cfRule>
  </conditionalFormatting>
  <conditionalFormatting sqref="AK132:AL132">
    <cfRule type="cellIs" dxfId="95" priority="61" operator="greaterThan">
      <formula>20</formula>
    </cfRule>
  </conditionalFormatting>
  <conditionalFormatting sqref="AL46 AX46 BD46">
    <cfRule type="cellIs" dxfId="94" priority="117" operator="greaterThan">
      <formula>20</formula>
    </cfRule>
  </conditionalFormatting>
  <conditionalFormatting sqref="AL84">
    <cfRule type="cellIs" dxfId="93" priority="93" operator="greaterThan">
      <formula>20</formula>
    </cfRule>
  </conditionalFormatting>
  <conditionalFormatting sqref="AL89:AL90">
    <cfRule type="cellIs" dxfId="92" priority="45" operator="greaterThan">
      <formula>20</formula>
    </cfRule>
  </conditionalFormatting>
  <conditionalFormatting sqref="AL90">
    <cfRule type="cellIs" dxfId="91" priority="44" operator="lessThan">
      <formula>20</formula>
    </cfRule>
  </conditionalFormatting>
  <conditionalFormatting sqref="AL135:AL136">
    <cfRule type="cellIs" dxfId="90" priority="30" operator="greaterThan">
      <formula>20</formula>
    </cfRule>
  </conditionalFormatting>
  <conditionalFormatting sqref="AL136">
    <cfRule type="cellIs" dxfId="89" priority="29" operator="lessThan">
      <formula>20</formula>
    </cfRule>
  </conditionalFormatting>
  <conditionalFormatting sqref="AM130">
    <cfRule type="cellIs" dxfId="88" priority="22" operator="between">
      <formula>80</formula>
      <formula>120</formula>
    </cfRule>
  </conditionalFormatting>
  <conditionalFormatting sqref="AM33:AN42 AY33:AZ42">
    <cfRule type="cellIs" dxfId="87" priority="111" operator="between">
      <formula>80</formula>
      <formula>120</formula>
    </cfRule>
  </conditionalFormatting>
  <conditionalFormatting sqref="AM45:AN47 AY45:AZ47 BE45:BE47">
    <cfRule type="cellIs" dxfId="86" priority="102" operator="between">
      <formula>80</formula>
      <formula>120</formula>
    </cfRule>
  </conditionalFormatting>
  <conditionalFormatting sqref="AM84:AN90">
    <cfRule type="cellIs" dxfId="85" priority="14" operator="between">
      <formula>80</formula>
      <formula>120</formula>
    </cfRule>
  </conditionalFormatting>
  <conditionalFormatting sqref="AM92:AN92 AS92:AT92 AY92:AZ92 BE92">
    <cfRule type="cellIs" dxfId="84" priority="12" operator="between">
      <formula>80</formula>
      <formula>120</formula>
    </cfRule>
  </conditionalFormatting>
  <conditionalFormatting sqref="AM99:AN102 AS99:AT102 AY99:AZ102 BE99:BE102">
    <cfRule type="cellIs" dxfId="83" priority="89" operator="between">
      <formula>80</formula>
      <formula>120</formula>
    </cfRule>
  </conditionalFormatting>
  <conditionalFormatting sqref="AM132:AN136">
    <cfRule type="cellIs" dxfId="82" priority="13" operator="between">
      <formula>80</formula>
      <formula>120</formula>
    </cfRule>
  </conditionalFormatting>
  <conditionalFormatting sqref="AM142:AN142 AS142:AT142 AY142:AZ142 BE142 AM145:AN145 AS145:AT145 AY145:AZ145 BE145">
    <cfRule type="cellIs" dxfId="81" priority="11" operator="between">
      <formula>80</formula>
      <formula>120</formula>
    </cfRule>
  </conditionalFormatting>
  <conditionalFormatting sqref="AO26">
    <cfRule type="cellIs" dxfId="80" priority="73" operator="between">
      <formula>80</formula>
      <formula>120</formula>
    </cfRule>
  </conditionalFormatting>
  <conditionalFormatting sqref="AO49">
    <cfRule type="cellIs" dxfId="79" priority="70" operator="between">
      <formula>80</formula>
      <formula>120</formula>
    </cfRule>
  </conditionalFormatting>
  <conditionalFormatting sqref="AO98">
    <cfRule type="cellIs" dxfId="78" priority="66" operator="between">
      <formula>80</formula>
      <formula>120</formula>
    </cfRule>
  </conditionalFormatting>
  <conditionalFormatting sqref="AO141 AO144">
    <cfRule type="cellIs" dxfId="77" priority="10" operator="between">
      <formula>80</formula>
      <formula>120</formula>
    </cfRule>
  </conditionalFormatting>
  <conditionalFormatting sqref="AP34 AP37 AP40 AP43 AP46">
    <cfRule type="cellIs" dxfId="76" priority="77" operator="lessThan">
      <formula>20.1</formula>
    </cfRule>
  </conditionalFormatting>
  <conditionalFormatting sqref="AQ26 AQ31 AQ33:AR42 AQ43:AQ46">
    <cfRule type="cellIs" dxfId="75" priority="81" operator="greaterThan">
      <formula>20</formula>
    </cfRule>
  </conditionalFormatting>
  <conditionalFormatting sqref="AQ48:AQ50">
    <cfRule type="cellIs" dxfId="74" priority="98" operator="greaterThan">
      <formula>20</formula>
    </cfRule>
  </conditionalFormatting>
  <conditionalFormatting sqref="AQ52 AQ56:AQ57 AQ59:AQ60 AQ62:AQ63 AQ65:AQ66 AQ68:AQ69 AQ71:AQ72 AQ74:AQ75 AQ77:AQ78 AQ80:AQ81 AQ83:AQ84">
    <cfRule type="cellIs" dxfId="73" priority="96" operator="greaterThan">
      <formula>20</formula>
    </cfRule>
  </conditionalFormatting>
  <conditionalFormatting sqref="AQ87">
    <cfRule type="cellIs" dxfId="72" priority="52" operator="greaterThan">
      <formula>20</formula>
    </cfRule>
  </conditionalFormatting>
  <conditionalFormatting sqref="AQ89:AQ91 AQ93:AQ98">
    <cfRule type="cellIs" dxfId="71" priority="48" operator="greaterThan">
      <formula>20</formula>
    </cfRule>
  </conditionalFormatting>
  <conditionalFormatting sqref="AQ102:AQ103 AQ105:AQ106 AQ108:AQ109 AQ111:AQ112">
    <cfRule type="cellIs" dxfId="70" priority="85" operator="greaterThan">
      <formula>20</formula>
    </cfRule>
  </conditionalFormatting>
  <conditionalFormatting sqref="AQ115 AQ118 AQ121 AQ124 AQ127 AQ130">
    <cfRule type="cellIs" dxfId="69" priority="56" operator="greaterThan">
      <formula>20</formula>
    </cfRule>
  </conditionalFormatting>
  <conditionalFormatting sqref="AQ133">
    <cfRule type="cellIs" dxfId="68" priority="20" operator="greaterThan">
      <formula>20</formula>
    </cfRule>
  </conditionalFormatting>
  <conditionalFormatting sqref="AQ135:AQ138">
    <cfRule type="cellIs" dxfId="67" priority="33" operator="greaterThan">
      <formula>20</formula>
    </cfRule>
  </conditionalFormatting>
  <conditionalFormatting sqref="AQ140:AQ141 AQ143:AQ144">
    <cfRule type="cellIs" dxfId="66" priority="5" operator="greaterThan">
      <formula>20</formula>
    </cfRule>
  </conditionalFormatting>
  <conditionalFormatting sqref="AQ45:AR45">
    <cfRule type="cellIs" dxfId="65" priority="104" operator="greaterThan">
      <formula>20</formula>
    </cfRule>
  </conditionalFormatting>
  <conditionalFormatting sqref="AQ47:AR47">
    <cfRule type="cellIs" dxfId="64" priority="101" operator="greaterThan">
      <formula>20</formula>
    </cfRule>
  </conditionalFormatting>
  <conditionalFormatting sqref="AQ51:AR51">
    <cfRule type="cellIs" dxfId="63" priority="114" operator="greaterThan">
      <formula>20</formula>
    </cfRule>
  </conditionalFormatting>
  <conditionalFormatting sqref="AQ86:AR86">
    <cfRule type="cellIs" dxfId="62" priority="108" operator="greaterThan">
      <formula>20</formula>
    </cfRule>
  </conditionalFormatting>
  <conditionalFormatting sqref="AQ102:AR102">
    <cfRule type="cellIs" dxfId="61" priority="87" operator="greaterThan">
      <formula>20</formula>
    </cfRule>
  </conditionalFormatting>
  <conditionalFormatting sqref="AQ132:AR132">
    <cfRule type="cellIs" dxfId="60" priority="60" operator="greaterThan">
      <formula>20</formula>
    </cfRule>
  </conditionalFormatting>
  <conditionalFormatting sqref="AR46">
    <cfRule type="cellIs" dxfId="59" priority="116" operator="greaterThan">
      <formula>20</formula>
    </cfRule>
  </conditionalFormatting>
  <conditionalFormatting sqref="AR84">
    <cfRule type="cellIs" dxfId="58" priority="92" operator="greaterThan">
      <formula>20</formula>
    </cfRule>
  </conditionalFormatting>
  <conditionalFormatting sqref="AR89:AR90">
    <cfRule type="cellIs" dxfId="57" priority="42" operator="greaterThan">
      <formula>20</formula>
    </cfRule>
  </conditionalFormatting>
  <conditionalFormatting sqref="AR90">
    <cfRule type="cellIs" dxfId="56" priority="41" operator="lessThan">
      <formula>20</formula>
    </cfRule>
  </conditionalFormatting>
  <conditionalFormatting sqref="AR135:AR136">
    <cfRule type="cellIs" dxfId="55" priority="28" operator="greaterThan">
      <formula>20</formula>
    </cfRule>
  </conditionalFormatting>
  <conditionalFormatting sqref="AR136">
    <cfRule type="cellIs" dxfId="54" priority="27" operator="lessThan">
      <formula>20</formula>
    </cfRule>
  </conditionalFormatting>
  <conditionalFormatting sqref="AS33:AT42">
    <cfRule type="cellIs" dxfId="53" priority="110" operator="between">
      <formula>80</formula>
      <formula>120</formula>
    </cfRule>
  </conditionalFormatting>
  <conditionalFormatting sqref="AS45:AT47">
    <cfRule type="cellIs" dxfId="52" priority="100" operator="between">
      <formula>80</formula>
      <formula>120</formula>
    </cfRule>
  </conditionalFormatting>
  <conditionalFormatting sqref="AS84:AT90">
    <cfRule type="cellIs" dxfId="51" priority="43" operator="between">
      <formula>80</formula>
      <formula>120</formula>
    </cfRule>
  </conditionalFormatting>
  <conditionalFormatting sqref="AS132:AT136">
    <cfRule type="cellIs" dxfId="50" priority="17" operator="between">
      <formula>80</formula>
      <formula>120</formula>
    </cfRule>
  </conditionalFormatting>
  <conditionalFormatting sqref="AU26">
    <cfRule type="cellIs" dxfId="49" priority="72" operator="between">
      <formula>80</formula>
      <formula>120</formula>
    </cfRule>
  </conditionalFormatting>
  <conditionalFormatting sqref="AU49">
    <cfRule type="cellIs" dxfId="48" priority="69" operator="between">
      <formula>80</formula>
      <formula>120</formula>
    </cfRule>
  </conditionalFormatting>
  <conditionalFormatting sqref="AU98">
    <cfRule type="cellIs" dxfId="47" priority="65" operator="between">
      <formula>80</formula>
      <formula>120</formula>
    </cfRule>
  </conditionalFormatting>
  <conditionalFormatting sqref="AU141 AU144">
    <cfRule type="cellIs" dxfId="46" priority="9" operator="between">
      <formula>80</formula>
      <formula>120</formula>
    </cfRule>
  </conditionalFormatting>
  <conditionalFormatting sqref="AV34 AV37 AV40 AV43 AV46">
    <cfRule type="cellIs" dxfId="45" priority="76" operator="lessThan">
      <formula>20.1</formula>
    </cfRule>
  </conditionalFormatting>
  <conditionalFormatting sqref="AW26 AW31 AW33:AX42 AW43:AW46">
    <cfRule type="cellIs" dxfId="44" priority="80" operator="greaterThan">
      <formula>20</formula>
    </cfRule>
  </conditionalFormatting>
  <conditionalFormatting sqref="AW48:AW52 AW56:AW57 AW59:AW60 AW62:AW63 AW65:AW66 AW68:AW69 AW71:AW72 AW74:AW75 AW77:AW78 AW80:AW81 AW83:AW84">
    <cfRule type="cellIs" dxfId="43" priority="95" operator="greaterThan">
      <formula>20</formula>
    </cfRule>
  </conditionalFormatting>
  <conditionalFormatting sqref="AW87">
    <cfRule type="cellIs" dxfId="42" priority="51" operator="greaterThan">
      <formula>20</formula>
    </cfRule>
  </conditionalFormatting>
  <conditionalFormatting sqref="AW89:AW91 AW93:AW98">
    <cfRule type="cellIs" dxfId="41" priority="47" operator="greaterThan">
      <formula>20</formula>
    </cfRule>
  </conditionalFormatting>
  <conditionalFormatting sqref="AW102:AW103 AW105:AW106 AW108:AW109 AW111:AW112">
    <cfRule type="cellIs" dxfId="40" priority="84" operator="greaterThan">
      <formula>20</formula>
    </cfRule>
  </conditionalFormatting>
  <conditionalFormatting sqref="AW115 AW118 AW121 AW124 AW127 AW130">
    <cfRule type="cellIs" dxfId="39" priority="55" operator="greaterThan">
      <formula>20</formula>
    </cfRule>
  </conditionalFormatting>
  <conditionalFormatting sqref="AW133">
    <cfRule type="cellIs" dxfId="38" priority="19" operator="greaterThan">
      <formula>20</formula>
    </cfRule>
  </conditionalFormatting>
  <conditionalFormatting sqref="AW135:AW138">
    <cfRule type="cellIs" dxfId="37" priority="32" operator="greaterThan">
      <formula>20</formula>
    </cfRule>
  </conditionalFormatting>
  <conditionalFormatting sqref="AW140:AW141 AW143:AW144">
    <cfRule type="cellIs" dxfId="36" priority="4" operator="greaterThan">
      <formula>20</formula>
    </cfRule>
  </conditionalFormatting>
  <conditionalFormatting sqref="AW51:AX51">
    <cfRule type="cellIs" dxfId="35" priority="113" operator="greaterThan">
      <formula>20</formula>
    </cfRule>
  </conditionalFormatting>
  <conditionalFormatting sqref="AW86:AX86">
    <cfRule type="cellIs" dxfId="34" priority="107" operator="greaterThan">
      <formula>20</formula>
    </cfRule>
  </conditionalFormatting>
  <conditionalFormatting sqref="AW132:AX132">
    <cfRule type="cellIs" dxfId="33" priority="59" operator="greaterThan">
      <formula>20</formula>
    </cfRule>
  </conditionalFormatting>
  <conditionalFormatting sqref="AX84">
    <cfRule type="cellIs" dxfId="32" priority="91" operator="greaterThan">
      <formula>20</formula>
    </cfRule>
  </conditionalFormatting>
  <conditionalFormatting sqref="AX89:AX90">
    <cfRule type="cellIs" dxfId="31" priority="39" operator="greaterThan">
      <formula>20</formula>
    </cfRule>
  </conditionalFormatting>
  <conditionalFormatting sqref="AX90">
    <cfRule type="cellIs" dxfId="30" priority="38" operator="lessThan">
      <formula>20</formula>
    </cfRule>
  </conditionalFormatting>
  <conditionalFormatting sqref="AX135:AX136">
    <cfRule type="cellIs" dxfId="29" priority="26" operator="greaterThan">
      <formula>20</formula>
    </cfRule>
  </conditionalFormatting>
  <conditionalFormatting sqref="AX136">
    <cfRule type="cellIs" dxfId="28" priority="25" operator="lessThan">
      <formula>20</formula>
    </cfRule>
  </conditionalFormatting>
  <conditionalFormatting sqref="AY84:AZ90">
    <cfRule type="cellIs" dxfId="27" priority="40" operator="between">
      <formula>80</formula>
      <formula>120</formula>
    </cfRule>
  </conditionalFormatting>
  <conditionalFormatting sqref="AY132:AZ136">
    <cfRule type="cellIs" dxfId="26" priority="16" operator="between">
      <formula>80</formula>
      <formula>120</formula>
    </cfRule>
  </conditionalFormatting>
  <conditionalFormatting sqref="BA26">
    <cfRule type="cellIs" dxfId="25" priority="71" operator="between">
      <formula>80</formula>
      <formula>120</formula>
    </cfRule>
  </conditionalFormatting>
  <conditionalFormatting sqref="BA49">
    <cfRule type="cellIs" dxfId="24" priority="68" operator="between">
      <formula>80</formula>
      <formula>120</formula>
    </cfRule>
  </conditionalFormatting>
  <conditionalFormatting sqref="BA98">
    <cfRule type="cellIs" dxfId="23" priority="64" operator="between">
      <formula>80</formula>
      <formula>120</formula>
    </cfRule>
  </conditionalFormatting>
  <conditionalFormatting sqref="BA141 BA144">
    <cfRule type="cellIs" dxfId="22" priority="8" operator="between">
      <formula>80</formula>
      <formula>120</formula>
    </cfRule>
  </conditionalFormatting>
  <conditionalFormatting sqref="BB34 BB37 BB40 BB43 BB46">
    <cfRule type="cellIs" dxfId="21" priority="75" operator="lessThan">
      <formula>20.1</formula>
    </cfRule>
  </conditionalFormatting>
  <conditionalFormatting sqref="BC26 BC31 BC34:BD39 BC40:BC46">
    <cfRule type="cellIs" dxfId="20" priority="79" operator="greaterThan">
      <formula>20</formula>
    </cfRule>
  </conditionalFormatting>
  <conditionalFormatting sqref="BC48:BC52 BC56:BC57 BC59:BC60 BC62:BC63 BC65:BC66 BC68:BC69 BC71:BC72 BC74:BC75 BC77:BC78 BC80:BC81 BC83:BC84">
    <cfRule type="cellIs" dxfId="19" priority="94" operator="greaterThan">
      <formula>20</formula>
    </cfRule>
  </conditionalFormatting>
  <conditionalFormatting sqref="BC87">
    <cfRule type="cellIs" dxfId="18" priority="50" operator="greaterThan">
      <formula>20</formula>
    </cfRule>
  </conditionalFormatting>
  <conditionalFormatting sqref="BC89:BC91 BC93:BC98">
    <cfRule type="cellIs" dxfId="17" priority="46" operator="greaterThan">
      <formula>20</formula>
    </cfRule>
  </conditionalFormatting>
  <conditionalFormatting sqref="BC102:BC103 BC105:BC106 BC108:BC109 BC111:BC112">
    <cfRule type="cellIs" dxfId="16" priority="83" operator="greaterThan">
      <formula>20</formula>
    </cfRule>
  </conditionalFormatting>
  <conditionalFormatting sqref="BC115 BC118 BC121 BC124 BC127 BC130">
    <cfRule type="cellIs" dxfId="15" priority="54" operator="greaterThan">
      <formula>20</formula>
    </cfRule>
  </conditionalFormatting>
  <conditionalFormatting sqref="BC133">
    <cfRule type="cellIs" dxfId="14" priority="18" operator="greaterThan">
      <formula>20</formula>
    </cfRule>
  </conditionalFormatting>
  <conditionalFormatting sqref="BC135:BC138">
    <cfRule type="cellIs" dxfId="13" priority="31" operator="greaterThan">
      <formula>20</formula>
    </cfRule>
  </conditionalFormatting>
  <conditionalFormatting sqref="BC140:BC141 BC143:BC144">
    <cfRule type="cellIs" dxfId="12" priority="3" operator="greaterThan">
      <formula>20</formula>
    </cfRule>
  </conditionalFormatting>
  <conditionalFormatting sqref="BC51:BD51">
    <cfRule type="cellIs" dxfId="11" priority="112" operator="greaterThan">
      <formula>20</formula>
    </cfRule>
  </conditionalFormatting>
  <conditionalFormatting sqref="BC86:BD86">
    <cfRule type="cellIs" dxfId="10" priority="106" operator="greaterThan">
      <formula>20</formula>
    </cfRule>
  </conditionalFormatting>
  <conditionalFormatting sqref="BC132:BD132">
    <cfRule type="cellIs" dxfId="9" priority="58" operator="greaterThan">
      <formula>20</formula>
    </cfRule>
  </conditionalFormatting>
  <conditionalFormatting sqref="BD40">
    <cfRule type="cellIs" dxfId="8" priority="119" operator="greaterThan">
      <formula>20</formula>
    </cfRule>
  </conditionalFormatting>
  <conditionalFormatting sqref="BD84">
    <cfRule type="cellIs" dxfId="7" priority="90" operator="greaterThan">
      <formula>20</formula>
    </cfRule>
  </conditionalFormatting>
  <conditionalFormatting sqref="BD89:BD90">
    <cfRule type="cellIs" dxfId="6" priority="36" operator="greaterThan">
      <formula>20</formula>
    </cfRule>
  </conditionalFormatting>
  <conditionalFormatting sqref="BD90">
    <cfRule type="cellIs" dxfId="5" priority="35" operator="lessThan">
      <formula>20</formula>
    </cfRule>
  </conditionalFormatting>
  <conditionalFormatting sqref="BD135:BD136">
    <cfRule type="cellIs" dxfId="4" priority="24" operator="greaterThan">
      <formula>20</formula>
    </cfRule>
  </conditionalFormatting>
  <conditionalFormatting sqref="BD136">
    <cfRule type="cellIs" dxfId="3" priority="23" operator="lessThan">
      <formula>20</formula>
    </cfRule>
  </conditionalFormatting>
  <conditionalFormatting sqref="BE34:BE40 AM51:AN51 AS51:AT51 AY51:AZ51 BE51">
    <cfRule type="cellIs" dxfId="2" priority="118" operator="between">
      <formula>80</formula>
      <formula>120</formula>
    </cfRule>
  </conditionalFormatting>
  <conditionalFormatting sqref="BE84:BE90">
    <cfRule type="cellIs" dxfId="1" priority="37" operator="between">
      <formula>80</formula>
      <formula>120</formula>
    </cfRule>
  </conditionalFormatting>
  <conditionalFormatting sqref="BE132:BE136">
    <cfRule type="cellIs" dxfId="0" priority="15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export</vt:lpstr>
      <vt:lpstr>3mar25</vt:lpstr>
      <vt:lpstr>5mar25</vt:lpstr>
      <vt:lpstr>6mar25</vt:lpstr>
      <vt:lpstr>7mar25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Dexter Howard</cp:lastModifiedBy>
  <cp:lastPrinted>2022-11-21T15:38:26Z</cp:lastPrinted>
  <dcterms:created xsi:type="dcterms:W3CDTF">2020-03-18T14:50:00Z</dcterms:created>
  <dcterms:modified xsi:type="dcterms:W3CDTF">2025-03-28T17:06:50Z</dcterms:modified>
</cp:coreProperties>
</file>