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bezas\repos\DWH_Creator\config\"/>
    </mc:Choice>
  </mc:AlternateContent>
  <xr:revisionPtr revIDLastSave="0" documentId="8_{AA2FF7EF-EE96-4381-A02E-21E0E49D6927}" xr6:coauthVersionLast="47" xr6:coauthVersionMax="47" xr10:uidLastSave="{00000000-0000-0000-0000-000000000000}"/>
  <bookViews>
    <workbookView xWindow="-108" yWindow="-108" windowWidth="23256" windowHeight="13896" tabRatio="776" activeTab="3" xr2:uid="{FC441C9F-86ED-4823-8B1D-5067340D5B96}"/>
  </bookViews>
  <sheets>
    <sheet name="Column Specifications" sheetId="2" r:id="rId1"/>
    <sheet name="Data Types in various Systems" sheetId="38" r:id="rId2"/>
    <sheet name="Contracts" sheetId="8" r:id="rId3"/>
    <sheet name="AutoCalculations" sheetId="37" r:id="rId4"/>
  </sheets>
  <definedNames>
    <definedName name="_xlnm._FilterDatabase" localSheetId="3" hidden="1">AutoCalculations!$B$2:$AD$86</definedName>
    <definedName name="_xlnm._FilterDatabase" localSheetId="0" hidden="1">'Column Specifications'!$A$1:$I$1</definedName>
    <definedName name="_xlnm._FilterDatabase" localSheetId="2" hidden="1">Contracts!$A$1:$JM$6394</definedName>
    <definedName name="DDL_1_bronze_windrep_Country.py" localSheetId="3">#REF!</definedName>
    <definedName name="DDL_1_bronze_windrep_Country.py">#REF!</definedName>
    <definedName name="DDL_1_bronze_windrep_Currency.py" localSheetId="3">#REF!</definedName>
    <definedName name="DDL_1_bronze_windrep_Currency.py">#REF!</definedName>
    <definedName name="my1Table" localSheetId="3">#REF!</definedName>
    <definedName name="my1Table">#REF!</definedName>
    <definedName name="sh_Legend">"Group 1"</definedName>
    <definedName name="tag_ObjectCatalo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37" l="1"/>
  <c r="Q4" i="37"/>
  <c r="R4" i="37"/>
  <c r="S4" i="37"/>
  <c r="T4" i="37"/>
  <c r="U4" i="37"/>
  <c r="V4" i="37"/>
  <c r="W4" i="37"/>
  <c r="X4" i="37"/>
  <c r="Y4" i="37"/>
  <c r="P4" i="37"/>
  <c r="I3" i="37"/>
  <c r="E4" i="37"/>
  <c r="E5" i="37"/>
  <c r="E6" i="37"/>
  <c r="E7" i="37"/>
  <c r="E8" i="37"/>
  <c r="E9" i="37"/>
  <c r="E10" i="37"/>
  <c r="E11" i="37"/>
  <c r="E12" i="37"/>
  <c r="E13" i="37"/>
  <c r="F4" i="37"/>
  <c r="F5" i="37"/>
  <c r="G4" i="37"/>
  <c r="G5" i="37"/>
  <c r="H4" i="37"/>
  <c r="H5" i="37"/>
  <c r="H6" i="37"/>
  <c r="H7" i="37"/>
  <c r="H8" i="37"/>
  <c r="H9" i="37"/>
  <c r="H10" i="37"/>
  <c r="H11" i="37"/>
  <c r="H12" i="37"/>
  <c r="H13" i="37"/>
  <c r="P5" i="37"/>
  <c r="Q5" i="37"/>
  <c r="Q6" i="37"/>
  <c r="Q7" i="37"/>
  <c r="Q8" i="37"/>
  <c r="Q9" i="37"/>
  <c r="Q10" i="37"/>
  <c r="Q11" i="37"/>
  <c r="Q12" i="37"/>
  <c r="Q13" i="37"/>
  <c r="R5" i="37"/>
  <c r="R6" i="37"/>
  <c r="R7" i="37"/>
  <c r="R8" i="37"/>
  <c r="R9" i="37"/>
  <c r="R10" i="37"/>
  <c r="R11" i="37"/>
  <c r="R12" i="37"/>
  <c r="R13" i="37"/>
  <c r="S5" i="37"/>
  <c r="S6" i="37"/>
  <c r="S7" i="37"/>
  <c r="S8" i="37"/>
  <c r="S9" i="37"/>
  <c r="S10" i="37"/>
  <c r="S11" i="37"/>
  <c r="S12" i="37"/>
  <c r="S13" i="37"/>
  <c r="T5" i="37"/>
  <c r="T6" i="37"/>
  <c r="T7" i="37"/>
  <c r="T8" i="37"/>
  <c r="T9" i="37"/>
  <c r="T10" i="37"/>
  <c r="T11" i="37"/>
  <c r="T12" i="37"/>
  <c r="T13" i="37"/>
  <c r="U5" i="37"/>
  <c r="U6" i="37"/>
  <c r="U7" i="37"/>
  <c r="U8" i="37"/>
  <c r="U9" i="37"/>
  <c r="U10" i="37"/>
  <c r="U11" i="37"/>
  <c r="U12" i="37"/>
  <c r="U13" i="37"/>
  <c r="V5" i="37"/>
  <c r="V6" i="37"/>
  <c r="V7" i="37"/>
  <c r="V8" i="37"/>
  <c r="V9" i="37"/>
  <c r="V10" i="37"/>
  <c r="V11" i="37"/>
  <c r="V12" i="37"/>
  <c r="V13" i="37"/>
  <c r="W5" i="37"/>
  <c r="W6" i="37"/>
  <c r="W7" i="37"/>
  <c r="W8" i="37"/>
  <c r="W9" i="37"/>
  <c r="W10" i="37"/>
  <c r="W11" i="37"/>
  <c r="W12" i="37"/>
  <c r="W13" i="37"/>
  <c r="X5" i="37"/>
  <c r="X6" i="37"/>
  <c r="X7" i="37"/>
  <c r="X8" i="37"/>
  <c r="X9" i="37"/>
  <c r="X10" i="37"/>
  <c r="X11" i="37"/>
  <c r="X12" i="37"/>
  <c r="X13" i="37"/>
  <c r="Y5" i="37"/>
  <c r="Y6" i="37"/>
  <c r="Y7" i="37"/>
  <c r="Y8" i="37"/>
  <c r="Y9" i="37"/>
  <c r="Y10" i="37"/>
  <c r="Y11" i="37"/>
  <c r="Y12" i="37"/>
  <c r="Y13" i="37"/>
  <c r="I53" i="37"/>
  <c r="L53" i="37"/>
  <c r="I54" i="37"/>
  <c r="J54" i="37"/>
  <c r="L54" i="37"/>
  <c r="I55" i="37"/>
  <c r="J55" i="37"/>
  <c r="I56" i="37"/>
  <c r="L56" i="37"/>
  <c r="I57" i="37"/>
  <c r="L57" i="37"/>
  <c r="I58" i="37"/>
  <c r="I59" i="37"/>
  <c r="L59" i="37"/>
  <c r="I60" i="37"/>
  <c r="J60" i="37"/>
  <c r="L60" i="37"/>
  <c r="I61" i="37"/>
  <c r="J61" i="37"/>
  <c r="I62" i="37"/>
  <c r="L62" i="37"/>
  <c r="I63" i="37"/>
  <c r="L63" i="37"/>
  <c r="I64" i="37"/>
  <c r="I65" i="37"/>
  <c r="L65" i="37"/>
  <c r="I66" i="37"/>
  <c r="L66" i="37"/>
  <c r="I67" i="37"/>
  <c r="I69" i="37"/>
  <c r="I70" i="37"/>
  <c r="I71" i="37"/>
  <c r="I72" i="37"/>
  <c r="I74" i="37"/>
  <c r="I76" i="37"/>
  <c r="L76" i="37"/>
  <c r="I84" i="37"/>
  <c r="I85" i="37"/>
  <c r="I87" i="37"/>
  <c r="I88" i="37"/>
  <c r="I89" i="37"/>
  <c r="I90" i="37"/>
  <c r="J90" i="37"/>
  <c r="I91" i="37"/>
  <c r="I92" i="37"/>
  <c r="I93" i="37"/>
  <c r="I94" i="37"/>
  <c r="I95" i="37"/>
  <c r="I96" i="37"/>
  <c r="I97" i="37"/>
  <c r="I98" i="37"/>
  <c r="I100" i="37"/>
  <c r="L100" i="37"/>
  <c r="I101" i="37"/>
  <c r="L101" i="37"/>
  <c r="I102" i="37"/>
  <c r="L102" i="37"/>
  <c r="J103" i="37"/>
  <c r="L103" i="37"/>
  <c r="I104" i="37"/>
  <c r="L104" i="37"/>
  <c r="I105" i="37"/>
  <c r="L105" i="37"/>
  <c r="I106" i="37"/>
  <c r="L106" i="37"/>
  <c r="J107" i="37"/>
  <c r="L107" i="37"/>
  <c r="I108" i="37"/>
  <c r="L108" i="37"/>
  <c r="I109" i="37"/>
  <c r="L109" i="37"/>
  <c r="I110" i="37"/>
  <c r="L110" i="37"/>
  <c r="J111" i="37"/>
  <c r="L111" i="37"/>
  <c r="L112" i="37"/>
  <c r="I113" i="37"/>
  <c r="L113" i="37"/>
  <c r="L4" i="37"/>
  <c r="I4" i="37"/>
  <c r="G6" i="37"/>
  <c r="L6" i="37"/>
  <c r="L5" i="37"/>
  <c r="F6" i="37"/>
  <c r="I5" i="37"/>
  <c r="J4" i="37"/>
  <c r="X15" i="37"/>
  <c r="X16" i="37"/>
  <c r="X17" i="37"/>
  <c r="X18" i="37"/>
  <c r="X19" i="37"/>
  <c r="X20" i="37"/>
  <c r="X21" i="37"/>
  <c r="X22" i="37"/>
  <c r="X23" i="37"/>
  <c r="X24" i="37"/>
  <c r="X25" i="37"/>
  <c r="X26" i="37"/>
  <c r="X27" i="37"/>
  <c r="X28" i="37"/>
  <c r="X29" i="37"/>
  <c r="X30" i="37"/>
  <c r="X31" i="37"/>
  <c r="X32" i="37"/>
  <c r="X33" i="37"/>
  <c r="X34" i="37"/>
  <c r="X35" i="37"/>
  <c r="X36" i="37"/>
  <c r="X37" i="37"/>
  <c r="X38" i="37"/>
  <c r="X39" i="37"/>
  <c r="X40" i="37"/>
  <c r="X41" i="37"/>
  <c r="X42" i="37"/>
  <c r="X43" i="37"/>
  <c r="X44" i="37"/>
  <c r="X45" i="37"/>
  <c r="X46" i="37"/>
  <c r="X47" i="37"/>
  <c r="X48" i="37"/>
  <c r="X49" i="37"/>
  <c r="X50" i="37"/>
  <c r="X51" i="37"/>
  <c r="X14" i="37"/>
  <c r="Q15" i="37"/>
  <c r="Q16" i="37"/>
  <c r="Q17" i="37"/>
  <c r="Q18" i="37"/>
  <c r="Q19" i="37"/>
  <c r="Q20" i="37"/>
  <c r="Q21" i="37"/>
  <c r="Q22" i="37"/>
  <c r="Q23" i="37"/>
  <c r="Q24" i="37"/>
  <c r="Q25" i="37"/>
  <c r="Q26" i="37"/>
  <c r="Q27" i="37"/>
  <c r="Q28" i="37"/>
  <c r="Q29" i="37"/>
  <c r="Q30" i="37"/>
  <c r="Q31" i="37"/>
  <c r="Q32" i="37"/>
  <c r="Q33" i="37"/>
  <c r="Q34" i="37"/>
  <c r="Q35" i="37"/>
  <c r="Q36" i="37"/>
  <c r="Q37" i="37"/>
  <c r="Q38" i="37"/>
  <c r="Q39" i="37"/>
  <c r="Q40" i="37"/>
  <c r="Q41" i="37"/>
  <c r="Q42" i="37"/>
  <c r="Q43" i="37"/>
  <c r="Q44" i="37"/>
  <c r="Q45" i="37"/>
  <c r="Q46" i="37"/>
  <c r="Q47" i="37"/>
  <c r="Q48" i="37"/>
  <c r="Q49" i="37"/>
  <c r="Q50" i="37"/>
  <c r="Q51" i="37"/>
  <c r="Q14" i="37"/>
  <c r="R15" i="37"/>
  <c r="R16" i="37"/>
  <c r="R17" i="37"/>
  <c r="R18" i="37"/>
  <c r="R19" i="37"/>
  <c r="R20" i="37"/>
  <c r="R21" i="37"/>
  <c r="R22" i="37"/>
  <c r="R23" i="37"/>
  <c r="R24" i="37"/>
  <c r="R25" i="37"/>
  <c r="R26" i="37"/>
  <c r="R27" i="37"/>
  <c r="R28" i="37"/>
  <c r="R29" i="37"/>
  <c r="R30" i="37"/>
  <c r="R31" i="37"/>
  <c r="R32" i="37"/>
  <c r="R33" i="37"/>
  <c r="R34" i="37"/>
  <c r="R35" i="37"/>
  <c r="R36" i="37"/>
  <c r="R37" i="37"/>
  <c r="R38" i="37"/>
  <c r="R39" i="37"/>
  <c r="R40" i="37"/>
  <c r="R41" i="37"/>
  <c r="R42" i="37"/>
  <c r="R43" i="37"/>
  <c r="R44" i="37"/>
  <c r="R45" i="37"/>
  <c r="R46" i="37"/>
  <c r="R47" i="37"/>
  <c r="R48" i="37"/>
  <c r="R49" i="37"/>
  <c r="R50" i="37"/>
  <c r="R51" i="37"/>
  <c r="R14" i="37"/>
  <c r="H14" i="37"/>
  <c r="H15" i="37"/>
  <c r="H16" i="37"/>
  <c r="H17" i="37"/>
  <c r="H18" i="37"/>
  <c r="H19" i="37"/>
  <c r="H20" i="37"/>
  <c r="H21" i="37"/>
  <c r="H22" i="37"/>
  <c r="H23" i="37"/>
  <c r="H24" i="37"/>
  <c r="H25" i="37"/>
  <c r="H26" i="37"/>
  <c r="H27" i="37"/>
  <c r="H28" i="37"/>
  <c r="H29" i="37"/>
  <c r="H30" i="37"/>
  <c r="H31" i="37"/>
  <c r="H32" i="37"/>
  <c r="H33" i="37"/>
  <c r="H34" i="37"/>
  <c r="H35" i="37"/>
  <c r="H36" i="37"/>
  <c r="H37" i="37"/>
  <c r="H38" i="37"/>
  <c r="H39" i="37"/>
  <c r="H40" i="37"/>
  <c r="H41" i="37"/>
  <c r="H42" i="37"/>
  <c r="H43" i="37"/>
  <c r="H44" i="37"/>
  <c r="H45" i="37"/>
  <c r="H46" i="37"/>
  <c r="H47" i="37"/>
  <c r="H48" i="37"/>
  <c r="H49" i="37"/>
  <c r="H50" i="37"/>
  <c r="H51" i="37"/>
  <c r="J57" i="37"/>
  <c r="J58" i="37"/>
  <c r="T14" i="37"/>
  <c r="T15" i="37"/>
  <c r="T16" i="37"/>
  <c r="T17" i="37"/>
  <c r="T18" i="37"/>
  <c r="T19" i="37"/>
  <c r="T20" i="37"/>
  <c r="T21" i="37"/>
  <c r="T22" i="37"/>
  <c r="T23" i="37"/>
  <c r="T24" i="37"/>
  <c r="T25" i="37"/>
  <c r="T26" i="37"/>
  <c r="T27" i="37"/>
  <c r="T28" i="37"/>
  <c r="T29" i="37"/>
  <c r="T30" i="37"/>
  <c r="T31" i="37"/>
  <c r="T32" i="37"/>
  <c r="T33" i="37"/>
  <c r="T34" i="37"/>
  <c r="T35" i="37"/>
  <c r="T36" i="37"/>
  <c r="T37" i="37"/>
  <c r="T38" i="37"/>
  <c r="T39" i="37"/>
  <c r="T40" i="37"/>
  <c r="T41" i="37"/>
  <c r="T42" i="37"/>
  <c r="T43" i="37"/>
  <c r="T44" i="37"/>
  <c r="T45" i="37"/>
  <c r="T46" i="37"/>
  <c r="T47" i="37"/>
  <c r="T48" i="37"/>
  <c r="T49" i="37"/>
  <c r="T50" i="37"/>
  <c r="T51" i="37"/>
  <c r="S14" i="37"/>
  <c r="S15" i="37"/>
  <c r="S16" i="37"/>
  <c r="S17" i="37"/>
  <c r="S18" i="37"/>
  <c r="S19" i="37"/>
  <c r="S20" i="37"/>
  <c r="S21" i="37"/>
  <c r="S22" i="37"/>
  <c r="S23" i="37"/>
  <c r="S24" i="37"/>
  <c r="S25" i="37"/>
  <c r="S26" i="37"/>
  <c r="S27" i="37"/>
  <c r="S28" i="37"/>
  <c r="S29" i="37"/>
  <c r="S30" i="37"/>
  <c r="S31" i="37"/>
  <c r="S32" i="37"/>
  <c r="S33" i="37"/>
  <c r="S34" i="37"/>
  <c r="S35" i="37"/>
  <c r="S36" i="37"/>
  <c r="S37" i="37"/>
  <c r="S38" i="37"/>
  <c r="S39" i="37"/>
  <c r="S40" i="37"/>
  <c r="S41" i="37"/>
  <c r="S42" i="37"/>
  <c r="S43" i="37"/>
  <c r="S44" i="37"/>
  <c r="S45" i="37"/>
  <c r="S46" i="37"/>
  <c r="S47" i="37"/>
  <c r="S48" i="37"/>
  <c r="S49" i="37"/>
  <c r="S50" i="37"/>
  <c r="S51" i="37"/>
  <c r="P6" i="37"/>
  <c r="J5" i="37"/>
  <c r="E15" i="37"/>
  <c r="E16" i="37"/>
  <c r="E17" i="37"/>
  <c r="E18" i="37"/>
  <c r="E19" i="37"/>
  <c r="E20" i="37"/>
  <c r="E21" i="37"/>
  <c r="E22" i="37"/>
  <c r="E23" i="37"/>
  <c r="E24" i="37"/>
  <c r="E25" i="37"/>
  <c r="E26" i="37"/>
  <c r="E27" i="37"/>
  <c r="E28" i="37"/>
  <c r="E29" i="37"/>
  <c r="E30" i="37"/>
  <c r="E31" i="37"/>
  <c r="E32" i="37"/>
  <c r="E33" i="37"/>
  <c r="E34" i="37"/>
  <c r="E35" i="37"/>
  <c r="E36" i="37"/>
  <c r="E37" i="37"/>
  <c r="E38" i="37"/>
  <c r="E39" i="37"/>
  <c r="E40" i="37"/>
  <c r="E41" i="37"/>
  <c r="E42" i="37"/>
  <c r="E43" i="37"/>
  <c r="E44" i="37"/>
  <c r="E45" i="37"/>
  <c r="E46" i="37"/>
  <c r="E47" i="37"/>
  <c r="E48" i="37"/>
  <c r="E49" i="37"/>
  <c r="E50" i="37"/>
  <c r="E51" i="37"/>
  <c r="E14" i="37"/>
  <c r="Y14" i="37"/>
  <c r="Y15" i="37"/>
  <c r="Y16" i="37"/>
  <c r="Y17" i="37"/>
  <c r="Y18" i="37"/>
  <c r="Y19" i="37"/>
  <c r="Y20" i="37"/>
  <c r="Y21" i="37"/>
  <c r="Y22" i="37"/>
  <c r="Y23" i="37"/>
  <c r="Y24" i="37"/>
  <c r="Y25" i="37"/>
  <c r="Y26" i="37"/>
  <c r="Y27" i="37"/>
  <c r="Y28" i="37"/>
  <c r="Y29" i="37"/>
  <c r="Y30" i="37"/>
  <c r="Y31" i="37"/>
  <c r="Y32" i="37"/>
  <c r="Y33" i="37"/>
  <c r="Y34" i="37"/>
  <c r="Y35" i="37"/>
  <c r="Y36" i="37"/>
  <c r="Y37" i="37"/>
  <c r="Y38" i="37"/>
  <c r="Y39" i="37"/>
  <c r="Y40" i="37"/>
  <c r="Y41" i="37"/>
  <c r="Y42" i="37"/>
  <c r="Y43" i="37"/>
  <c r="Y44" i="37"/>
  <c r="Y45" i="37"/>
  <c r="Y46" i="37"/>
  <c r="Y47" i="37"/>
  <c r="Y48" i="37"/>
  <c r="Y49" i="37"/>
  <c r="Y50" i="37"/>
  <c r="Y51" i="37"/>
  <c r="W15" i="37"/>
  <c r="W16" i="37"/>
  <c r="W17" i="37"/>
  <c r="W18" i="37"/>
  <c r="W19" i="37"/>
  <c r="W20" i="37"/>
  <c r="W21" i="37"/>
  <c r="W22" i="37"/>
  <c r="W23" i="37"/>
  <c r="W24" i="37"/>
  <c r="W25" i="37"/>
  <c r="W26" i="37"/>
  <c r="W27" i="37"/>
  <c r="W28" i="37"/>
  <c r="W29" i="37"/>
  <c r="W30" i="37"/>
  <c r="W31" i="37"/>
  <c r="W32" i="37"/>
  <c r="W33" i="37"/>
  <c r="W34" i="37"/>
  <c r="W35" i="37"/>
  <c r="W36" i="37"/>
  <c r="W37" i="37"/>
  <c r="W38" i="37"/>
  <c r="W39" i="37"/>
  <c r="W40" i="37"/>
  <c r="W41" i="37"/>
  <c r="W42" i="37"/>
  <c r="W43" i="37"/>
  <c r="W44" i="37"/>
  <c r="W45" i="37"/>
  <c r="W46" i="37"/>
  <c r="W47" i="37"/>
  <c r="W48" i="37"/>
  <c r="W49" i="37"/>
  <c r="W50" i="37"/>
  <c r="W51" i="37"/>
  <c r="W14" i="37"/>
  <c r="V15" i="37"/>
  <c r="V16" i="37"/>
  <c r="V17" i="37"/>
  <c r="V18" i="37"/>
  <c r="V19" i="37"/>
  <c r="V20" i="37"/>
  <c r="V21" i="37"/>
  <c r="V22" i="37"/>
  <c r="V23" i="37"/>
  <c r="V24" i="37"/>
  <c r="V25" i="37"/>
  <c r="V26" i="37"/>
  <c r="V27" i="37"/>
  <c r="V28" i="37"/>
  <c r="V29" i="37"/>
  <c r="V30" i="37"/>
  <c r="V31" i="37"/>
  <c r="V32" i="37"/>
  <c r="V33" i="37"/>
  <c r="V34" i="37"/>
  <c r="V35" i="37"/>
  <c r="V36" i="37"/>
  <c r="V37" i="37"/>
  <c r="V38" i="37"/>
  <c r="V39" i="37"/>
  <c r="V40" i="37"/>
  <c r="V41" i="37"/>
  <c r="V42" i="37"/>
  <c r="V43" i="37"/>
  <c r="V44" i="37"/>
  <c r="V45" i="37"/>
  <c r="V46" i="37"/>
  <c r="V47" i="37"/>
  <c r="V48" i="37"/>
  <c r="V49" i="37"/>
  <c r="V50" i="37"/>
  <c r="V51" i="37"/>
  <c r="V14" i="37"/>
  <c r="U14" i="37"/>
  <c r="U15" i="37"/>
  <c r="U16" i="37"/>
  <c r="U17" i="37"/>
  <c r="U18" i="37"/>
  <c r="U19" i="37"/>
  <c r="U20" i="37"/>
  <c r="U21" i="37"/>
  <c r="U22" i="37"/>
  <c r="U23" i="37"/>
  <c r="U24" i="37"/>
  <c r="U25" i="37"/>
  <c r="U26" i="37"/>
  <c r="U27" i="37"/>
  <c r="U28" i="37"/>
  <c r="U29" i="37"/>
  <c r="U30" i="37"/>
  <c r="U31" i="37"/>
  <c r="U32" i="37"/>
  <c r="U33" i="37"/>
  <c r="U34" i="37"/>
  <c r="U35" i="37"/>
  <c r="U36" i="37"/>
  <c r="U37" i="37"/>
  <c r="U38" i="37"/>
  <c r="U39" i="37"/>
  <c r="U40" i="37"/>
  <c r="U41" i="37"/>
  <c r="U42" i="37"/>
  <c r="U43" i="37"/>
  <c r="U44" i="37"/>
  <c r="U45" i="37"/>
  <c r="U46" i="37"/>
  <c r="U47" i="37"/>
  <c r="U48" i="37"/>
  <c r="U49" i="37"/>
  <c r="U50" i="37"/>
  <c r="U51" i="37"/>
  <c r="G7" i="37"/>
  <c r="G8" i="37"/>
  <c r="F7" i="37"/>
  <c r="I6" i="37"/>
  <c r="P7" i="37"/>
  <c r="J6" i="37"/>
  <c r="L7" i="37"/>
  <c r="I7" i="37"/>
  <c r="F8" i="37"/>
  <c r="P8" i="37"/>
  <c r="P9" i="37"/>
  <c r="P10" i="37"/>
  <c r="P11" i="37"/>
  <c r="P12" i="37"/>
  <c r="P13" i="37"/>
  <c r="J7" i="37"/>
  <c r="L8" i="37"/>
  <c r="G9" i="37"/>
  <c r="G10" i="37"/>
  <c r="G11" i="37"/>
  <c r="G12" i="37"/>
  <c r="G13" i="37"/>
  <c r="I8" i="37"/>
  <c r="J8" i="37"/>
  <c r="F9" i="37"/>
  <c r="G14" i="37"/>
  <c r="G15" i="37"/>
  <c r="P15" i="37"/>
  <c r="P16" i="37"/>
  <c r="P17" i="37"/>
  <c r="P18" i="37"/>
  <c r="P19" i="37"/>
  <c r="P20" i="37"/>
  <c r="P21" i="37"/>
  <c r="P22" i="37"/>
  <c r="P23" i="37"/>
  <c r="P24" i="37"/>
  <c r="P14" i="37"/>
  <c r="I9" i="37"/>
  <c r="F10" i="37"/>
  <c r="J12" i="37"/>
  <c r="J14" i="37"/>
  <c r="J11" i="37"/>
  <c r="J13" i="37"/>
  <c r="J9" i="37"/>
  <c r="J10" i="37"/>
  <c r="P25" i="37"/>
  <c r="G16" i="37"/>
  <c r="L15" i="37"/>
  <c r="F11" i="37"/>
  <c r="I10" i="37"/>
  <c r="G17" i="37"/>
  <c r="G18" i="37"/>
  <c r="L16" i="37"/>
  <c r="P26" i="37"/>
  <c r="I11" i="37"/>
  <c r="F12" i="37"/>
  <c r="P27" i="37"/>
  <c r="G19" i="37"/>
  <c r="L18" i="37"/>
  <c r="I12" i="37"/>
  <c r="F13" i="37"/>
  <c r="G20" i="37"/>
  <c r="G21" i="37"/>
  <c r="L19" i="37"/>
  <c r="P28" i="37"/>
  <c r="P29" i="37"/>
  <c r="P30" i="37"/>
  <c r="J27" i="37"/>
  <c r="F14" i="37"/>
  <c r="I14" i="37"/>
  <c r="I13" i="37"/>
  <c r="F15" i="37"/>
  <c r="P31" i="37"/>
  <c r="P32" i="37"/>
  <c r="P33" i="37"/>
  <c r="P34" i="37"/>
  <c r="P35" i="37"/>
  <c r="P36" i="37"/>
  <c r="P37" i="37"/>
  <c r="P38" i="37"/>
  <c r="P39" i="37"/>
  <c r="P40" i="37"/>
  <c r="P41" i="37"/>
  <c r="P42" i="37"/>
  <c r="P43" i="37"/>
  <c r="P44" i="37"/>
  <c r="P45" i="37"/>
  <c r="P46" i="37"/>
  <c r="P47" i="37"/>
  <c r="P48" i="37"/>
  <c r="P49" i="37"/>
  <c r="P50" i="37"/>
  <c r="P51" i="37"/>
  <c r="J30" i="37"/>
  <c r="G22" i="37"/>
  <c r="L21" i="37"/>
  <c r="F16" i="37"/>
  <c r="I15" i="37"/>
  <c r="J33" i="37"/>
  <c r="J15" i="37"/>
  <c r="L22" i="37"/>
  <c r="G23" i="37"/>
  <c r="G24" i="37"/>
  <c r="F17" i="37"/>
  <c r="I16" i="37"/>
  <c r="J17" i="37"/>
  <c r="J16" i="37"/>
  <c r="G25" i="37"/>
  <c r="L24" i="37"/>
  <c r="I17" i="37"/>
  <c r="F18" i="37"/>
  <c r="L25" i="37"/>
  <c r="G26" i="37"/>
  <c r="G27" i="37"/>
  <c r="I18" i="37"/>
  <c r="J18" i="37"/>
  <c r="F19" i="37"/>
  <c r="L27" i="37"/>
  <c r="G28" i="37"/>
  <c r="I19" i="37"/>
  <c r="J20" i="37"/>
  <c r="F20" i="37"/>
  <c r="J19" i="37"/>
  <c r="L28" i="37"/>
  <c r="G29" i="37"/>
  <c r="G30" i="37"/>
  <c r="I20" i="37"/>
  <c r="F21" i="37"/>
  <c r="G31" i="37"/>
  <c r="L30" i="37"/>
  <c r="F22" i="37"/>
  <c r="I21" i="37"/>
  <c r="J21" i="37"/>
  <c r="G32" i="37"/>
  <c r="G33" i="37"/>
  <c r="L31" i="37"/>
  <c r="J65" i="37"/>
  <c r="J62" i="37"/>
  <c r="J24" i="37"/>
  <c r="I22" i="37"/>
  <c r="J22" i="37"/>
  <c r="F23" i="37"/>
  <c r="G34" i="37"/>
  <c r="L33" i="37"/>
  <c r="J23" i="37"/>
  <c r="J66" i="37"/>
  <c r="J25" i="37"/>
  <c r="J63" i="37"/>
  <c r="I23" i="37"/>
  <c r="F24" i="37"/>
  <c r="G35" i="37"/>
  <c r="G36" i="37"/>
  <c r="L34" i="37"/>
  <c r="J67" i="37"/>
  <c r="J26" i="37"/>
  <c r="J64" i="37"/>
  <c r="F25" i="37"/>
  <c r="I24" i="37"/>
  <c r="L36" i="37"/>
  <c r="G37" i="37"/>
  <c r="F26" i="37"/>
  <c r="I25" i="37"/>
  <c r="G38" i="37"/>
  <c r="G39" i="37"/>
  <c r="L37" i="37"/>
  <c r="I26" i="37"/>
  <c r="F27" i="37"/>
  <c r="G40" i="37"/>
  <c r="L39" i="37"/>
  <c r="F28" i="37"/>
  <c r="I27" i="37"/>
  <c r="J28" i="37"/>
  <c r="G41" i="37"/>
  <c r="G42" i="37"/>
  <c r="L40" i="37"/>
  <c r="I28" i="37"/>
  <c r="J29" i="37"/>
  <c r="F29" i="37"/>
  <c r="G43" i="37"/>
  <c r="L42" i="37"/>
  <c r="F30" i="37"/>
  <c r="I29" i="37"/>
  <c r="G44" i="37"/>
  <c r="G45" i="37"/>
  <c r="L43" i="37"/>
  <c r="I30" i="37"/>
  <c r="J31" i="37"/>
  <c r="F31" i="37"/>
  <c r="L45" i="37"/>
  <c r="G46" i="37"/>
  <c r="F32" i="37"/>
  <c r="I31" i="37"/>
  <c r="J32" i="37"/>
  <c r="G47" i="37"/>
  <c r="L46" i="37"/>
  <c r="F33" i="37"/>
  <c r="I32" i="37"/>
  <c r="L47" i="37"/>
  <c r="G48" i="37"/>
  <c r="G49" i="37"/>
  <c r="F34" i="37"/>
  <c r="I33" i="37"/>
  <c r="J34" i="37"/>
  <c r="G50" i="37"/>
  <c r="L49" i="37"/>
  <c r="I34" i="37"/>
  <c r="J35" i="37"/>
  <c r="F35" i="37"/>
  <c r="G51" i="37"/>
  <c r="L51" i="37"/>
  <c r="L50" i="37"/>
  <c r="I35" i="37"/>
  <c r="F36" i="37"/>
  <c r="J36" i="37"/>
  <c r="F37" i="37"/>
  <c r="I36" i="37"/>
  <c r="J37" i="37"/>
  <c r="F38" i="37"/>
  <c r="I37" i="37"/>
  <c r="J38" i="37"/>
  <c r="I38" i="37"/>
  <c r="F39" i="37"/>
  <c r="J39" i="37"/>
  <c r="I39" i="37"/>
  <c r="J40" i="37"/>
  <c r="F40" i="37"/>
  <c r="F41" i="37"/>
  <c r="I40" i="37"/>
  <c r="J41" i="37"/>
  <c r="I41" i="37"/>
  <c r="F42" i="37"/>
  <c r="F43" i="37"/>
  <c r="I42" i="37"/>
  <c r="J43" i="37"/>
  <c r="J42" i="37"/>
  <c r="F44" i="37"/>
  <c r="I43" i="37"/>
  <c r="J44" i="37"/>
  <c r="F45" i="37"/>
  <c r="I44" i="37"/>
  <c r="J45" i="37"/>
  <c r="F46" i="37"/>
  <c r="I45" i="37"/>
  <c r="J46" i="37"/>
  <c r="F47" i="37"/>
  <c r="I46" i="37"/>
  <c r="J47" i="37"/>
  <c r="F48" i="37"/>
  <c r="I47" i="37"/>
  <c r="J48" i="37"/>
  <c r="I48" i="37"/>
  <c r="F49" i="37"/>
  <c r="I49" i="37"/>
  <c r="F50" i="37"/>
  <c r="I50" i="37"/>
  <c r="F51" i="37"/>
  <c r="I51"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tc={19613AE3-B453-49DE-82A4-00D36E0DB063}</author>
    <author>tc={38A5BD36-AEB7-4583-B7CA-120D1DF7A339}</author>
  </authors>
  <commentList>
    <comment ref="E3" authorId="0" shapeId="0" xr:uid="{19613AE3-B453-49DE-82A4-00D36E0DB063}">
      <text>
        <t xml:space="preserve">[Threaded comment]
Your version of Excel allows you to read this threaded comment; however, any edits to it will get removed if the file is opened in a newer version of Excel. Learn more: https://go.microsoft.com/fwlink/?linkid=870924
Comment:
    The yellow fields are to enter new values. These will be copied wherever necessary
</t>
      </text>
    </comment>
    <comment ref="E78" authorId="1" shapeId="0" xr:uid="{38A5BD36-AEB7-4583-B7CA-120D1DF7A339}">
      <text>
        <t xml:space="preserve">[Threaded comment]
Your version of Excel allows you to read this threaded comment; however, any edits to it will get removed if the file is opened in a newer version of Excel. Learn more: https://go.microsoft.com/fwlink/?linkid=870924
Comment:
    The yellow fields are to enter new values. These will be copied wherever necessary
</t>
      </text>
    </comment>
  </commentList>
</comments>
</file>

<file path=xl/sharedStrings.xml><?xml version="1.0" encoding="utf-8"?>
<sst xmlns="http://schemas.openxmlformats.org/spreadsheetml/2006/main" count="4741" uniqueCount="1070">
  <si>
    <t>string</t>
  </si>
  <si>
    <t xml:space="preserve"> </t>
  </si>
  <si>
    <t>Project</t>
  </si>
  <si>
    <t>integer</t>
  </si>
  <si>
    <t>timestamp</t>
  </si>
  <si>
    <t>int</t>
  </si>
  <si>
    <t>Technical Columns</t>
  </si>
  <si>
    <t>ordinal</t>
  </si>
  <si>
    <t xml:space="preserve">)                       </t>
  </si>
  <si>
    <t>(</t>
  </si>
  <si>
    <t>from</t>
  </si>
  <si>
    <t xml:space="preserve">select </t>
  </si>
  <si>
    <t>as</t>
  </si>
  <si>
    <t>)</t>
  </si>
  <si>
    <t xml:space="preserve">    </t>
  </si>
  <si>
    <t xml:space="preserve">   </t>
  </si>
  <si>
    <t xml:space="preserve">  *</t>
  </si>
  <si>
    <t>%sql</t>
  </si>
  <si>
    <t># COMMAND ----------</t>
  </si>
  <si>
    <t>* target overwrite</t>
  </si>
  <si>
    <t># MAGIC %md # 3. Loading Strategy</t>
  </si>
  <si>
    <t># MAGIC %md # 2. Business Logic</t>
  </si>
  <si>
    <t xml:space="preserve"># MAGIC </t>
  </si>
  <si>
    <t># Databricks notebook source</t>
  </si>
  <si>
    <t>""")</t>
  </si>
  <si>
    <t xml:space="preserve">  </t>
  </si>
  <si>
    <t xml:space="preserve">  on 1=1</t>
  </si>
  <si>
    <t xml:space="preserve">on </t>
  </si>
  <si>
    <t xml:space="preserve">     as src</t>
  </si>
  <si>
    <t xml:space="preserve">   v_ToMerge     </t>
  </si>
  <si>
    <t xml:space="preserve">using </t>
  </si>
  <si>
    <t xml:space="preserve">     as dest</t>
  </si>
  <si>
    <t xml:space="preserve">merge into </t>
  </si>
  <si>
    <t># MAGIC %md ## Merge into Target</t>
  </si>
  <si>
    <t xml:space="preserve"># MAGIC * Type -0 loading </t>
  </si>
  <si>
    <t>WITH</t>
  </si>
  <si>
    <t>AS</t>
  </si>
  <si>
    <t>CREATE OR REPLACE TEMP VIEW v_ToMerge</t>
  </si>
  <si>
    <t xml:space="preserve">from </t>
  </si>
  <si>
    <t xml:space="preserve">as </t>
  </si>
  <si>
    <t xml:space="preserve">  select </t>
  </si>
  <si>
    <t xml:space="preserve">with </t>
  </si>
  <si>
    <t># MAGIC ***</t>
  </si>
  <si>
    <t>spark.sql(f"""</t>
  </si>
  <si>
    <t>* define basic and calculated columns</t>
  </si>
  <si>
    <t xml:space="preserve">  v_Source_transformed      </t>
  </si>
  <si>
    <t># MAGIC %md # 5. Merge into Target</t>
  </si>
  <si>
    <t>generic</t>
  </si>
  <si>
    <t># MAGIC --------------- | ------------</t>
  </si>
  <si>
    <t># MAGIC Description     | Value</t>
  </si>
  <si>
    <t>dbutils.widgets.removeAll()</t>
  </si>
  <si>
    <t># MAGIC %md ## create Widgets</t>
  </si>
  <si>
    <t>on (</t>
  </si>
  <si>
    <t xml:space="preserve">    v_Source_Deduplicated</t>
  </si>
  <si>
    <t>create or replace temp view v_Source_transformed</t>
  </si>
  <si>
    <t xml:space="preserve"># MAGIC * union, unpoviting </t>
  </si>
  <si>
    <t xml:space="preserve"># MAGIC * Add Technical Columns </t>
  </si>
  <si>
    <t xml:space="preserve">  rn = 1</t>
  </si>
  <si>
    <t xml:space="preserve">where </t>
  </si>
  <si>
    <t>from CTE</t>
  </si>
  <si>
    <t xml:space="preserve">  )</t>
  </si>
  <si>
    <t xml:space="preserve">    v_Source_Delta</t>
  </si>
  <si>
    <t xml:space="preserve">  from </t>
  </si>
  <si>
    <t xml:space="preserve">   Select</t>
  </si>
  <si>
    <t xml:space="preserve">  ( </t>
  </si>
  <si>
    <t>cte</t>
  </si>
  <si>
    <t>create or replace temp view v_Source_Deduplicated</t>
  </si>
  <si>
    <t xml:space="preserve">  select</t>
  </si>
  <si>
    <t>create or replace temp view v_Source_Delta</t>
  </si>
  <si>
    <t xml:space="preserve">  (</t>
  </si>
  <si>
    <t xml:space="preserve">  as</t>
  </si>
  <si>
    <t xml:space="preserve"> """)</t>
  </si>
  <si>
    <t>print('Merge completed')</t>
  </si>
  <si>
    <t xml:space="preserve">    insert *</t>
  </si>
  <si>
    <t xml:space="preserve">  when not matched then</t>
  </si>
  <si>
    <t xml:space="preserve">    update set *</t>
  </si>
  <si>
    <t xml:space="preserve">  when matched then</t>
  </si>
  <si>
    <t xml:space="preserve">    select </t>
  </si>
  <si>
    <t xml:space="preserve"># MAGIC * Change data capture - get Delta from Source </t>
  </si>
  <si>
    <t># MAGIC %md # 2. CDC</t>
  </si>
  <si>
    <t># MAGIC %md # 1. Set Up</t>
  </si>
  <si>
    <t># MAGIC * the last module has also the structure that will be loaded to the target</t>
  </si>
  <si>
    <t xml:space="preserve"> from   v_BL_module_2</t>
  </si>
  <si>
    <t>create or replace temp view v_Source_with_NamingConventions</t>
  </si>
  <si>
    <t># MAGIC %md # 4. Naming conventions</t>
  </si>
  <si>
    <t>select * from v_BL_module_1</t>
  </si>
  <si>
    <t>create or replace temp view v_BL_module_2</t>
  </si>
  <si>
    <t># MAGIC %md ## business module 2</t>
  </si>
  <si>
    <t>create or replace temp view v_BL_module_1</t>
  </si>
  <si>
    <t># MAGIC %md ## business module 1</t>
  </si>
  <si>
    <t># MAGIC %md # 3. Business Logic</t>
  </si>
  <si>
    <t xml:space="preserve">  join  cte_max_SID</t>
  </si>
  <si>
    <t xml:space="preserve">  ,  src.*</t>
  </si>
  <si>
    <t xml:space="preserve">  order by </t>
  </si>
  <si>
    <t xml:space="preserve">  max_SID + row_number()  over (</t>
  </si>
  <si>
    <t>select * from v_Source_Delta</t>
  </si>
  <si>
    <t>from v_Date_with_Name_Conventions</t>
  </si>
  <si>
    <t xml:space="preserve">    *</t>
  </si>
  <si>
    <t>select</t>
  </si>
  <si>
    <t>vwDimDate = spark.sql(f"""</t>
  </si>
  <si>
    <t># MAGIC %md ## Target overwrite</t>
  </si>
  <si>
    <t>from v_dimDate</t>
  </si>
  <si>
    <t xml:space="preserve">  , current_timestamp()                                                 as   `__gold_lastChanged_DT`</t>
  </si>
  <si>
    <t xml:space="preserve"> --year</t>
  </si>
  <si>
    <t xml:space="preserve">  , cast( Year                                     as int       )       as  `Year`</t>
  </si>
  <si>
    <t xml:space="preserve">  , cast( HalfYearName_de                          as string    )       as  `Half Year Name (de)`</t>
  </si>
  <si>
    <t xml:space="preserve">  , cast( HalfYearName_en                          as string    )       as  `Half Year Name (en)`</t>
  </si>
  <si>
    <t xml:space="preserve">  , cast( YYYYH                                    as int       )       as  `YYYYH`</t>
  </si>
  <si>
    <t xml:space="preserve"> --half year</t>
  </si>
  <si>
    <t xml:space="preserve">  , cast( QuarterName_de                           as string    )       as  `Quarter Name (de)`</t>
  </si>
  <si>
    <t xml:space="preserve">  , cast( QuarterName                              as string    )       as  `Quarter Name`</t>
  </si>
  <si>
    <t xml:space="preserve">  , cast( QuarterShortName                         as string    )       as  `Quarter Short Name`</t>
  </si>
  <si>
    <t xml:space="preserve">  , cast( QuarterNo                                as int       )       as  `Quarter No`</t>
  </si>
  <si>
    <t xml:space="preserve">  , cast( QQ_YY                                    as string    )       as  `QQ_YY`</t>
  </si>
  <si>
    <t xml:space="preserve">  , cast( YearQuartername                          as string    )       as  `Year Quarter name`</t>
  </si>
  <si>
    <t xml:space="preserve">  , cast( YYYYQ                                    as int       )       as  `YYYYQ`</t>
  </si>
  <si>
    <t xml:space="preserve"> --quarters</t>
  </si>
  <si>
    <t xml:space="preserve">  , cast( EndOfMonth                               as date      )       as  `End Of Month`</t>
  </si>
  <si>
    <t xml:space="preserve">  , cast( StartOfMonth                             as date      )       as  `Start Of Month`</t>
  </si>
  <si>
    <t xml:space="preserve">  , cast( MonthNameShort_de                        as string    )       as  `Month Name Short (de)`</t>
  </si>
  <si>
    <t xml:space="preserve">  , cast( MonthName_de                             as string    )       as  `Month Name (de)`</t>
  </si>
  <si>
    <t xml:space="preserve">  , cast( MonthNameShort_en                        as string    )       as  `Month Name Short (en)`</t>
  </si>
  <si>
    <t xml:space="preserve">  , cast( MonthName_en                             as string    )       as  `Month Name (en)`</t>
  </si>
  <si>
    <t xml:space="preserve">  , cast( MonthNo                                  as int       )       as  `Month No`</t>
  </si>
  <si>
    <t xml:space="preserve">  , cast( MM_YY                                    as string    )       as  `MM_YY`</t>
  </si>
  <si>
    <t xml:space="preserve">  , cast( YearMonthShort                           as string    )       as  `Year Month Short`</t>
  </si>
  <si>
    <t xml:space="preserve">  , cast( YearMonthName                            as string    )       as  `Year Month Name`</t>
  </si>
  <si>
    <t xml:space="preserve">  , cast( YYYYMM                                   as int       )       as  `YYYYMM`</t>
  </si>
  <si>
    <t xml:space="preserve"> --months</t>
  </si>
  <si>
    <t xml:space="preserve">  , cast( ISOEndOfWeek                             as date      )       as  `ISO End Of Week`</t>
  </si>
  <si>
    <t xml:space="preserve">  , cast( ISOStartOfWeek                           as date      )       as  `ISO Start Of Week`</t>
  </si>
  <si>
    <t xml:space="preserve">  , cast( ISOYear                                  as int       )       as  `ISO Year`</t>
  </si>
  <si>
    <t xml:space="preserve">  , cast( ISOWeekName                              as string    )       as  `ISO Week Name`</t>
  </si>
  <si>
    <t xml:space="preserve">  , cast( ISOWeekNo                                as int       )       as  `ISO Week No`</t>
  </si>
  <si>
    <t xml:space="preserve">  , cast( WW_YY                                    as string    )       as  `WW_YY`</t>
  </si>
  <si>
    <t xml:space="preserve">  , cast( ISOYearWeekName                          as string    )       as  `ISO Year Week Name`</t>
  </si>
  <si>
    <t xml:space="preserve">  , cast( YYYYW                                    as int       )       as  `YYYYW`</t>
  </si>
  <si>
    <t xml:space="preserve"> --weeks</t>
  </si>
  <si>
    <t xml:space="preserve">  , cast( WeekdayNameShort_de                      as string    )       as  `Weekday Name Short (de)`</t>
  </si>
  <si>
    <t xml:space="preserve">  , cast( WeekdayName_de                           as string    )       as  `Weekday Name (de)`</t>
  </si>
  <si>
    <t xml:space="preserve">  , cast( WeekdayNameShort_en                      as string    )       as  `Weekday Name Short (en)`</t>
  </si>
  <si>
    <t xml:space="preserve">  , cast( WeekdayName_en                           as string    )       as  `Weekday Name (en)`</t>
  </si>
  <si>
    <t xml:space="preserve">  , cast( DayofYear                                as int       )       as  `Day of Year`</t>
  </si>
  <si>
    <t xml:space="preserve">  , cast( DayofMonth                               as int       )       as  `Day of Month`</t>
  </si>
  <si>
    <t xml:space="preserve">  , cast( DayofWeek                                as int       )       as  `Day of Week`</t>
  </si>
  <si>
    <t xml:space="preserve"> --days</t>
  </si>
  <si>
    <t xml:space="preserve">  , cast( Date                                     as date      )       as  `Date`</t>
  </si>
  <si>
    <t>create or replace temp view v_Date_with_Name_Conventions</t>
  </si>
  <si>
    <t># MAGIC %md # 3. Naming Conventions</t>
  </si>
  <si>
    <t xml:space="preserve">      cte_basic_Calculations as dat</t>
  </si>
  <si>
    <t xml:space="preserve">    , dat.Year</t>
  </si>
  <si>
    <t xml:space="preserve">    , dat.HalfYearName_de                                                                                 as HalfYearName_de </t>
  </si>
  <si>
    <t xml:space="preserve">    , dat.HalfYearName_en                                                                                 as HalfYearName_en </t>
  </si>
  <si>
    <t xml:space="preserve">    , dat.HalfYear_ID                                                                                     as YYYYH</t>
  </si>
  <si>
    <t xml:space="preserve">   --Halfyears</t>
  </si>
  <si>
    <t xml:space="preserve">    , dat.QuarterName_de                                                                                  as QuarterName_de     </t>
  </si>
  <si>
    <t xml:space="preserve">    , dat.QuarterName                                                                                     as QuarterName        </t>
  </si>
  <si>
    <t xml:space="preserve">    , dat.QuarterShortName                                                                                as QuarterShortName </t>
  </si>
  <si>
    <t xml:space="preserve">    , quarter(`Date`)                                                                                     as `QuarterNo`</t>
  </si>
  <si>
    <t xml:space="preserve">    , concat('Q' , cast( quarter(`Date`)  as string)," '",right(ISOCalendarWeekYear,2))                   as `QQ_YY`</t>
  </si>
  <si>
    <t xml:space="preserve">    , concat('Q' , cast( quarter(`Date`)  as string), ' ',`Year`)                                         as `YearQuartername`</t>
  </si>
  <si>
    <t xml:space="preserve">    , dat.Quarter_ID                                                                                      as YYYYQ</t>
  </si>
  <si>
    <t xml:space="preserve">   --Quarters </t>
  </si>
  <si>
    <t xml:space="preserve">    , last_day(dat.date)                                                                                  as EndOfMonth</t>
  </si>
  <si>
    <t xml:space="preserve">    , date_add(dat.date, (dayofmonth(dat.date) - 1) * -1)                                                 as StartOfMonth</t>
  </si>
  <si>
    <t xml:space="preserve">    , dat.MonthNameShort_de                                                                               as MonthNameShort_de          </t>
  </si>
  <si>
    <t xml:space="preserve">    , dat.MonthName_de                                                                                    as MonthName_de           </t>
  </si>
  <si>
    <t xml:space="preserve">    , dat.MonthNameShort_en                                                                               as MonthNameShort_en        </t>
  </si>
  <si>
    <t xml:space="preserve">    , dat.MonthName_en                                                                                    as MonthName_en      </t>
  </si>
  <si>
    <t xml:space="preserve">    , dat.MonthNo                                                                                         as MonthNo           </t>
  </si>
  <si>
    <t xml:space="preserve">    , cast(concat(MonthNameShort_en," ",Year)                      as string       )                      as`YearMonthShort`</t>
  </si>
  <si>
    <t xml:space="preserve">    , cast(concat(MonthName_en," ",Year)                           as string       )                      as`YearMonthName`</t>
  </si>
  <si>
    <t xml:space="preserve">    , dat.Month_ID                                                                                        as YYYYMM</t>
  </si>
  <si>
    <t xml:space="preserve">   --months   </t>
  </si>
  <si>
    <t xml:space="preserve">    , date_add(dat.date, 6 - weekday(dat.date))                                                           as ISOEndOfWeek</t>
  </si>
  <si>
    <t xml:space="preserve">    , date_sub(dat.date, weekday(dat.date))                                                               as ISOStartOfWeek</t>
  </si>
  <si>
    <t xml:space="preserve">    , dat.ISOCalendarWeekYear                                                                             as ISOYear       </t>
  </si>
  <si>
    <t xml:space="preserve">    , concat('w' , cast(ISOCalendarWeek as string))                                                       as `ISOWeekName`</t>
  </si>
  <si>
    <t xml:space="preserve">    , dat.ISOCalendarWeek                                                                                 as ISOWeekNo                            </t>
  </si>
  <si>
    <t xml:space="preserve">    , cast(concat(" W",format_number(ISOCalendarWeek, '00')," '",right(ISOCalendarWeekYear,2))as string ) as `WW_YY`</t>
  </si>
  <si>
    <t xml:space="preserve">    , cast(concat(" W",format_number(ISOCalendarWeek, '00'),ISOCalendarWeekYear)  as string       )       as `ISOYearWeekName`</t>
  </si>
  <si>
    <t xml:space="preserve">    , dat.ISOCalendarWeek_ID                                                                              as YYYYW   </t>
  </si>
  <si>
    <t xml:space="preserve">  --weeks</t>
  </si>
  <si>
    <t xml:space="preserve">       </t>
  </si>
  <si>
    <t xml:space="preserve">    , dat.WeekdayNameShort_de                                                                             as WeekdayNameShort_de       </t>
  </si>
  <si>
    <t xml:space="preserve">    , dat.WeekdayName_de                                                                                  as WeekdayName_de       </t>
  </si>
  <si>
    <t xml:space="preserve">    , dat.WeekdayNameShort_en                                                                             as WeekdayNameShort_en           </t>
  </si>
  <si>
    <t xml:space="preserve">    , dat.WeekdayName_en                                                                                  as WeekdayName_en  </t>
  </si>
  <si>
    <t xml:space="preserve">    , dayofyear(`Date`)                                                                                   as `DayofYear`</t>
  </si>
  <si>
    <t xml:space="preserve">    , dat.MonthDay                                                                                        as `DayofMonth`</t>
  </si>
  <si>
    <t xml:space="preserve">    , dat.Weekday                                                                                         as `DayofWeek`</t>
  </si>
  <si>
    <t xml:space="preserve">  --Days</t>
  </si>
  <si>
    <t xml:space="preserve">    , to_date(date_format(dat.date, 'MM/dd/yyyy'),'MM/dd/yyyy')                                           as Date</t>
  </si>
  <si>
    <t xml:space="preserve">      dat.Date_SID                                                                                        as Date_SID</t>
  </si>
  <si>
    <t xml:space="preserve">               </t>
  </si>
  <si>
    <t xml:space="preserve">     where</t>
  </si>
  <si>
    <t xml:space="preserve">       mon.MonthNo = month(date)</t>
  </si>
  <si>
    <t xml:space="preserve">     on </t>
  </si>
  <si>
    <t xml:space="preserve">       monate as mon </t>
  </si>
  <si>
    <t xml:space="preserve">     inner join </t>
  </si>
  <si>
    <t xml:space="preserve">       tag.Weekday = weekday(dat.date) + 1 </t>
  </si>
  <si>
    <t xml:space="preserve">       tage as tag</t>
  </si>
  <si>
    <t xml:space="preserve">       dates as dat</t>
  </si>
  <si>
    <t xml:space="preserve">     from </t>
  </si>
  <si>
    <t xml:space="preserve">       , tag.WeekdayNameShort_de                                                                   </t>
  </si>
  <si>
    <t xml:space="preserve">       , tag.WeekdayName_de</t>
  </si>
  <si>
    <t xml:space="preserve">       , tag.WeekdayNameShort_EN</t>
  </si>
  <si>
    <t xml:space="preserve">       , tag.WeekdayName_en</t>
  </si>
  <si>
    <t xml:space="preserve">       , weekday(dat.date) + 1                                                                                                   as Weekday</t>
  </si>
  <si>
    <t xml:space="preserve">       , date_add(dat.date, 6 - weekday(dat.date))                                                                               as ISOEndOfWeek</t>
  </si>
  <si>
    <t xml:space="preserve">       , date_sub(dat.date, weekday(dat.date))                                                                                   as ISOStartOfWeek</t>
  </si>
  <si>
    <t xml:space="preserve">       , weekofyear(dat.date)                                                                                                    as ISOCalendarWeek</t>
  </si>
  <si>
    <t xml:space="preserve">         end                                                                                                                     as ISOCalendarWeekYear</t>
  </si>
  <si>
    <t xml:space="preserve">             year(dat.date)</t>
  </si>
  <si>
    <t xml:space="preserve">           else </t>
  </si>
  <si>
    <t xml:space="preserve">             year(dat.date) + 1</t>
  </si>
  <si>
    <t xml:space="preserve">           then </t>
  </si>
  <si>
    <t xml:space="preserve">             and weekofyear(dat.date) = 1</t>
  </si>
  <si>
    <t xml:space="preserve">                 month(dat.date) = 12</t>
  </si>
  <si>
    <t xml:space="preserve">           when </t>
  </si>
  <si>
    <t xml:space="preserve">             year(dat.date) - 1</t>
  </si>
  <si>
    <t xml:space="preserve">             and weekofyear(dat.date) &gt; 50</t>
  </si>
  <si>
    <t xml:space="preserve">                 month(dat.date) = 1</t>
  </si>
  <si>
    <t xml:space="preserve">       , case </t>
  </si>
  <si>
    <t xml:space="preserve">       --Case für Berechnungs des IsoKalenderwochen Jahres</t>
  </si>
  <si>
    <t xml:space="preserve">         end * 100 + weekofyear(dat.date)                                                                                        as ISOCalendarWeek_ID</t>
  </si>
  <si>
    <t xml:space="preserve">       --Case für Berechnungs des IsoKalenderwochen Jahres mit Woche als eindeutiger identifier der IsoKalenderwoche</t>
  </si>
  <si>
    <t xml:space="preserve">       , last_day(dat.date)                                                                                                      as EndOfMonth</t>
  </si>
  <si>
    <t xml:space="preserve">       , date_add(dat.date, (dayofmonth(dat.date) - 1) * -1)                                                                     as StartOfMonth</t>
  </si>
  <si>
    <t xml:space="preserve">       , mon.MonthNameShort_de</t>
  </si>
  <si>
    <t xml:space="preserve">       , mon.MonthName_de</t>
  </si>
  <si>
    <t xml:space="preserve">       , mon.MonthNameShort_en</t>
  </si>
  <si>
    <t xml:space="preserve">       , mon.MonthName_en</t>
  </si>
  <si>
    <t xml:space="preserve">       , day(dat.date)                                                                                                           as MonthDay</t>
  </si>
  <si>
    <t xml:space="preserve">       , month(dat.date)                                                                                                         as MonthNo</t>
  </si>
  <si>
    <t xml:space="preserve">       , year(dat.date) * 100 + month(dat.date)                                                                                  as Month_ID</t>
  </si>
  <si>
    <t xml:space="preserve">         end                                                                                                                     as QuarterName</t>
  </si>
  <si>
    <t xml:space="preserve">             'ERROR'</t>
  </si>
  <si>
    <t xml:space="preserve">             '4th Quarter'</t>
  </si>
  <si>
    <t xml:space="preserve">             and month(dat.date) &lt;= 12</t>
  </si>
  <si>
    <t xml:space="preserve">                 month(dat.date) &gt;= 10</t>
  </si>
  <si>
    <t xml:space="preserve">             '3rd Quarter'</t>
  </si>
  <si>
    <t xml:space="preserve">             and month(dat.date) &lt;= 9</t>
  </si>
  <si>
    <t xml:space="preserve">                 month(dat.date) &gt;= 7</t>
  </si>
  <si>
    <t xml:space="preserve">             '2nd Quarter'</t>
  </si>
  <si>
    <t xml:space="preserve">            then </t>
  </si>
  <si>
    <t xml:space="preserve">             and month(dat.date) &lt;= 6</t>
  </si>
  <si>
    <t xml:space="preserve">                 month(dat.date) &gt;= 4</t>
  </si>
  <si>
    <t xml:space="preserve">             '1st Quarter'</t>
  </si>
  <si>
    <t xml:space="preserve">             month(dat.date) &lt;= 3</t>
  </si>
  <si>
    <t xml:space="preserve">         end                                                                                                                     as QuarterName_de</t>
  </si>
  <si>
    <t xml:space="preserve">             '4. Quartal'</t>
  </si>
  <si>
    <t xml:space="preserve">             '3. Quartal'</t>
  </si>
  <si>
    <t xml:space="preserve">             '2. Quartal'</t>
  </si>
  <si>
    <t xml:space="preserve">             '1. Quartal'</t>
  </si>
  <si>
    <t xml:space="preserve">         end                                                                                                                     as QuarterShortName</t>
  </si>
  <si>
    <t xml:space="preserve">            'ERROR'                                                          </t>
  </si>
  <si>
    <t xml:space="preserve">          else                                                           </t>
  </si>
  <si>
    <t xml:space="preserve">            'Q4'                                                          </t>
  </si>
  <si>
    <t xml:space="preserve">          then                                                           </t>
  </si>
  <si>
    <t xml:space="preserve">            and month(dat.date) &lt;= 12                                                          </t>
  </si>
  <si>
    <t xml:space="preserve">                month(dat.date) &gt;= 10                                                          </t>
  </si>
  <si>
    <t xml:space="preserve">          when                                                           </t>
  </si>
  <si>
    <t xml:space="preserve">            'Q3'                                                          </t>
  </si>
  <si>
    <t xml:space="preserve">            and month(dat.date) &lt;= 9                                                          </t>
  </si>
  <si>
    <t xml:space="preserve">                month(dat.date) &gt;= 7                                                          </t>
  </si>
  <si>
    <t xml:space="preserve">            'Q2'                                                          </t>
  </si>
  <si>
    <t xml:space="preserve">            and month(dat.date) &lt;= 6                                                          </t>
  </si>
  <si>
    <t xml:space="preserve">                month(dat.date) &gt;= 4                                                          </t>
  </si>
  <si>
    <t xml:space="preserve">            'Q1'                                                          </t>
  </si>
  <si>
    <t xml:space="preserve">          then                                                          </t>
  </si>
  <si>
    <t xml:space="preserve">            month(dat.date) &lt;= 3                                                          </t>
  </si>
  <si>
    <t xml:space="preserve">      , case                                                           </t>
  </si>
  <si>
    <t xml:space="preserve">      , year(dat.date) * 10 + quarter(dat.date)                                                                                  as Quarter_ID</t>
  </si>
  <si>
    <t xml:space="preserve">        end                                                                                                                      as HalfYearName_DE    </t>
  </si>
  <si>
    <t xml:space="preserve">            '2. Halbjahr'                                                          </t>
  </si>
  <si>
    <t xml:space="preserve">            '1. Halbjahr'                                                          </t>
  </si>
  <si>
    <t xml:space="preserve">            month(dat.date) &lt;= 6                                                          </t>
  </si>
  <si>
    <t xml:space="preserve">        end                                                                                                                      as HalfYearName_en</t>
  </si>
  <si>
    <t xml:space="preserve">            '2nd Half'                                                          </t>
  </si>
  <si>
    <t xml:space="preserve">            '1st Half'                                                          </t>
  </si>
  <si>
    <t xml:space="preserve">        end                                                                                                                      as HalfYear_ID</t>
  </si>
  <si>
    <t xml:space="preserve">              else 2                                                          </t>
  </si>
  <si>
    <t xml:space="preserve">                  then 1                                                          </t>
  </si>
  <si>
    <t xml:space="preserve">              when month(dat.date) &lt;= 6                                                          </t>
  </si>
  <si>
    <t xml:space="preserve">      , year(dat.date) * 10 + case                                                           </t>
  </si>
  <si>
    <t xml:space="preserve">      , year(dat.date)                                                                                                           as Year</t>
  </si>
  <si>
    <t xml:space="preserve">      , dat.date                                                          </t>
  </si>
  <si>
    <t xml:space="preserve">        year(dat.date) * 10000 + month(dat.date) * 100 + day(dat.date)                                                           as Date_SID</t>
  </si>
  <si>
    <t xml:space="preserve">  cte_basic_Calculations</t>
  </si>
  <si>
    <t xml:space="preserve">  ,</t>
  </si>
  <si>
    <t xml:space="preserve">               )   </t>
  </si>
  <si>
    <t xml:space="preserve">                 select 12, 'Dezember'  ,  'Dez'    ,     'December'  ,  'Dec'</t>
  </si>
  <si>
    <t xml:space="preserve">                 union all</t>
  </si>
  <si>
    <t xml:space="preserve">                 select 11, 'November'  ,  'Nov'    ,     'November'  ,  'Nov'</t>
  </si>
  <si>
    <t xml:space="preserve">                 select 10, 'Oktober'   ,  'Okt'    ,     'October'   ,  'Oct'</t>
  </si>
  <si>
    <t xml:space="preserve">                 select 9, 'September'  ,  'Sep'    ,     'September' ,  'Sep'</t>
  </si>
  <si>
    <t xml:space="preserve">                 select 8, 'August'     ,  'Aug'    ,     'August'    ,  'Aug'</t>
  </si>
  <si>
    <t xml:space="preserve">                 select 7, 'Juli'       ,  'Jul'    ,     'July'      ,  'Jul'</t>
  </si>
  <si>
    <t xml:space="preserve">                 select 6, 'Juni'       ,  'Jun'    ,     'June'      ,  'Jun'</t>
  </si>
  <si>
    <t xml:space="preserve">                 select 5, 'Mai'        ,  'Mai'    ,     'May'       ,  'May'</t>
  </si>
  <si>
    <t xml:space="preserve">                 select 4, 'April'      ,  'Apr'    ,     'April'     ,  'Apr'</t>
  </si>
  <si>
    <t xml:space="preserve">                 select 3, 'März'       ,  'Mrz'    ,     'March'     ,  'Mar'</t>
  </si>
  <si>
    <t xml:space="preserve">                 select 2, 'Februar'    ,  'Feb'    ,    'February'   ,  'Feb'</t>
  </si>
  <si>
    <t xml:space="preserve">                 select 1 AS MonthNo,'Januar' AS MonthName_de  , 'Jan' AS MonthNameShort_de , 'January' AS MonthName_en  , 'Jan' as MonthNameShort_en</t>
  </si>
  <si>
    <t xml:space="preserve">  , monate as (</t>
  </si>
  <si>
    <t xml:space="preserve">  --Hilfs CTE für deutsche Monate</t>
  </si>
  <si>
    <t xml:space="preserve">            )</t>
  </si>
  <si>
    <t xml:space="preserve">               select 7, 'Sonntag'    , 'So'   ,  'Sunday'      ,   'Sun'</t>
  </si>
  <si>
    <t xml:space="preserve">               union all</t>
  </si>
  <si>
    <t xml:space="preserve">               select 6, 'Samstag'    , 'Sa'   ,  'Saturday'    ,   'Sat'</t>
  </si>
  <si>
    <t xml:space="preserve">               select 5, 'Freitag'    , 'Fr'   ,  'Friday'      ,   'Fri'</t>
  </si>
  <si>
    <t xml:space="preserve">               select 4, 'Donnerstag' , 'Do'   ,  'Thursday'    ,   'Thu'</t>
  </si>
  <si>
    <t xml:space="preserve">               select 3, 'Mittwoch'   , 'Mi'   ,  'Wednesday'   ,   'Wed'</t>
  </si>
  <si>
    <t xml:space="preserve">               select 2, 'Dienstag'   , 'Di'   ,  'Tuesday'     ,   'Tue'</t>
  </si>
  <si>
    <t xml:space="preserve">               select 1 as Weekday,'Montag' as WeekdayName_de, 'Mo' as WeekdayNameShort_de , 'Monday' as WeekdayName_en , 'Mon'  as WeekdayNameShort_en</t>
  </si>
  <si>
    <t xml:space="preserve">  , tage as (</t>
  </si>
  <si>
    <t xml:space="preserve">  --Hilfs CTE für deutsche Wochentage</t>
  </si>
  <si>
    <t xml:space="preserve">             )   </t>
  </si>
  <si>
    <t xml:space="preserve">                  numbers</t>
  </si>
  <si>
    <t xml:space="preserve">                from</t>
  </si>
  <si>
    <t xml:space="preserve">                select</t>
  </si>
  <si>
    <t xml:space="preserve">  , dates as (</t>
  </si>
  <si>
    <t xml:space="preserve">  --Generiere alle Kalendendarischen-Datumswerte ab dem AnfangsDatum + 99.999 Tage (ca. 270 Jahre)</t>
  </si>
  <si>
    <t xml:space="preserve">              )</t>
  </si>
  <si>
    <t xml:space="preserve">                    digits as tenthousands</t>
  </si>
  <si>
    <t xml:space="preserve">                  cross join</t>
  </si>
  <si>
    <t xml:space="preserve">                    digits as thousands    </t>
  </si>
  <si>
    <t xml:space="preserve">                    digits as hundreds     </t>
  </si>
  <si>
    <t xml:space="preserve">                  cross join </t>
  </si>
  <si>
    <t xml:space="preserve">                    digits as tens         </t>
  </si>
  <si>
    <t xml:space="preserve">                    digits as ones         </t>
  </si>
  <si>
    <t xml:space="preserve">                  from</t>
  </si>
  <si>
    <t xml:space="preserve">                    ones.digit + tens.digit * 10 + hundreds.digit * 100 + thousands.digit * 1000 + tenthousands.digit * 10000    as number</t>
  </si>
  <si>
    <t xml:space="preserve">                  select</t>
  </si>
  <si>
    <t xml:space="preserve">  , numbers as (</t>
  </si>
  <si>
    <t xml:space="preserve">                 select 9</t>
  </si>
  <si>
    <t xml:space="preserve">                 select 8          union all</t>
  </si>
  <si>
    <t xml:space="preserve">                 select 7          union all</t>
  </si>
  <si>
    <t xml:space="preserve">                 select 6          union all</t>
  </si>
  <si>
    <t xml:space="preserve">                 select 5          union all</t>
  </si>
  <si>
    <t xml:space="preserve">                 select 4          union all</t>
  </si>
  <si>
    <t xml:space="preserve">                 select 3          union all</t>
  </si>
  <si>
    <t xml:space="preserve">                 select 2          union all</t>
  </si>
  <si>
    <t xml:space="preserve">                 select 1          union all</t>
  </si>
  <si>
    <t xml:space="preserve">                 select 0 as digit union all</t>
  </si>
  <si>
    <t xml:space="preserve">    digits as (</t>
  </si>
  <si>
    <t>create or replace temp view v_dimDate</t>
  </si>
  <si>
    <t>EndeDatum   = dbutils.widgets.get('EndeDatum')</t>
  </si>
  <si>
    <t>AnfangDatum = dbutils.widgets.get('AnfangDatum')</t>
  </si>
  <si>
    <t># Get widget values</t>
  </si>
  <si>
    <t># Create widgets</t>
  </si>
  <si>
    <t># Remove existing widgets</t>
  </si>
  <si>
    <t xml:space="preserve">using delta </t>
  </si>
  <si>
    <t>Code_Line</t>
  </si>
  <si>
    <t>Contract Name</t>
  </si>
  <si>
    <t>__bronzePartition_insertDate</t>
  </si>
  <si>
    <t>__bronzePartition_InsertMonth</t>
  </si>
  <si>
    <t>__bronzePartition_InsertYear</t>
  </si>
  <si>
    <t>__bronze_insertDT</t>
  </si>
  <si>
    <t>__silver_lastChanged_DT</t>
  </si>
  <si>
    <t>__SourceFileName</t>
  </si>
  <si>
    <t>__SourceSystem</t>
  </si>
  <si>
    <t>column</t>
  </si>
  <si>
    <t>dataType</t>
  </si>
  <si>
    <t>comment_2</t>
  </si>
  <si>
    <t>stage_id</t>
  </si>
  <si>
    <r>
      <t xml:space="preserve">  ) as </t>
    </r>
    <r>
      <rPr>
        <b/>
        <i/>
        <sz val="10"/>
        <color rgb="FFFF0000"/>
        <rFont val="Consolas"/>
        <family val="3"/>
      </rPr>
      <t>{Surrogate_Key}</t>
    </r>
  </si>
  <si>
    <t># physical storage</t>
  </si>
  <si>
    <t># MAGIC %md ## get widget values - set Variables</t>
  </si>
  <si>
    <t># get widgets</t>
  </si>
  <si>
    <t>#set variables</t>
  </si>
  <si>
    <t># print variables</t>
  </si>
  <si>
    <t># try:</t>
  </si>
  <si>
    <t># except:</t>
  </si>
  <si>
    <t>#     pass</t>
  </si>
  <si>
    <t># MAGIC code is commented out in case not neccessary</t>
  </si>
  <si>
    <t>tblproperties (delta.autoOptimize.optimizeWrite = true</t>
  </si>
  <si>
    <t>    )</t>
  </si>
  <si>
    <t># MAGIC %md # 2. Create table</t>
  </si>
  <si>
    <r>
      <t># MAGIC Date            |</t>
    </r>
    <r>
      <rPr>
        <i/>
        <sz val="11"/>
        <color rgb="FF008000"/>
        <rFont val="Consolas"/>
        <family val="3"/>
      </rPr>
      <t xml:space="preserve"> </t>
    </r>
    <r>
      <rPr>
        <b/>
        <i/>
        <sz val="11"/>
        <color rgb="FFFF0000"/>
        <rFont val="Consolas"/>
        <family val="3"/>
      </rPr>
      <t>{script_creation_date}</t>
    </r>
  </si>
  <si>
    <r>
      <t xml:space="preserve"># MAGIC Developers      | </t>
    </r>
    <r>
      <rPr>
        <b/>
        <i/>
        <sz val="11"/>
        <color rgb="FFFF0000"/>
        <rFont val="Consolas"/>
        <family val="3"/>
      </rPr>
      <t>{stage_developers}</t>
    </r>
  </si>
  <si>
    <r>
      <t xml:space="preserve"># MAGIC Catalog         | </t>
    </r>
    <r>
      <rPr>
        <b/>
        <i/>
        <sz val="11"/>
        <color rgb="FFFF0000"/>
        <rFont val="Consolas"/>
        <family val="3"/>
      </rPr>
      <t>{stage_unity_catalog}</t>
    </r>
  </si>
  <si>
    <r>
      <t xml:space="preserve"># MAGIC Database        | </t>
    </r>
    <r>
      <rPr>
        <b/>
        <i/>
        <sz val="11"/>
        <color rgb="FFFF0000"/>
        <rFont val="Consolas"/>
        <family val="3"/>
      </rPr>
      <t>{stage_db}</t>
    </r>
  </si>
  <si>
    <r>
      <t xml:space="preserve"># MAGIC Schema          | </t>
    </r>
    <r>
      <rPr>
        <b/>
        <i/>
        <sz val="11"/>
        <color rgb="FFFF0000"/>
        <rFont val="Consolas"/>
        <family val="3"/>
      </rPr>
      <t>{stage_schema}</t>
    </r>
  </si>
  <si>
    <r>
      <t xml:space="preserve"># spark.sql(f"drop table if exists </t>
    </r>
    <r>
      <rPr>
        <b/>
        <i/>
        <sz val="11"/>
        <color rgb="FF000000"/>
        <rFont val="Consolas"/>
        <family val="3"/>
      </rPr>
      <t>{_table_meta_path}</t>
    </r>
    <r>
      <rPr>
        <sz val="11"/>
        <color rgb="FF008000"/>
        <rFont val="Consolas"/>
        <family val="3"/>
      </rPr>
      <t>")</t>
    </r>
  </si>
  <si>
    <r>
      <t>#     dbutils.fs.rm(f"</t>
    </r>
    <r>
      <rPr>
        <b/>
        <i/>
        <sz val="11"/>
        <color rgb="FF000000"/>
        <rFont val="Consolas"/>
        <family val="3"/>
      </rPr>
      <t>{_table_physical_path}</t>
    </r>
    <r>
      <rPr>
        <sz val="11"/>
        <color rgb="FF008000"/>
        <rFont val="Consolas"/>
        <family val="3"/>
      </rPr>
      <t>",True)</t>
    </r>
  </si>
  <si>
    <t>{list_Fields}</t>
  </si>
  <si>
    <r>
      <t>_catalog</t>
    </r>
    <r>
      <rPr>
        <sz val="10"/>
        <color rgb="FF555555"/>
        <rFont val="Consolas"/>
        <family val="3"/>
      </rPr>
      <t xml:space="preserve">        = dbutils.widgets.get('catalog')</t>
    </r>
  </si>
  <si>
    <r>
      <t>_db</t>
    </r>
    <r>
      <rPr>
        <sz val="10"/>
        <color rgb="FF555555"/>
        <rFont val="Consolas"/>
        <family val="3"/>
      </rPr>
      <t xml:space="preserve">             = dbutils.widgets.get('database/schema')</t>
    </r>
  </si>
  <si>
    <r>
      <t>_physical_path</t>
    </r>
    <r>
      <rPr>
        <sz val="10"/>
        <color rgb="FF555555"/>
        <rFont val="Consolas"/>
        <family val="3"/>
      </rPr>
      <t xml:space="preserve">  = dbutils.widgets.get('physical_path')</t>
    </r>
  </si>
  <si>
    <r>
      <t>dbutils.widgets.text("catalog"             , "</t>
    </r>
    <r>
      <rPr>
        <b/>
        <i/>
        <sz val="10"/>
        <color rgb="FFFF0000"/>
        <rFont val="Consolas"/>
        <family val="3"/>
      </rPr>
      <t>{stage_unity_catalog}</t>
    </r>
    <r>
      <rPr>
        <sz val="10"/>
        <color rgb="FF555555"/>
        <rFont val="Consolas"/>
        <family val="3"/>
      </rPr>
      <t>")</t>
    </r>
  </si>
  <si>
    <r>
      <t>dbutils.widgets.text("database/schema"     , "</t>
    </r>
    <r>
      <rPr>
        <b/>
        <i/>
        <sz val="10"/>
        <color rgb="FFFF0000"/>
        <rFont val="Consolas"/>
        <family val="3"/>
      </rPr>
      <t>{stage_db}</t>
    </r>
    <r>
      <rPr>
        <sz val="10"/>
        <color rgb="FF555555"/>
        <rFont val="Consolas"/>
        <family val="3"/>
      </rPr>
      <t>")</t>
    </r>
  </si>
  <si>
    <r>
      <t>print(f"  Table meta path       :</t>
    </r>
    <r>
      <rPr>
        <i/>
        <sz val="10"/>
        <color rgb="FF555555"/>
        <rFont val="Consolas"/>
        <family val="3"/>
      </rPr>
      <t xml:space="preserve"> </t>
    </r>
    <r>
      <rPr>
        <b/>
        <i/>
        <sz val="10"/>
        <color rgb="FF000000"/>
        <rFont val="Consolas"/>
        <family val="3"/>
      </rPr>
      <t>{_table_meta_path}</t>
    </r>
    <r>
      <rPr>
        <sz val="10"/>
        <color rgb="FF555555"/>
        <rFont val="Consolas"/>
        <family val="3"/>
      </rPr>
      <t xml:space="preserve">")    </t>
    </r>
  </si>
  <si>
    <r>
      <t xml:space="preserve">print(f"  Table physical path   : </t>
    </r>
    <r>
      <rPr>
        <b/>
        <i/>
        <sz val="10"/>
        <color rgb="FF000000"/>
        <rFont val="Consolas"/>
        <family val="3"/>
      </rPr>
      <t>{_table_physical_path}</t>
    </r>
    <r>
      <rPr>
        <sz val="10"/>
        <color rgb="FF555555"/>
        <rFont val="Consolas"/>
        <family val="3"/>
      </rPr>
      <t xml:space="preserve">")   </t>
    </r>
  </si>
  <si>
    <r>
      <t>create table if not exists</t>
    </r>
    <r>
      <rPr>
        <i/>
        <sz val="10"/>
        <color rgb="FF555555"/>
        <rFont val="Consolas"/>
        <family val="3"/>
      </rPr>
      <t xml:space="preserve"> </t>
    </r>
    <r>
      <rPr>
        <b/>
        <i/>
        <sz val="10"/>
        <color rgb="FF000000"/>
        <rFont val="Consolas"/>
        <family val="3"/>
      </rPr>
      <t>{_table_meta_path}</t>
    </r>
    <r>
      <rPr>
        <sz val="10"/>
        <color rgb="FF555555"/>
        <rFont val="Consolas"/>
        <family val="3"/>
      </rPr>
      <t>(</t>
    </r>
  </si>
  <si>
    <r>
      <t>location '</t>
    </r>
    <r>
      <rPr>
        <b/>
        <i/>
        <sz val="10"/>
        <color rgb="FF000000"/>
        <rFont val="Consolas"/>
        <family val="3"/>
      </rPr>
      <t>{_table_physical_path}</t>
    </r>
    <r>
      <rPr>
        <sz val="10"/>
        <color rgb="FF555555"/>
        <rFont val="Consolas"/>
        <family val="3"/>
      </rPr>
      <t xml:space="preserve">'   </t>
    </r>
  </si>
  <si>
    <r>
      <t>print(f""</t>
    </r>
    <r>
      <rPr>
        <i/>
        <sz val="10"/>
        <color rgb="FF555555"/>
        <rFont val="Consolas"/>
        <family val="3"/>
      </rPr>
      <t xml:space="preserve">"table created : </t>
    </r>
    <r>
      <rPr>
        <b/>
        <i/>
        <sz val="10"/>
        <color rgb="FF000000"/>
        <rFont val="Consolas"/>
        <family val="3"/>
      </rPr>
      <t>{_table_meta_path}</t>
    </r>
    <r>
      <rPr>
        <sz val="10"/>
        <color rgb="FF555555"/>
        <rFont val="Consolas"/>
        <family val="3"/>
      </rPr>
      <t>""")</t>
    </r>
  </si>
  <si>
    <r>
      <t>print(f""</t>
    </r>
    <r>
      <rPr>
        <i/>
        <sz val="10"/>
        <color rgb="FF555555"/>
        <rFont val="Consolas"/>
        <family val="3"/>
      </rPr>
      <t xml:space="preserve">"in path       : </t>
    </r>
    <r>
      <rPr>
        <b/>
        <i/>
        <sz val="10"/>
        <color rgb="FF000000"/>
        <rFont val="Consolas"/>
        <family val="3"/>
      </rPr>
      <t>{_table_physical_path}</t>
    </r>
    <r>
      <rPr>
        <sz val="10"/>
        <color rgb="FF555555"/>
        <rFont val="Consolas"/>
        <family val="3"/>
      </rPr>
      <t>""")</t>
    </r>
  </si>
  <si>
    <r>
      <t xml:space="preserve">  if(max(</t>
    </r>
    <r>
      <rPr>
        <b/>
        <i/>
        <sz val="10"/>
        <color rgb="FFFF0000"/>
        <rFont val="Consolas"/>
        <family val="3"/>
      </rPr>
      <t>{Surrogate_Key}</t>
    </r>
    <r>
      <rPr>
        <sz val="10"/>
        <color rgb="FF555555"/>
        <rFont val="Consolas"/>
        <family val="3"/>
      </rPr>
      <t>)=-1,0,max(</t>
    </r>
    <r>
      <rPr>
        <b/>
        <i/>
        <sz val="10"/>
        <color rgb="FFFF0000"/>
        <rFont val="Consolas"/>
        <family val="3"/>
      </rPr>
      <t>{Surrogate_Key}</t>
    </r>
    <r>
      <rPr>
        <sz val="10"/>
        <color rgb="FF555555"/>
        <rFont val="Consolas"/>
        <family val="3"/>
      </rPr>
      <t>)) as max_SID</t>
    </r>
  </si>
  <si>
    <r>
      <t xml:space="preserve">print(f"Current AnfangDatum : </t>
    </r>
    <r>
      <rPr>
        <b/>
        <i/>
        <sz val="10"/>
        <color rgb="FFFF0000"/>
        <rFont val="Consolas"/>
        <family val="3"/>
      </rPr>
      <t>{AnfangDatum}</t>
    </r>
    <r>
      <rPr>
        <sz val="10"/>
        <color rgb="FF555555"/>
        <rFont val="Consolas"/>
        <family val="3"/>
      </rPr>
      <t>")</t>
    </r>
  </si>
  <si>
    <r>
      <t xml:space="preserve">print(f"Current EndeDatum   : </t>
    </r>
    <r>
      <rPr>
        <b/>
        <i/>
        <sz val="10"/>
        <color rgb="FFFF0000"/>
        <rFont val="Consolas"/>
        <family val="3"/>
      </rPr>
      <t>{EndeDatum}</t>
    </r>
    <r>
      <rPr>
        <sz val="10"/>
        <color rgb="FF555555"/>
        <rFont val="Consolas"/>
        <family val="3"/>
      </rPr>
      <t>")</t>
    </r>
  </si>
  <si>
    <r>
      <t xml:space="preserve">                  date_add(to_date('</t>
    </r>
    <r>
      <rPr>
        <b/>
        <i/>
        <sz val="10"/>
        <color rgb="FFFF0000"/>
        <rFont val="Consolas"/>
        <family val="3"/>
      </rPr>
      <t>{AnfangDatum}</t>
    </r>
    <r>
      <rPr>
        <sz val="10"/>
        <color rgb="FF555555"/>
        <rFont val="Consolas"/>
        <family val="3"/>
      </rPr>
      <t>'), number)                                                                     as date</t>
    </r>
  </si>
  <si>
    <r>
      <t xml:space="preserve">           (dat.date &gt;= to_date('</t>
    </r>
    <r>
      <rPr>
        <b/>
        <i/>
        <sz val="10"/>
        <color rgb="FFFF0000"/>
        <rFont val="Consolas"/>
        <family val="3"/>
      </rPr>
      <t>{AnfangDatum}</t>
    </r>
    <r>
      <rPr>
        <sz val="10"/>
        <color rgb="FF555555"/>
        <rFont val="Consolas"/>
        <family val="3"/>
      </rPr>
      <t xml:space="preserve">') </t>
    </r>
  </si>
  <si>
    <r>
      <t xml:space="preserve">       and dat.date &lt;= to_date('</t>
    </r>
    <r>
      <rPr>
        <b/>
        <i/>
        <sz val="10"/>
        <color rgb="FFFF0000"/>
        <rFont val="Consolas"/>
        <family val="3"/>
      </rPr>
      <t>{EndeDatum}</t>
    </r>
    <r>
      <rPr>
        <sz val="10"/>
        <color rgb="FF555555"/>
        <rFont val="Consolas"/>
        <family val="3"/>
      </rPr>
      <t>'))</t>
    </r>
  </si>
  <si>
    <t>             , delta.autoOptimize.autoCompact   = true</t>
  </si>
  <si>
    <t>          -- , delta.columnMapping.mode         = 'name'</t>
  </si>
  <si>
    <t>1-99</t>
  </si>
  <si>
    <t>100-499</t>
  </si>
  <si>
    <t>Primary Keys</t>
  </si>
  <si>
    <t>Source Fields</t>
  </si>
  <si>
    <t>No</t>
  </si>
  <si>
    <t>Surrogate Key</t>
  </si>
  <si>
    <t>2-99</t>
  </si>
  <si>
    <t>Business Keys</t>
  </si>
  <si>
    <t>Attributes</t>
  </si>
  <si>
    <t xml:space="preserve">int      </t>
  </si>
  <si>
    <t>bigint</t>
  </si>
  <si>
    <t>dim</t>
  </si>
  <si>
    <t>1-49</t>
  </si>
  <si>
    <t>50-99</t>
  </si>
  <si>
    <t>Surrogate Keys</t>
  </si>
  <si>
    <t>__gold_lastChanged_DT</t>
  </si>
  <si>
    <t>__Active</t>
  </si>
  <si>
    <t xml:space="preserve">__StartDT          </t>
  </si>
  <si>
    <t xml:space="preserve">__endDT    </t>
  </si>
  <si>
    <t>fact</t>
  </si>
  <si>
    <t>String</t>
  </si>
  <si>
    <t>DateTime</t>
  </si>
  <si>
    <t>Date</t>
  </si>
  <si>
    <t>#,###</t>
  </si>
  <si>
    <t>KPIs</t>
  </si>
  <si>
    <t>true</t>
  </si>
  <si>
    <t>Decimal</t>
  </si>
  <si>
    <t>Time</t>
  </si>
  <si>
    <t>TRG_Default_Values</t>
  </si>
  <si>
    <t>XXX</t>
  </si>
  <si>
    <t>XXX_SID</t>
  </si>
  <si>
    <t>XXX_BK</t>
  </si>
  <si>
    <t>__goldPartition_XXXYear</t>
  </si>
  <si>
    <t>__goldPartition_XXXMonth</t>
  </si>
  <si>
    <t>__goldPartition_XXXDate</t>
  </si>
  <si>
    <t># MAGIC Artifact Type   | Table</t>
  </si>
  <si>
    <t>{partitioned_by}</t>
  </si>
  <si>
    <t># MAGIC Artifact Type   | ETL script</t>
  </si>
  <si>
    <t>print("max loading date in bronze : " + str(max_LastChangedDate_Bronze))</t>
  </si>
  <si>
    <t>print("max loading date in silver : " + str(max_LastChangedDate_Silver))</t>
  </si>
  <si>
    <t xml:space="preserve"> dbutils.notebook.exit("Notebook exited. No data to load.") </t>
  </si>
  <si>
    <t xml:space="preserve">  Select</t>
  </si>
  <si>
    <t xml:space="preserve">  where</t>
  </si>
  <si>
    <t>if max_LastChangedDate_Bronze &lt;= max_LastChangedDate_Silver:</t>
  </si>
  <si>
    <r>
      <t xml:space="preserve"># MAGIC %md ##  </t>
    </r>
    <r>
      <rPr>
        <b/>
        <i/>
        <sz val="11"/>
        <color rgb="FFFF0000"/>
        <rFont val="Consolas"/>
        <family val="3"/>
      </rPr>
      <t>{stage_unity_catalog}</t>
    </r>
    <r>
      <rPr>
        <sz val="11"/>
        <color rgb="FF008000"/>
        <rFont val="Consolas"/>
        <family val="3"/>
      </rPr>
      <t>.</t>
    </r>
    <r>
      <rPr>
        <b/>
        <i/>
        <sz val="11"/>
        <color rgb="FFFF0000"/>
        <rFont val="Consolas"/>
        <family val="3"/>
      </rPr>
      <t>{stage_db}</t>
    </r>
    <r>
      <rPr>
        <sz val="11"/>
        <color rgb="FF008000"/>
        <rFont val="Consolas"/>
        <family val="3"/>
      </rPr>
      <t>.</t>
    </r>
    <r>
      <rPr>
        <b/>
        <i/>
        <sz val="11"/>
        <color rgb="FFFF0000"/>
        <rFont val="Consolas"/>
        <family val="3"/>
      </rPr>
      <t>{tbl_name}</t>
    </r>
  </si>
  <si>
    <r>
      <t xml:space="preserve"># MAGIC Name            | </t>
    </r>
    <r>
      <rPr>
        <b/>
        <i/>
        <sz val="11"/>
        <color rgb="FFFF0000"/>
        <rFont val="Consolas"/>
        <family val="3"/>
      </rPr>
      <t>{tbl_name}</t>
    </r>
  </si>
  <si>
    <r>
      <t>_table_meta_path</t>
    </r>
    <r>
      <rPr>
        <b/>
        <i/>
        <sz val="10"/>
        <color rgb="FF555555"/>
        <rFont val="Consolas"/>
        <family val="3"/>
      </rPr>
      <t xml:space="preserve">        = </t>
    </r>
    <r>
      <rPr>
        <b/>
        <i/>
        <sz val="10"/>
        <color rgb="FF000000"/>
        <rFont val="Consolas"/>
        <family val="3"/>
      </rPr>
      <t>_catalog</t>
    </r>
    <r>
      <rPr>
        <b/>
        <i/>
        <sz val="10"/>
        <color rgb="FF555555"/>
        <rFont val="Consolas"/>
        <family val="3"/>
      </rPr>
      <t xml:space="preserve"> + "." + </t>
    </r>
    <r>
      <rPr>
        <b/>
        <i/>
        <sz val="10"/>
        <color rgb="FF000000"/>
        <rFont val="Consolas"/>
        <family val="3"/>
      </rPr>
      <t>_db</t>
    </r>
    <r>
      <rPr>
        <b/>
        <i/>
        <sz val="10"/>
        <color rgb="FF555555"/>
        <rFont val="Consolas"/>
        <family val="3"/>
      </rPr>
      <t xml:space="preserve"> + "." +'</t>
    </r>
    <r>
      <rPr>
        <b/>
        <i/>
        <sz val="10"/>
        <color rgb="FFFF0000"/>
        <rFont val="Consolas"/>
        <family val="3"/>
      </rPr>
      <t>{tbl_name}</t>
    </r>
    <r>
      <rPr>
        <b/>
        <i/>
        <sz val="10"/>
        <color rgb="FF555555"/>
        <rFont val="Consolas"/>
        <family val="3"/>
      </rPr>
      <t>'</t>
    </r>
  </si>
  <si>
    <r>
      <t xml:space="preserve">    </t>
    </r>
    <r>
      <rPr>
        <b/>
        <i/>
        <sz val="10"/>
        <color rgb="FFFF0000"/>
        <rFont val="Consolas"/>
        <family val="3"/>
      </rPr>
      <t>{spark_full_source}</t>
    </r>
    <r>
      <rPr>
        <sz val="10"/>
        <color rgb="FF555555"/>
        <rFont val="Consolas"/>
        <family val="3"/>
      </rPr>
      <t xml:space="preserve"> </t>
    </r>
  </si>
  <si>
    <r>
      <t xml:space="preserve"># MAGIC full target     | </t>
    </r>
    <r>
      <rPr>
        <b/>
        <i/>
        <sz val="11"/>
        <color rgb="FFFF0000"/>
        <rFont val="Consolas"/>
        <family val="3"/>
      </rPr>
      <t>{spark_full_target}</t>
    </r>
  </si>
  <si>
    <r>
      <t xml:space="preserve"># MAGIC full source     | </t>
    </r>
    <r>
      <rPr>
        <b/>
        <i/>
        <sz val="11"/>
        <color rgb="FFFF0000"/>
        <rFont val="Consolas"/>
        <family val="3"/>
      </rPr>
      <t>{spark_full_source}</t>
    </r>
  </si>
  <si>
    <r>
      <t xml:space="preserve">  </t>
    </r>
    <r>
      <rPr>
        <b/>
        <i/>
        <sz val="10"/>
        <color rgb="FFFF0000"/>
        <rFont val="Consolas"/>
        <family val="3"/>
      </rPr>
      <t>{spark_full_target}</t>
    </r>
    <r>
      <rPr>
        <sz val="10"/>
        <color rgb="FF555555"/>
        <rFont val="Consolas"/>
        <family val="3"/>
      </rPr>
      <t xml:space="preserve"> </t>
    </r>
  </si>
  <si>
    <r>
      <t xml:space="preserve">max_LastChangedDate_Bronze = spark.sql(f"""select cast(nvl(max(__bronze_insertDT) , '1970-01-01') as timestamp) as bronze_MaxDate from </t>
    </r>
    <r>
      <rPr>
        <b/>
        <i/>
        <sz val="10"/>
        <color rgb="FFFF0000"/>
        <rFont val="Consolas"/>
        <family val="3"/>
      </rPr>
      <t>{spark_full_source}</t>
    </r>
    <r>
      <rPr>
        <sz val="10"/>
        <color rgb="FF555555"/>
        <rFont val="Consolas"/>
        <family val="3"/>
      </rPr>
      <t xml:space="preserve">   """).first()[0]</t>
    </r>
  </si>
  <si>
    <r>
      <t xml:space="preserve">max_LastChangedDate_Silver = spark.sql(f"""select cast(nvl(max(__silver_lastChanged_DT) , '1970-01-01') as timestamp) as silver_MaxDate from  </t>
    </r>
    <r>
      <rPr>
        <b/>
        <i/>
        <sz val="10"/>
        <color rgb="FFFF0000"/>
        <rFont val="Consolas"/>
        <family val="3"/>
      </rPr>
      <t>{spark_full_target}</t>
    </r>
    <r>
      <rPr>
        <sz val="10"/>
        <color rgb="FF555555"/>
        <rFont val="Consolas"/>
        <family val="3"/>
      </rPr>
      <t>""").first()[0]</t>
    </r>
  </si>
  <si>
    <r>
      <t xml:space="preserve">    </t>
    </r>
    <r>
      <rPr>
        <b/>
        <i/>
        <sz val="10"/>
        <color rgb="FF000000"/>
        <rFont val="Consolas"/>
        <family val="3"/>
      </rPr>
      <t>__bronze_insertDT</t>
    </r>
    <r>
      <rPr>
        <i/>
        <sz val="10"/>
        <color rgb="FF555555"/>
        <rFont val="Consolas"/>
        <family val="3"/>
      </rPr>
      <t xml:space="preserve"> &gt; '</t>
    </r>
    <r>
      <rPr>
        <b/>
        <i/>
        <sz val="10"/>
        <color rgb="FFFF0000"/>
        <rFont val="Consolas"/>
        <family val="3"/>
      </rPr>
      <t>{max_LastChangedDate_Silver}</t>
    </r>
    <r>
      <rPr>
        <i/>
        <sz val="10"/>
        <color rgb="FF555555"/>
        <rFont val="Consolas"/>
        <family val="3"/>
      </rPr>
      <t>'</t>
    </r>
  </si>
  <si>
    <t xml:space="preserve">     , *</t>
  </si>
  <si>
    <t>{merge_BK_list}</t>
  </si>
  <si>
    <t># MAGIC %md # 1. CDC</t>
  </si>
  <si>
    <t xml:space="preserve"># exit if no new data </t>
  </si>
  <si>
    <t># determine delta dates</t>
  </si>
  <si>
    <t xml:space="preserve"># MAGIC %md # 2. Dedublicate </t>
  </si>
  <si>
    <t># MAGIC %md # 3. Transformations (no business logic)</t>
  </si>
  <si>
    <t xml:space="preserve"># get source delta data </t>
  </si>
  <si>
    <t># MAGIC %md # 4. Quality Audit</t>
  </si>
  <si>
    <t># insert here any qualtity control topics</t>
  </si>
  <si>
    <r>
      <t xml:space="preserve"># MAGIC %md ##  etl load </t>
    </r>
    <r>
      <rPr>
        <b/>
        <i/>
        <sz val="11"/>
        <color rgb="FFFF0000"/>
        <rFont val="Consolas"/>
        <family val="3"/>
      </rPr>
      <t>{spark_full_target}</t>
    </r>
  </si>
  <si>
    <t>print("max loading date in gold   : " + str(max_LastChangedDate_Gold))</t>
  </si>
  <si>
    <t>if max_LastChangedDate_Silver &lt;= max_LastChangedDate_Gold:</t>
  </si>
  <si>
    <t>{list_Naming_Convention}</t>
  </si>
  <si>
    <r>
      <t xml:space="preserve">from </t>
    </r>
    <r>
      <rPr>
        <b/>
        <i/>
        <sz val="10"/>
        <color rgb="FFFF0000"/>
        <rFont val="Consolas"/>
        <family val="3"/>
      </rPr>
      <t>{spark_full_target}</t>
    </r>
    <r>
      <rPr>
        <sz val="10"/>
        <color rgb="FF555555"/>
        <rFont val="Consolas"/>
        <family val="3"/>
      </rPr>
      <t xml:space="preserve"> </t>
    </r>
  </si>
  <si>
    <r>
      <t xml:space="preserve">    </t>
    </r>
    <r>
      <rPr>
        <b/>
        <i/>
        <sz val="10"/>
        <color rgb="FFFF0000"/>
        <rFont val="Consolas"/>
        <family val="3"/>
      </rPr>
      <t>{PKs_or_BKs_List}</t>
    </r>
    <r>
      <rPr>
        <i/>
        <sz val="10"/>
        <color rgb="FF555555"/>
        <rFont val="Consolas"/>
        <family val="3"/>
      </rPr>
      <t xml:space="preserve">   </t>
    </r>
  </si>
  <si>
    <r>
      <t xml:space="preserve">     row_number() over (partition by </t>
    </r>
    <r>
      <rPr>
        <b/>
        <i/>
        <sz val="10"/>
        <color rgb="FFFF0000"/>
        <rFont val="Consolas"/>
        <family val="3"/>
      </rPr>
      <t>{PKs_or_BKs_List}</t>
    </r>
    <r>
      <rPr>
        <sz val="10"/>
        <color rgb="FF555555"/>
        <rFont val="Consolas"/>
        <family val="3"/>
      </rPr>
      <t xml:space="preserve"> </t>
    </r>
  </si>
  <si>
    <t>{simple_Transformation_List}</t>
  </si>
  <si>
    <t xml:space="preserve"> -- top 1000 </t>
  </si>
  <si>
    <r>
      <t>print(f""</t>
    </r>
    <r>
      <rPr>
        <i/>
        <sz val="10"/>
        <color rgb="FF555555"/>
        <rFont val="Consolas"/>
        <family val="3"/>
      </rPr>
      <t xml:space="preserve">"View created : </t>
    </r>
    <r>
      <rPr>
        <b/>
        <i/>
        <sz val="10"/>
        <color rgb="FF000000"/>
        <rFont val="Consolas"/>
        <family val="3"/>
      </rPr>
      <t>{_table_meta_path}</t>
    </r>
    <r>
      <rPr>
        <sz val="10"/>
        <color rgb="FF555555"/>
        <rFont val="Consolas"/>
        <family val="3"/>
      </rPr>
      <t>""")</t>
    </r>
  </si>
  <si>
    <t>{only_fields}</t>
  </si>
  <si>
    <t>{wheres}</t>
  </si>
  <si>
    <t># MAGIC Artifact Type   | View</t>
  </si>
  <si>
    <t>dbr_contract_tbl</t>
  </si>
  <si>
    <t>facts</t>
  </si>
  <si>
    <t>dbr_contract_ETL_load_GLD_facts</t>
  </si>
  <si>
    <t>partition field</t>
  </si>
  <si>
    <t># MAGIC %md ## test Utilities - Drop artifacts</t>
  </si>
  <si>
    <t>{list_default_Values_Part}</t>
  </si>
  <si>
    <t xml:space="preserve"> '1970-01-01'</t>
  </si>
  <si>
    <t># meta target-table</t>
  </si>
  <si>
    <t># meta storage</t>
  </si>
  <si>
    <t>dbr_contract_view</t>
  </si>
  <si>
    <t># MAGIC %md # 2. Create View</t>
  </si>
  <si>
    <t># delete view in Database</t>
  </si>
  <si>
    <r>
      <t>print(f"  Source meta path      :</t>
    </r>
    <r>
      <rPr>
        <i/>
        <sz val="10"/>
        <color rgb="FF555555"/>
        <rFont val="Consolas"/>
        <family val="3"/>
      </rPr>
      <t xml:space="preserve"> </t>
    </r>
    <r>
      <rPr>
        <b/>
        <i/>
        <sz val="10"/>
        <color rgb="FF000000"/>
        <rFont val="Consolas"/>
        <family val="3"/>
      </rPr>
      <t>{_table_meta_path_SRC}</t>
    </r>
    <r>
      <rPr>
        <sz val="10"/>
        <color rgb="FF555555"/>
        <rFont val="Consolas"/>
        <family val="3"/>
      </rPr>
      <t xml:space="preserve">")    </t>
    </r>
  </si>
  <si>
    <r>
      <t>dbutils.widgets.text("database/schema"            , "</t>
    </r>
    <r>
      <rPr>
        <b/>
        <i/>
        <sz val="10"/>
        <color rgb="FFFF0000"/>
        <rFont val="Consolas"/>
        <family val="3"/>
      </rPr>
      <t>{stage_db}</t>
    </r>
    <r>
      <rPr>
        <sz val="10"/>
        <color rgb="FF555555"/>
        <rFont val="Consolas"/>
        <family val="3"/>
      </rPr>
      <t>")</t>
    </r>
  </si>
  <si>
    <r>
      <t>dbutils.widgets.text("catalog"                    , "</t>
    </r>
    <r>
      <rPr>
        <b/>
        <i/>
        <sz val="10"/>
        <color rgb="FFFF0000"/>
        <rFont val="Consolas"/>
        <family val="3"/>
      </rPr>
      <t>{stage_unity_catalog}</t>
    </r>
    <r>
      <rPr>
        <sz val="10"/>
        <color rgb="FF555555"/>
        <rFont val="Consolas"/>
        <family val="3"/>
      </rPr>
      <t>")</t>
    </r>
  </si>
  <si>
    <r>
      <t>dbutils.widgets.text("source database/schema"     , "</t>
    </r>
    <r>
      <rPr>
        <b/>
        <i/>
        <sz val="10"/>
        <color rgb="FFFF0000"/>
        <rFont val="Consolas"/>
        <family val="3"/>
      </rPr>
      <t>{src_Schema_db_lakehouse}</t>
    </r>
    <r>
      <rPr>
        <sz val="10"/>
        <color rgb="FF555555"/>
        <rFont val="Consolas"/>
        <family val="3"/>
      </rPr>
      <t>")</t>
    </r>
  </si>
  <si>
    <r>
      <t>_db_SRC</t>
    </r>
    <r>
      <rPr>
        <sz val="10"/>
        <color rgb="FF555555"/>
        <rFont val="Consolas"/>
        <family val="3"/>
      </rPr>
      <t xml:space="preserve">         = dbutils.widgets.get('source database/schema')</t>
    </r>
  </si>
  <si>
    <r>
      <t>_table_meta_path</t>
    </r>
    <r>
      <rPr>
        <b/>
        <i/>
        <sz val="10"/>
        <color rgb="FF555555"/>
        <rFont val="Consolas"/>
        <family val="3"/>
      </rPr>
      <t xml:space="preserve">        = </t>
    </r>
    <r>
      <rPr>
        <b/>
        <i/>
        <sz val="10"/>
        <color rgb="FF000000"/>
        <rFont val="Consolas"/>
        <family val="3"/>
      </rPr>
      <t>_catalog</t>
    </r>
    <r>
      <rPr>
        <b/>
        <i/>
        <sz val="10"/>
        <color rgb="FF555555"/>
        <rFont val="Consolas"/>
        <family val="3"/>
      </rPr>
      <t xml:space="preserve"> + "." + </t>
    </r>
    <r>
      <rPr>
        <b/>
        <i/>
        <sz val="10"/>
        <color rgb="FF000000"/>
        <rFont val="Consolas"/>
        <family val="3"/>
      </rPr>
      <t>_db</t>
    </r>
    <r>
      <rPr>
        <b/>
        <i/>
        <sz val="10"/>
        <color rgb="FF555555"/>
        <rFont val="Consolas"/>
        <family val="3"/>
      </rPr>
      <t xml:space="preserve">     + "." +'</t>
    </r>
    <r>
      <rPr>
        <b/>
        <i/>
        <sz val="10"/>
        <color rgb="FFFF0000"/>
        <rFont val="Consolas"/>
        <family val="3"/>
      </rPr>
      <t>{tbl_name}</t>
    </r>
    <r>
      <rPr>
        <b/>
        <i/>
        <sz val="10"/>
        <color rgb="FF555555"/>
        <rFont val="Consolas"/>
        <family val="3"/>
      </rPr>
      <t>'</t>
    </r>
  </si>
  <si>
    <r>
      <t xml:space="preserve">create or replace  view </t>
    </r>
    <r>
      <rPr>
        <i/>
        <sz val="10"/>
        <color rgb="FF555555"/>
        <rFont val="Consolas"/>
        <family val="3"/>
      </rPr>
      <t xml:space="preserve"> </t>
    </r>
    <r>
      <rPr>
        <b/>
        <i/>
        <sz val="10"/>
        <color rgb="FF000000"/>
        <rFont val="Consolas"/>
        <family val="3"/>
      </rPr>
      <t>{_table_meta_path}</t>
    </r>
  </si>
  <si>
    <t>100-399</t>
  </si>
  <si>
    <t>400-499</t>
  </si>
  <si>
    <r>
      <t>_subfolder</t>
    </r>
    <r>
      <rPr>
        <sz val="10"/>
        <color rgb="FF555555"/>
        <rFont val="Consolas"/>
        <family val="3"/>
      </rPr>
      <t xml:space="preserve">      = "</t>
    </r>
    <r>
      <rPr>
        <b/>
        <i/>
        <sz val="10"/>
        <color rgb="FFFF0000"/>
        <rFont val="Consolas"/>
        <family val="3"/>
      </rPr>
      <t>{tbl_folder}</t>
    </r>
    <r>
      <rPr>
        <sz val="10"/>
        <color rgb="FF555555"/>
        <rFont val="Consolas"/>
        <family val="3"/>
      </rPr>
      <t>"</t>
    </r>
  </si>
  <si>
    <r>
      <t>dbutils.widgets.text("physical_path", "</t>
    </r>
    <r>
      <rPr>
        <b/>
        <i/>
        <sz val="10"/>
        <color rgb="FFFF0000"/>
        <rFont val="Consolas"/>
        <family val="3"/>
      </rPr>
      <t>{project_azure_storage_path}</t>
    </r>
    <r>
      <rPr>
        <sz val="10"/>
        <color rgb="FF555555"/>
        <rFont val="Consolas"/>
        <family val="3"/>
      </rPr>
      <t>")</t>
    </r>
  </si>
  <si>
    <r>
      <t>_table_physical_path</t>
    </r>
    <r>
      <rPr>
        <b/>
        <i/>
        <sz val="10"/>
        <color rgb="FF555555"/>
        <rFont val="Consolas"/>
        <family val="3"/>
      </rPr>
      <t xml:space="preserve">    = _physical_path +  '/' + </t>
    </r>
    <r>
      <rPr>
        <b/>
        <i/>
        <sz val="10"/>
        <color rgb="FF000000"/>
        <rFont val="Consolas"/>
        <family val="3"/>
      </rPr>
      <t>_folder</t>
    </r>
    <r>
      <rPr>
        <b/>
        <i/>
        <sz val="10"/>
        <color rgb="FF555555"/>
        <rFont val="Consolas"/>
        <family val="3"/>
      </rPr>
      <t xml:space="preserve"> +  '/' + </t>
    </r>
    <r>
      <rPr>
        <b/>
        <i/>
        <sz val="10"/>
        <color rgb="FF000000"/>
        <rFont val="Consolas"/>
        <family val="3"/>
      </rPr>
      <t>_subfolder</t>
    </r>
    <r>
      <rPr>
        <b/>
        <i/>
        <sz val="10"/>
        <color rgb="FF555555"/>
        <rFont val="Consolas"/>
        <family val="3"/>
      </rPr>
      <t xml:space="preserve"> +  '/' +'</t>
    </r>
    <r>
      <rPr>
        <b/>
        <i/>
        <sz val="10"/>
        <color rgb="FFFF0000"/>
        <rFont val="Consolas"/>
        <family val="3"/>
      </rPr>
      <t>{tbl_name}</t>
    </r>
    <r>
      <rPr>
        <b/>
        <i/>
        <sz val="10"/>
        <color rgb="FF555555"/>
        <rFont val="Consolas"/>
        <family val="3"/>
      </rPr>
      <t>'</t>
    </r>
  </si>
  <si>
    <r>
      <t>_table_meta_path_SRC</t>
    </r>
    <r>
      <rPr>
        <b/>
        <i/>
        <sz val="10"/>
        <color rgb="FF555555"/>
        <rFont val="Consolas"/>
        <family val="3"/>
      </rPr>
      <t xml:space="preserve">    = </t>
    </r>
    <r>
      <rPr>
        <b/>
        <i/>
        <sz val="10"/>
        <color rgb="FF000000"/>
        <rFont val="Consolas"/>
        <family val="3"/>
      </rPr>
      <t>_catalog</t>
    </r>
    <r>
      <rPr>
        <b/>
        <i/>
        <sz val="10"/>
        <color rgb="FF555555"/>
        <rFont val="Consolas"/>
        <family val="3"/>
      </rPr>
      <t xml:space="preserve"> + "." + </t>
    </r>
    <r>
      <rPr>
        <b/>
        <i/>
        <sz val="10"/>
        <color rgb="FF000000"/>
        <rFont val="Consolas"/>
        <family val="3"/>
      </rPr>
      <t>_db_SRC</t>
    </r>
    <r>
      <rPr>
        <b/>
        <i/>
        <sz val="10"/>
        <color rgb="FF555555"/>
        <rFont val="Consolas"/>
        <family val="3"/>
      </rPr>
      <t xml:space="preserve"> + "." +'</t>
    </r>
    <r>
      <rPr>
        <b/>
        <i/>
        <sz val="10"/>
        <color rgb="FFFF0000"/>
        <rFont val="Consolas"/>
        <family val="3"/>
      </rPr>
      <t>{tbl_name_SRC}</t>
    </r>
    <r>
      <rPr>
        <b/>
        <i/>
        <sz val="10"/>
        <color rgb="FF555555"/>
        <rFont val="Consolas"/>
        <family val="3"/>
      </rPr>
      <t>'</t>
    </r>
  </si>
  <si>
    <r>
      <t xml:space="preserve"># spark.sql(f"""drop view if  exists </t>
    </r>
    <r>
      <rPr>
        <b/>
        <i/>
        <sz val="11"/>
        <color rgb="FF000000"/>
        <rFont val="Consolas"/>
        <family val="3"/>
      </rPr>
      <t>{_table_meta_path}</t>
    </r>
    <r>
      <rPr>
        <sz val="11"/>
        <color rgb="FF008000"/>
        <rFont val="Consolas"/>
        <family val="3"/>
      </rPr>
      <t>""")</t>
    </r>
  </si>
  <si>
    <r>
      <t xml:space="preserve">  </t>
    </r>
    <r>
      <rPr>
        <b/>
        <i/>
        <sz val="10"/>
        <color rgb="FF000000"/>
        <rFont val="Consolas"/>
        <family val="3"/>
      </rPr>
      <t>{_table_meta_path_SRC}</t>
    </r>
  </si>
  <si>
    <r>
      <t>max_LastChangedDate_Silver = spark.sql(f"""select cast(nvl(max(</t>
    </r>
    <r>
      <rPr>
        <b/>
        <i/>
        <sz val="10"/>
        <color rgb="FFFF0000"/>
        <rFont val="Consolas"/>
        <family val="3"/>
      </rPr>
      <t>{change_Column_SRC}</t>
    </r>
    <r>
      <rPr>
        <sz val="10"/>
        <color rgb="FF555555"/>
        <rFont val="Consolas"/>
        <family val="3"/>
      </rPr>
      <t xml:space="preserve">) , '1970-01-01') as timestamp) as source_MaxDate from  </t>
    </r>
    <r>
      <rPr>
        <b/>
        <i/>
        <sz val="10"/>
        <color rgb="FFFF0000"/>
        <rFont val="Consolas"/>
        <family val="3"/>
      </rPr>
      <t>{spark_full_source}</t>
    </r>
    <r>
      <rPr>
        <sz val="10"/>
        <color rgb="FF555555"/>
        <rFont val="Consolas"/>
        <family val="3"/>
      </rPr>
      <t>""").first()[0]</t>
    </r>
  </si>
  <si>
    <t xml:space="preserve"> cte_max_SID</t>
  </si>
  <si>
    <r>
      <t xml:space="preserve">  </t>
    </r>
    <r>
      <rPr>
        <b/>
        <i/>
        <sz val="10"/>
        <color rgb="FFFF0000"/>
        <rFont val="Consolas"/>
        <family val="3"/>
      </rPr>
      <t>{spark_full_target}</t>
    </r>
  </si>
  <si>
    <r>
      <t>dbutils.widgets.text("target db/schema"     , "</t>
    </r>
    <r>
      <rPr>
        <b/>
        <i/>
        <sz val="10"/>
        <color rgb="FFFF0000"/>
        <rFont val="Consolas"/>
        <family val="3"/>
      </rPr>
      <t>{stage_db}</t>
    </r>
    <r>
      <rPr>
        <sz val="10"/>
        <color rgb="FF555555"/>
        <rFont val="Consolas"/>
        <family val="3"/>
      </rPr>
      <t>")</t>
    </r>
  </si>
  <si>
    <r>
      <t>_db</t>
    </r>
    <r>
      <rPr>
        <sz val="10"/>
        <color rgb="FF555555"/>
        <rFont val="Consolas"/>
        <family val="3"/>
      </rPr>
      <t xml:space="preserve">             = dbutils.widgets.get('target db/schema')</t>
    </r>
  </si>
  <si>
    <r>
      <t>print(f"  Target Table meta path       :</t>
    </r>
    <r>
      <rPr>
        <i/>
        <sz val="10"/>
        <color rgb="FF555555"/>
        <rFont val="Consolas"/>
        <family val="3"/>
      </rPr>
      <t xml:space="preserve"> </t>
    </r>
    <r>
      <rPr>
        <b/>
        <i/>
        <sz val="10"/>
        <color rgb="FF000000"/>
        <rFont val="Consolas"/>
        <family val="3"/>
      </rPr>
      <t>{_table_meta_path}</t>
    </r>
    <r>
      <rPr>
        <sz val="10"/>
        <color rgb="FF555555"/>
        <rFont val="Consolas"/>
        <family val="3"/>
      </rPr>
      <t xml:space="preserve">")    </t>
    </r>
  </si>
  <si>
    <r>
      <t>dbutils.widgets.text("source db/schema"     , "</t>
    </r>
    <r>
      <rPr>
        <b/>
        <i/>
        <sz val="10"/>
        <color rgb="FFFF0000"/>
        <rFont val="Consolas"/>
        <family val="3"/>
      </rPr>
      <t>{stage_db_SRC}</t>
    </r>
    <r>
      <rPr>
        <sz val="10"/>
        <color rgb="FF555555"/>
        <rFont val="Consolas"/>
        <family val="3"/>
      </rPr>
      <t>")</t>
    </r>
  </si>
  <si>
    <r>
      <t>_table_meta_path</t>
    </r>
    <r>
      <rPr>
        <b/>
        <i/>
        <sz val="10"/>
        <color rgb="FF555555"/>
        <rFont val="Consolas"/>
        <family val="3"/>
      </rPr>
      <t xml:space="preserve">          = </t>
    </r>
    <r>
      <rPr>
        <b/>
        <i/>
        <sz val="10"/>
        <color rgb="FF000000"/>
        <rFont val="Consolas"/>
        <family val="3"/>
      </rPr>
      <t>_catalog</t>
    </r>
    <r>
      <rPr>
        <b/>
        <i/>
        <sz val="10"/>
        <color rgb="FF555555"/>
        <rFont val="Consolas"/>
        <family val="3"/>
      </rPr>
      <t xml:space="preserve">  + "." + </t>
    </r>
    <r>
      <rPr>
        <b/>
        <i/>
        <sz val="10"/>
        <color rgb="FF000000"/>
        <rFont val="Consolas"/>
        <family val="3"/>
      </rPr>
      <t>_db</t>
    </r>
    <r>
      <rPr>
        <b/>
        <i/>
        <sz val="10"/>
        <color rgb="FF555555"/>
        <rFont val="Consolas"/>
        <family val="3"/>
      </rPr>
      <t xml:space="preserve">          + "." +'</t>
    </r>
    <r>
      <rPr>
        <b/>
        <i/>
        <sz val="10"/>
        <color rgb="FFFF0000"/>
        <rFont val="Consolas"/>
        <family val="3"/>
      </rPr>
      <t>{tbl_name}</t>
    </r>
    <r>
      <rPr>
        <b/>
        <i/>
        <sz val="10"/>
        <color rgb="FF555555"/>
        <rFont val="Consolas"/>
        <family val="3"/>
      </rPr>
      <t>'</t>
    </r>
  </si>
  <si>
    <r>
      <t>dbutils.widgets.text("catalog"              , "</t>
    </r>
    <r>
      <rPr>
        <b/>
        <i/>
        <sz val="10"/>
        <color rgb="FFFF0000"/>
        <rFont val="Consolas"/>
        <family val="3"/>
      </rPr>
      <t>{stage_unity_catalog}</t>
    </r>
    <r>
      <rPr>
        <sz val="10"/>
        <color rgb="FF555555"/>
        <rFont val="Consolas"/>
        <family val="3"/>
      </rPr>
      <t>")</t>
    </r>
  </si>
  <si>
    <r>
      <t>_source_db</t>
    </r>
    <r>
      <rPr>
        <sz val="10"/>
        <color rgb="FF555555"/>
        <rFont val="Consolas"/>
        <family val="3"/>
      </rPr>
      <t xml:space="preserve">      = dbutils.widgets.get('source db/schema')</t>
    </r>
  </si>
  <si>
    <r>
      <t>print(f"  Source Table meta path       :</t>
    </r>
    <r>
      <rPr>
        <i/>
        <sz val="10"/>
        <color rgb="FF555555"/>
        <rFont val="Consolas"/>
        <family val="3"/>
      </rPr>
      <t xml:space="preserve"> </t>
    </r>
    <r>
      <rPr>
        <b/>
        <i/>
        <sz val="10"/>
        <color rgb="FF000000"/>
        <rFont val="Consolas"/>
        <family val="3"/>
      </rPr>
      <t>{_source_table_meta_path}</t>
    </r>
    <r>
      <rPr>
        <sz val="10"/>
        <color rgb="FF555555"/>
        <rFont val="Consolas"/>
        <family val="3"/>
      </rPr>
      <t xml:space="preserve">")    </t>
    </r>
  </si>
  <si>
    <r>
      <t>max_LastChangedDate_Gold   = spark.sql(f"""select cast(nvl(max(</t>
    </r>
    <r>
      <rPr>
        <b/>
        <i/>
        <sz val="10"/>
        <color rgb="FFFF0000"/>
        <rFont val="Consolas"/>
        <family val="3"/>
      </rPr>
      <t>{change_Column}</t>
    </r>
    <r>
      <rPr>
        <sz val="10"/>
        <color rgb="FF555555"/>
        <rFont val="Consolas"/>
        <family val="3"/>
      </rPr>
      <t xml:space="preserve">) , '1970-01-01') as timestamp) as target_MaxDate from  </t>
    </r>
    <r>
      <rPr>
        <b/>
        <i/>
        <sz val="10"/>
        <color rgb="FFFF0000"/>
        <rFont val="Consolas"/>
        <family val="3"/>
      </rPr>
      <t>{spark_full_target}</t>
    </r>
    <r>
      <rPr>
        <sz val="10"/>
        <color rgb="FF555555"/>
        <rFont val="Consolas"/>
        <family val="3"/>
      </rPr>
      <t>""").first()[0]</t>
    </r>
  </si>
  <si>
    <r>
      <t>_source_table_meta_path</t>
    </r>
    <r>
      <rPr>
        <b/>
        <i/>
        <sz val="10"/>
        <color rgb="FF555555"/>
        <rFont val="Consolas"/>
        <family val="3"/>
      </rPr>
      <t xml:space="preserve">   = </t>
    </r>
    <r>
      <rPr>
        <b/>
        <i/>
        <sz val="10"/>
        <color rgb="FF000000"/>
        <rFont val="Consolas"/>
        <family val="3"/>
      </rPr>
      <t>_catalog</t>
    </r>
    <r>
      <rPr>
        <b/>
        <i/>
        <sz val="10"/>
        <color rgb="FF555555"/>
        <rFont val="Consolas"/>
        <family val="3"/>
      </rPr>
      <t xml:space="preserve">  + "." + </t>
    </r>
    <r>
      <rPr>
        <b/>
        <i/>
        <sz val="10"/>
        <color rgb="FF000000"/>
        <rFont val="Consolas"/>
        <family val="3"/>
      </rPr>
      <t xml:space="preserve">_source_db </t>
    </r>
    <r>
      <rPr>
        <b/>
        <i/>
        <sz val="10"/>
        <color rgb="FF555555"/>
        <rFont val="Consolas"/>
        <family val="3"/>
      </rPr>
      <t xml:space="preserve">  + "." +'</t>
    </r>
    <r>
      <rPr>
        <b/>
        <i/>
        <sz val="10"/>
        <color rgb="FFFF0000"/>
        <rFont val="Consolas"/>
        <family val="3"/>
      </rPr>
      <t>{tbl_name_SRC}</t>
    </r>
    <r>
      <rPr>
        <b/>
        <i/>
        <sz val="10"/>
        <color rgb="FF555555"/>
        <rFont val="Consolas"/>
        <family val="3"/>
      </rPr>
      <t>'</t>
    </r>
  </si>
  <si>
    <t xml:space="preserve">when not matched then </t>
  </si>
  <si>
    <t xml:space="preserve">  insert *</t>
  </si>
  <si>
    <t xml:space="preserve">when matched then </t>
  </si>
  <si>
    <t xml:space="preserve">  update set *</t>
  </si>
  <si>
    <r>
      <t xml:space="preserve">    </t>
    </r>
    <r>
      <rPr>
        <b/>
        <i/>
        <sz val="10"/>
        <color rgb="FFFF0000"/>
        <rFont val="Consolas"/>
        <family val="3"/>
      </rPr>
      <t>{change_Column_SRC}</t>
    </r>
    <r>
      <rPr>
        <i/>
        <sz val="10"/>
        <color rgb="FF555555"/>
        <rFont val="Consolas"/>
        <family val="3"/>
      </rPr>
      <t xml:space="preserve"> &gt; '</t>
    </r>
    <r>
      <rPr>
        <b/>
        <i/>
        <sz val="10"/>
        <color rgb="FFFF0000"/>
        <rFont val="Consolas"/>
        <family val="3"/>
      </rPr>
      <t>{max_LastChangedDate_Gold}</t>
    </r>
    <r>
      <rPr>
        <i/>
        <sz val="10"/>
        <color rgb="FF555555"/>
        <rFont val="Consolas"/>
        <family val="3"/>
      </rPr>
      <t>'</t>
    </r>
  </si>
  <si>
    <t>from v_Source_with_NamingConventions        as src</t>
  </si>
  <si>
    <t># MAGIC %md # 6. Loading Strategy</t>
  </si>
  <si>
    <t xml:space="preserve">The ABC classification pattern classifies entities based on values, grouping entities together that contribute to a certain percentage of the total. A typical example of ABC classification is the segmentation of products (entity) based on sales (value). The best-selling products that contribute to up to 70% of the total sales belong to cluster A. The products making up the next 20% of sales are in cluster B, whereas the products representing the last 10% of sales, belong to class C. </t>
  </si>
  <si>
    <t>false</t>
  </si>
  <si>
    <t>same as Basic Measure</t>
  </si>
  <si>
    <t>ABC Classification</t>
  </si>
  <si>
    <t>ABC</t>
  </si>
  <si>
    <t>The measure is to be used in reporting , when highlighting min and mx. For example when having sales over months and we want to highlight the min and max months</t>
  </si>
  <si>
    <t>Text</t>
  </si>
  <si>
    <t>Category Coloring level 5 hierarchy</t>
  </si>
  <si>
    <t>Cat_Aggr_5</t>
  </si>
  <si>
    <t>Category minimum (i.e month) make sense only seen from a higher category (i.e year) . It is more obvious when present in a hierarchy</t>
  </si>
  <si>
    <t>Category minimum  in a level 5 hierarchy</t>
  </si>
  <si>
    <t>Category maximum (i.e month) make sense only seen from a higher category (i.e year) . It is more obvious when present in a hierarchy</t>
  </si>
  <si>
    <t>Category maximum  in a level 5 hierarchy</t>
  </si>
  <si>
    <t>Cat_Aggr_5,Customer,Sales,,Customer,Postal Code,City,State-Province,Country-Region,,Postal Code,City,,,Geography;</t>
  </si>
  <si>
    <t>Category average (i.e month) make sense only seen from a higher category (i.e year) . It is more obvious when present in a hierarchy</t>
  </si>
  <si>
    <t>Category average in a level 5 hierarchy</t>
  </si>
  <si>
    <t>Category Coloring level 4 hierarchy</t>
  </si>
  <si>
    <t>Cat_Aggr_4</t>
  </si>
  <si>
    <t>Category minimum  in a level 4 hierarchy</t>
  </si>
  <si>
    <t>Category maximum  in a level 4 hierarchy</t>
  </si>
  <si>
    <t>Cat_Aggr_4,Date,Sales,,Date,MMM_YY,Qx_YY,Year,,,YYYYMM,YYYYQ,,,(h) Y-Q-M-D;</t>
  </si>
  <si>
    <t>Category average in a level 4 hierarchy</t>
  </si>
  <si>
    <t>Category Coloring level 3 hierarchy</t>
  </si>
  <si>
    <t>Cat_Aggr_3</t>
  </si>
  <si>
    <t>Category average in a level 3 hierarchy</t>
  </si>
  <si>
    <t>Cat_Aggr_3,Product,Sales,,Product,Subcategory,Category,,,,Subcategory,Category,,,(h) Products;</t>
  </si>
  <si>
    <t>this is a Distinct count of members of the attribute ({str_Field_1}) in the dimension ({str_Table_1}), but only for members having facts in the related fact table ({str_Table_2})</t>
  </si>
  <si>
    <t>\\ z. Counts \\ {str_Table_1}</t>
  </si>
  <si>
    <t xml:space="preserve">
 CALCULATE (
      DiSTINCTCOUNT ( '{str_Table_1}'[{str_Field_5}] )
             ,  '{str_Table_2}'
  )</t>
  </si>
  <si>
    <t>#  {str_Field_5}(s) with  {str_Table_2}</t>
  </si>
  <si>
    <t>Distinct count of members with facts</t>
  </si>
  <si>
    <t>#Counts</t>
  </si>
  <si>
    <t>this is a Distinct count of ALL members of the  corresponding attribute ({str_Field_1}) in the dimension ({str_Table_1})</t>
  </si>
  <si>
    <t xml:space="preserve">
 CALCULATE (
      DiSTINCTCOUNT ( '{str_Table_1}'[{str_Field_5}] )
             , REMOVEFILTERS (  '{str_Table_1}' )
  )</t>
  </si>
  <si>
    <t># all  {str_Field_5}(s)</t>
  </si>
  <si>
    <t xml:space="preserve">Distinct count of all members </t>
  </si>
  <si>
    <t xml:space="preserve">
 CALCULATE (
      DiSTINCTCOUNT ( '{str_Table_1}'[{str_Field_4}] )
             ,  '{str_Table_2}'
  )</t>
  </si>
  <si>
    <t>#  {str_Field_4}(s) with  {str_Table_2}</t>
  </si>
  <si>
    <t xml:space="preserve">
 CALCULATE (
      DiSTINCTCOUNT ( '{str_Table_1}'[{str_Field_4}] )
             , REMOVEFILTERS (  '{str_Table_1}' )
  )</t>
  </si>
  <si>
    <t># all  {str_Field_4}(s)</t>
  </si>
  <si>
    <t xml:space="preserve">
 CALCULATE (
      DiSTINCTCOUNT ( '{str_Table_1}'[{str_Field_3}] )
             ,  '{str_Table_2}'
  )</t>
  </si>
  <si>
    <t>#  {str_Field_3}(s) with  {str_Table_2}</t>
  </si>
  <si>
    <t xml:space="preserve">
 CALCULATE (
      DiSTINCTCOUNT ( '{str_Table_1}'[{str_Field_3}] )
             , REMOVEFILTERS (  '{str_Table_1}' )
  )</t>
  </si>
  <si>
    <t># all  {str_Field_3}(s)</t>
  </si>
  <si>
    <t xml:space="preserve">
 CALCULATE (
      DiSTINCTCOUNT ( '{str_Table_1}'[{str_Field_2}] )
             ,  '{str_Table_2}'
  )</t>
  </si>
  <si>
    <t>#  {str_Field_2}(s) with  {str_Table_2}</t>
  </si>
  <si>
    <t xml:space="preserve">
 CALCULATE (
      DiSTINCTCOUNT ( '{str_Table_1}'[{str_Field_2}] )
             , REMOVEFILTERS (  '{str_Table_1}' )
  )</t>
  </si>
  <si>
    <t># all  {str_Field_2}(s)</t>
  </si>
  <si>
    <t>the difference between all selected  {str_Field_1}(s) minus all selected {str_Field_1}(s) with facts in {str_Table_2}</t>
  </si>
  <si>
    <t>#  {str_Field_1}(s) with  NO {str_Table_2} in Context</t>
  </si>
  <si>
    <t>Distinct count of members with NO facts in Context</t>
  </si>
  <si>
    <t>#  {str_Field_1}(s) with  {str_Table_2}</t>
  </si>
  <si>
    <t>this is a Distinct count of ALL members of the  corresponding attribute ({str_Field_1}) in the dimension ({str_Table_1}) but in Context. If there is a filter applied on {str_Field_1} this is taken in consideration</t>
  </si>
  <si>
    <t># all  {str_Field_1}(s)  in Context</t>
  </si>
  <si>
    <t xml:space="preserve">
#Counts,Customer,Sales,,Customer,Postal Code,City,State-Province,Country-Region,,,,,,;
#Counts,Product,Sales,,Product,Model,Color,Subcategory,Category,,,,,,;</t>
  </si>
  <si>
    <t>this is a Distinct count of ALL members of the  corresponding attribute ({str_Field_1}) in the dimension ({str_Table_1}). No filter applied on table  {str_Field_1}  is taken in consideration</t>
  </si>
  <si>
    <t># all  {str_Field_1}(s)</t>
  </si>
  <si>
    <t>FilterContext,,,,,,,,,,,,,,;</t>
  </si>
  <si>
    <t>All filter context can be used as measure in the tooltip field of the current visual. When hovering over an area of the visual, i.e a bar in the bar chart, the user can see all the filters applied in order to produce the current result.</t>
  </si>
  <si>
    <t>\\ z. Model utilities</t>
  </si>
  <si>
    <t>special Auto caclulation. Code is too lengthy to be presented here, as the Dax Calculation traverses all Tables , all fields of the model.</t>
  </si>
  <si>
    <t>All Filters Applied</t>
  </si>
  <si>
    <t>All Filters applied in the current filter context</t>
  </si>
  <si>
    <t>FilterContext</t>
  </si>
  <si>
    <t>LastProccess,Customer,,,LastProccess_Info,,,,,,,,,,;
LastProccess,Sales,,,LastProccess_Info,,,,,,,,,,;</t>
  </si>
  <si>
    <t>Information regarding the last proccess of the table : {str_Table_1}</t>
  </si>
  <si>
    <t>dd.mm.yyyy hh:nn:ss</t>
  </si>
  <si>
    <t>Last Proccessed {str_Table_1}</t>
  </si>
  <si>
    <t>When the table was last proccessed</t>
  </si>
  <si>
    <t>LastProccess</t>
  </si>
  <si>
    <t>The indicator color takes two values (color and transparency )</t>
  </si>
  <si>
    <t>\\ z. Model utilities \\ Formating</t>
  </si>
  <si>
    <t>Version Indicator Color</t>
  </si>
  <si>
    <t>Utilities</t>
  </si>
  <si>
    <t>Version Logging</t>
  </si>
  <si>
    <t xml:space="preserve">a red fot blinking </t>
  </si>
  <si>
    <t>ImageUrl</t>
  </si>
  <si>
    <t>SVG blinking dot</t>
  </si>
  <si>
    <t xml:space="preserve">a red down arrow , blinking </t>
  </si>
  <si>
    <t>SVG arrow down</t>
  </si>
  <si>
    <t xml:space="preserve">a green arrow icon for use in tables </t>
  </si>
  <si>
    <t>SVG arrow up</t>
  </si>
  <si>
    <t>SVG Prototype Measure</t>
  </si>
  <si>
    <t>x</t>
  </si>
  <si>
    <t>Running total is the sum of all the transactions made before a given date. The same calculation can be used in any scenario where we accumulate values over any sortable column. </t>
  </si>
  <si>
    <t xml:space="preserve">RT </t>
  </si>
  <si>
    <t>Running Total</t>
  </si>
  <si>
    <t>RunTotal</t>
  </si>
  <si>
    <t>there has to be always 5 members
there has to be always 5 members
Normally the hierarchies in a table determine , what attributes are we gonna incorporate
"if we have SortByColumn fields then the Referenced Columns must also be incorporated
,thus we have to fill in the fields 7,8,9,10
In case we have more than 5 attributes then use the ext_Field to create a second Rank function for the same table ( zB date)</t>
  </si>
  <si>
    <t>#,##0</t>
  </si>
  <si>
    <t>rank in {str_Table_1} ({str_Name_ext})</t>
  </si>
  <si>
    <t>Rank of several attributes in the table, as standalone or in a hierarchy</t>
  </si>
  <si>
    <t>Rank</t>
  </si>
  <si>
    <t>% Parent in a hierarchy  automatically calculates the  measures  based on the current level selection of the hierarchy in the visualization.Here for a 5-level Hierarchy</t>
  </si>
  <si>
    <t>% of Parent in {str_Name_ext}</t>
  </si>
  <si>
    <t>% of Parent in a 5-level hierachy</t>
  </si>
  <si>
    <t>%Parent5</t>
  </si>
  <si>
    <t>% Parent in a hierarchy  automatically calculates the  measures  based on the current level selection of the hierarchy in the visualization.Here for a 4-level Hierarchy</t>
  </si>
  <si>
    <t>% of Parent in a 4-level hierachy</t>
  </si>
  <si>
    <t>%Parent4</t>
  </si>
  <si>
    <t>% Parent in a hierarchy  automatically calculates the  measures  based on the current level selection of the hierarchy in the visualization.Here for a 3-level Hierarchy</t>
  </si>
  <si>
    <t>% of Parent in a 3-level hierachy</t>
  </si>
  <si>
    <t xml:space="preserve">%Parent3 </t>
  </si>
  <si>
    <t>% Parent in a hierarchy  automatically calculates the  measures  based on the current level selection of the hierarchy in the visualization.Here for a 2-level Hierarchy</t>
  </si>
  <si>
    <t>% of Parent in a 2-level hierachy</t>
  </si>
  <si>
    <t>%Parent2</t>
  </si>
  <si>
    <t>POP % wc-ISO</t>
  </si>
  <si>
    <t>Period-over-period % iso Week Calendar</t>
  </si>
  <si>
    <t>TI_Week</t>
  </si>
  <si>
    <t>Period-over-period growth automatically selects one of the time  specific (date,week, year) measures previously developed based on the current selection of the visualization. The measure work on the ISO  weeks Calendar</t>
  </si>
  <si>
    <t>POP wc-ISO</t>
  </si>
  <si>
    <t>Period-over-period Week iso Calendar</t>
  </si>
  <si>
    <t>PP wc-ISO</t>
  </si>
  <si>
    <t>Previous period Week iso Calendar</t>
  </si>
  <si>
    <t>POP % wc</t>
  </si>
  <si>
    <t>Period-over-period % Week Calendar</t>
  </si>
  <si>
    <t>Period-over-period growth automatically selects one of the time  specific (date,week, year) measures previously developed based on the current selection of the visualization. The measure work on the normal-american weeks Calendar</t>
  </si>
  <si>
    <t>POP wc</t>
  </si>
  <si>
    <t>Period-over-period Week Calendar</t>
  </si>
  <si>
    <t>PP wc</t>
  </si>
  <si>
    <t>Previous period Week Calendar</t>
  </si>
  <si>
    <t>YOY % ISO</t>
  </si>
  <si>
    <t>Year-over-year % ISO</t>
  </si>
  <si>
    <t>Year-over-year ISO compares a period to the equivalent period in the previous year, but only for ISO dates. An ISO year can start before or after Jan 1st</t>
  </si>
  <si>
    <t>YOY ISO</t>
  </si>
  <si>
    <t>Year-over-year ISO</t>
  </si>
  <si>
    <t>PY ISO</t>
  </si>
  <si>
    <t>Previous year ISO</t>
  </si>
  <si>
    <t>WOW ISO %</t>
  </si>
  <si>
    <t>ISO_Week-over-ISO_week %</t>
  </si>
  <si>
    <t xml:space="preserve">TIw,
Date,,,
Date,WeekID,ISOWeekID,Year,DateWithSales,DateKey, </t>
  </si>
  <si>
    <t xml:space="preserve">Week-over-week  compares an ISO week to the previous ISO one. ISO Weeks are the european ones. The 1st iso week of the year can start in the previous year (depending on how many day where left in the previous year. The 1st week of the year has Jan the 4th in it. it starts on Monday. </t>
  </si>
  <si>
    <t>WOW ISO</t>
  </si>
  <si>
    <t>ISO_Week-over-ISO_week</t>
  </si>
  <si>
    <t>PW ISO</t>
  </si>
  <si>
    <t>Previous ISO week</t>
  </si>
  <si>
    <t>WOW %</t>
  </si>
  <si>
    <t>Week-over-week %</t>
  </si>
  <si>
    <t xml:space="preserve">TI_Week,
Date,,,
Date,WeekID,ISOWeekID,Year,DateWithSales,DateKey, </t>
  </si>
  <si>
    <t>Week-over-week  compares a week to the previous one. By default, normal weeks are the american weeks´. The 1st week of the year starts always at the 1st of the year and the first day is Sunday.</t>
  </si>
  <si>
    <t>WOW</t>
  </si>
  <si>
    <t>Week-over-week</t>
  </si>
  <si>
    <t>PW</t>
  </si>
  <si>
    <t>Previous week</t>
  </si>
  <si>
    <t>Sales AVG 1Y :=
VAR Period1Y =
CALCULATETABLE (
DATESINPERIOD (
'Date'[Date],
MAX ( 'Date'[Date] ),
-1,
YEAR
),
'Date'[DateWithSales] = TRUE
)
VAR FirstDayWithData =
CALCULATE (
MIN ( Sales[Order Date] ),
REMOVEFILTERS ()
)
VAR FirstDayInPeriod =
MINX ( Period1Y, 'Date'[Date] )
VAR Result =
IF (
FirstDayWithData &lt;= FirstDayInPeriod,
AVERAGEX (
Period1Y,
[Sales Amount]
)
)
RETURN
Result</t>
  </si>
  <si>
    <t>AVG 1Y</t>
  </si>
  <si>
    <t>Moving average 1 year</t>
  </si>
  <si>
    <t>TI</t>
  </si>
  <si>
    <t>AVG 3M</t>
  </si>
  <si>
    <t>Moving average 3 months</t>
  </si>
  <si>
    <t>Sales AVG 3M :=
VAR Period3M =
CALCULATETABLE (
DATESINPERIOD (
'Date'[Date],
MAX ( 'Date'[Date] ),
-3,
MONTH
),
'Date'[DateWithSales] = TRUE
)
VAR FirstDayWithData =
CALCULATE (
MIN ( Sales[Order Date] ),
REMOVEFILTERS ()
)
VAR FirstDayInPeriod =
MINX ( Period3M, 'Date'[Date] )
VAR Result =
IF (
FirstDayWithData &lt;= FirstDayInPeriod,
AVERAGEX (
Period3M,
[Sales Amount]
)
)
RETURN
Result</t>
  </si>
  <si>
    <t>AVG 30D</t>
  </si>
  <si>
    <t>Moving average 30 days</t>
  </si>
  <si>
    <t>MATG %</t>
  </si>
  <si>
    <t>Moving annual total growth %</t>
  </si>
  <si>
    <t>MATG</t>
  </si>
  <si>
    <t>Moving annual total growth</t>
  </si>
  <si>
    <t>PYMAT</t>
  </si>
  <si>
    <t>Previous year moving annual total</t>
  </si>
  <si>
    <t>MAT</t>
  </si>
  <si>
    <t>Moving annual total</t>
  </si>
  <si>
    <t>MTDOPM %</t>
  </si>
  <si>
    <t>Month-to-date-over-previous-month</t>
  </si>
  <si>
    <t>The month-to-date over full previous month compares the month-to-date against the entire previous month.</t>
  </si>
  <si>
    <t>MTDOPM</t>
  </si>
  <si>
    <t>Month-to-date-over-previous-month %</t>
  </si>
  <si>
    <t>PMC</t>
  </si>
  <si>
    <t>Previous month complete</t>
  </si>
  <si>
    <t>QTDOPQ %</t>
  </si>
  <si>
    <t>Quarter-to-date-over-previous-quarter %</t>
  </si>
  <si>
    <t>The quarter-to-date over full previous quarter compares the quarter-to-date against the entire previous quarter.</t>
  </si>
  <si>
    <t>QTDOPQ</t>
  </si>
  <si>
    <t>Quarter-to-date-over-previous-quarter</t>
  </si>
  <si>
    <t>PQC</t>
  </si>
  <si>
    <t>Previous quarter complete</t>
  </si>
  <si>
    <t>YTDOPY %</t>
  </si>
  <si>
    <t>Year- to-date-over-previous-year %</t>
  </si>
  <si>
    <r>
      <t>Comparing a to-date aggregation with the previous full period is useful when you consider the previous period as a benchmark. Once the current year-to-date reaches 100% of the full previous year, this means we have reached the same performance as the previous full period, hopefully in fewer days.</t>
    </r>
    <r>
      <rPr>
        <b/>
        <sz val="10"/>
        <color theme="1"/>
        <rFont val="Calibri"/>
        <family val="2"/>
        <scheme val="minor"/>
      </rPr>
      <t>The year-to-date over the full previous year</t>
    </r>
    <r>
      <rPr>
        <sz val="10"/>
        <color theme="1"/>
        <rFont val="Calibri"/>
        <family val="2"/>
        <scheme val="minor"/>
      </rPr>
      <t xml:space="preserve"> compares the year-to-date against the entire previous year.</t>
    </r>
  </si>
  <si>
    <t>YTDOPY</t>
  </si>
  <si>
    <t>Year- to-date-over-previous-year</t>
  </si>
  <si>
    <t>PYC</t>
  </si>
  <si>
    <t>Previous year complete</t>
  </si>
  <si>
    <t>MOMTD %</t>
  </si>
  <si>
    <t>Month-over-month-to-date %</t>
  </si>
  <si>
    <r>
      <rPr>
        <b/>
        <sz val="9"/>
        <color rgb="FF222222"/>
        <rFont val="Arial"/>
        <family val="2"/>
      </rPr>
      <t>Month-over-month-to-date growth</t>
    </r>
    <r>
      <rPr>
        <sz val="9"/>
        <color rgb="FF222222"/>
        <rFont val="Arial"/>
        <family val="2"/>
      </rPr>
      <t xml:space="preserve"> compares a month-to-date at a specific date with the month-to-date at an equivalent date in the previous month.</t>
    </r>
  </si>
  <si>
    <t>MOMTD</t>
  </si>
  <si>
    <t>Month-over-month-to-date</t>
  </si>
  <si>
    <t>PMTD</t>
  </si>
  <si>
    <t>Previous month-to-date</t>
  </si>
  <si>
    <t>QOQTD %</t>
  </si>
  <si>
    <t>Quarter-over-quarter-to-date %</t>
  </si>
  <si>
    <r>
      <rPr>
        <b/>
        <sz val="10"/>
        <color theme="1"/>
        <rFont val="Calibri"/>
        <family val="2"/>
        <scheme val="minor"/>
      </rPr>
      <t>Quarter-over-quarter-to-date growth</t>
    </r>
    <r>
      <rPr>
        <sz val="10"/>
        <color theme="1"/>
        <rFont val="Calibri"/>
        <family val="2"/>
        <scheme val="minor"/>
      </rPr>
      <t xml:space="preserve"> compares the quarter-to-date at a specific date with the quarter-to-date at an equivalent date in the previous quarter.</t>
    </r>
  </si>
  <si>
    <t>QOQTD</t>
  </si>
  <si>
    <t>Quarter-over-quarter-to-date</t>
  </si>
  <si>
    <t>PQTD</t>
  </si>
  <si>
    <t>Previous quarter-to-date</t>
  </si>
  <si>
    <t>YOYTD %</t>
  </si>
  <si>
    <t>Year-over-year-to-date %</t>
  </si>
  <si>
    <t>Year-over-year-to-date growth compares the year-to-date at a specific date with the year-to-date at an equivalent date in the previous year.</t>
  </si>
  <si>
    <t>YOYTD</t>
  </si>
  <si>
    <t>Year-over-year-to-date</t>
  </si>
  <si>
    <t>PYTD</t>
  </si>
  <si>
    <t>Previous year-to-date</t>
  </si>
  <si>
    <t>POP %</t>
  </si>
  <si>
    <t>Period-over-period %</t>
  </si>
  <si>
    <t>Period-over-period growth automatically selects one of the time  specific (month, quarter, year) measures previously developed based on the current selection of the visualization. For example, it returns the value of month-over-month growth measures if the visualization displays data at the month level, switching to year-over-year growth measures if the visualization shows the total at the year level.</t>
  </si>
  <si>
    <t>POP</t>
  </si>
  <si>
    <t>Period-over-period</t>
  </si>
  <si>
    <t>PP</t>
  </si>
  <si>
    <t>Previous period</t>
  </si>
  <si>
    <t>DOD %</t>
  </si>
  <si>
    <t>Day-over-day %</t>
  </si>
  <si>
    <t xml:space="preserve">Day-over-day compares a time period with its equivalent in the previous day. </t>
  </si>
  <si>
    <t>DOD</t>
  </si>
  <si>
    <t>Day-over-day</t>
  </si>
  <si>
    <t>PD</t>
  </si>
  <si>
    <t>Previous day</t>
  </si>
  <si>
    <t>MOM %</t>
  </si>
  <si>
    <t>Month-over-month %</t>
  </si>
  <si>
    <t>Month-over-month compares a time period with its equivalent in the previous month. it only returns the corresponding portion of the previous month</t>
  </si>
  <si>
    <t>MOM</t>
  </si>
  <si>
    <t>Month-over-month</t>
  </si>
  <si>
    <t>PM</t>
  </si>
  <si>
    <t>Previous month</t>
  </si>
  <si>
    <t>QOQ %</t>
  </si>
  <si>
    <t>Quarter-over-quarter %</t>
  </si>
  <si>
    <t>Quarter-over-quarter compares a period with the equivalent period in the previous quarter. </t>
  </si>
  <si>
    <t>QOQ</t>
  </si>
  <si>
    <t>Quarter-over-quarter</t>
  </si>
  <si>
    <t>PQ</t>
  </si>
  <si>
    <t>Previous quarter</t>
  </si>
  <si>
    <t>this is a measure to be used to show an arrow based on YOY .  A green up arrow when YOY is growing and  YOY growth is negative (ie Cost)</t>
  </si>
  <si>
    <t>YOY SVG icon (growth negative)</t>
  </si>
  <si>
    <t>Year-over-year icon up-red</t>
  </si>
  <si>
    <t>this is a measure to be used to show an arrow based on YOY .  A green up arrow when YOY is growing and  YOY growth is positive (ie Sales)</t>
  </si>
  <si>
    <t>YOY SVG icon (growth positive)</t>
  </si>
  <si>
    <t>Year-over-year icon up-green</t>
  </si>
  <si>
    <t>this is a measure to be used in dynamic color formating . When we want to format a the YOY as green and  when YOY growth is negative (ie Cost)</t>
  </si>
  <si>
    <t>YOY Color (growth negative)</t>
  </si>
  <si>
    <t>Year-over-year Color up-red</t>
  </si>
  <si>
    <t>this is a measure to be used in dynamic color formating . When we want to format a the YOY as green and  when YOY growth is positive (ie Sales)</t>
  </si>
  <si>
    <t>YOY Color (growth positive)</t>
  </si>
  <si>
    <t>Year-over-year Color up-green</t>
  </si>
  <si>
    <t>YOY %</t>
  </si>
  <si>
    <t>Year-over-year %</t>
  </si>
  <si>
    <t>Year-over-year compares a period to the equivalent period in the previous year. </t>
  </si>
  <si>
    <t>YOY</t>
  </si>
  <si>
    <t>Year-over-year</t>
  </si>
  <si>
    <t>PY</t>
  </si>
  <si>
    <t>Previous year</t>
  </si>
  <si>
    <t>The month to date aggregates data from the first day of the month</t>
  </si>
  <si>
    <t>MTD</t>
  </si>
  <si>
    <t>Month-to-date</t>
  </si>
  <si>
    <t>The quarter to date aggregates data from the first day of the quarter</t>
  </si>
  <si>
    <t>QTD</t>
  </si>
  <si>
    <t>Quarter-to-date</t>
  </si>
  <si>
    <t>The year-to-date aggregates data starting on January 1 of the year</t>
  </si>
  <si>
    <t>YTD</t>
  </si>
  <si>
    <t>Year-to-date</t>
  </si>
  <si>
    <t>Example</t>
  </si>
  <si>
    <t>Comparison</t>
  </si>
  <si>
    <t>Aggregation</t>
  </si>
  <si>
    <t>Shifting</t>
  </si>
  <si>
    <t>auto_include_DAX_in_Help</t>
  </si>
  <si>
    <r>
      <t xml:space="preserve">             </t>
    </r>
    <r>
      <rPr>
        <b/>
        <i/>
        <sz val="10"/>
        <color rgb="FFFF0000"/>
        <rFont val="Consolas"/>
        <family val="3"/>
      </rPr>
      <t>{tbl_ColumnMapping}</t>
    </r>
  </si>
  <si>
    <t xml:space="preserve">comment </t>
  </si>
  <si>
    <t xml:space="preserve">\\ z. ABC classification \\ __selectedMeasure </t>
  </si>
  <si>
    <t xml:space="preserve">\\ z. Categorical Aggregations\\ Formating \\ __selectedMeasure </t>
  </si>
  <si>
    <t>__selectedMeasure category  Coloring  (in {str_Name_ext})</t>
  </si>
  <si>
    <t xml:space="preserve">\\ z. Categorical Aggregations\\ __selectedMeasure </t>
  </si>
  <si>
    <t xml:space="preserve">
--level 1
    var _lvl1 = CALCULATE( 
                    MINX(
                       ALLSELECTED( __KeyDateDimension)
                       , [__selectedMeasure]               
                       )
                       , REMOVEFILTERS( __KeyDateDimension)
					)
--level 2
    var _lvl2 = CALCULATE( 
                    MINX(
                       ALLSELECTED( '{str_Table_1}'[{str_Field_2}])
                       , [__selectedMeasure]               
                       )
                       , REMOVEFILTERS( '{str_Table_1}'[{str_Field_2}])
                       , REMOVEFILTERS( '{str_Table_1}'[{str_Field_7}])
                    )
--level 3
    var _lvl3 = CALCULATE( 
                    MINX(
                       ALLSELECTED( '{str_Table_1}'[{str_Field_3}])
                       , [__selectedMeasure]               
                       )
                       , REMOVEFILTERS( '{str_Table_1}'[{str_Field_3}])
                       , REMOVEFILTERS( '{str_Table_1}'[{str_Field_8}])
                    )    
--level 4
    var _lvl4 = CALCULATE( 
                    MINX(
                       ALLSELECTED( '{str_Table_1}'[{str_Field_4}])
                       , [__selectedMeasure]               
                       )
                       , REMOVEFILTERS( '{str_Table_1}'[{str_Field_4}])                      
                    )    
--level 5
    var _lvl5 = CALCULATE( 
                    MINX(
                       ALLSELECTED( '{str_Table_1}'[{str_Field_5}])
                       , [__selectedMeasure]               
                       )
                       , REMOVEFILTERS( '{str_Table_1}'[{str_Field_5}])                      
                    )        
return
   SWITCH(
       TRUE()
          ,ISINSCOPE( __KeyDateDimension)  &amp;&amp;   [__selectedMeasure]  &gt;0  , _lvl1
         , ISINSCOPE( '{str_Table_1}'[{str_Field_2}])  &amp;&amp;   [__selectedMeasure]  &gt;0  , _lvl2
         , ISINSCOPE( '{str_Table_1}'[{str_Field_3}])  &amp;&amp;   [__selectedMeasure]  &gt;0  , _lvl3
         , ISINSCOPE( '{str_Table_1}'[{str_Field_4}])  &amp;&amp;   [__selectedMeasure]  &gt;0  , _lvl4
         , ISINSCOPE( '{str_Table_1}'[{str_Field_5}])  &amp;&amp;   [__selectedMeasure]  &gt;0  , _lvl5
      )
	</t>
  </si>
  <si>
    <t>__selectedMeasure category  MIN  (in {str_Name_ext})</t>
  </si>
  <si>
    <t xml:space="preserve">
--level 1
    var _lvl1 = CALCULATE( 
                    MAXX(
                       ALLSELECTED( __KeyDateDimension)
                       , [__selectedMeasure]               
                       )
                       , REMOVEFILTERS( __KeyDateDimension)
					)
--level 2
    var _lvl2 = CALCULATE( 
                    MAXX(
                       ALLSELECTED( '{str_Table_1}'[{str_Field_2}])
                       , [__selectedMeasure]               
                       )
                       , REMOVEFILTERS( '{str_Table_1}'[{str_Field_2}])
                       , REMOVEFILTERS( '{str_Table_1}'[{str_Field_7}])
                    )
--level 3
    var _lvl3 = CALCULATE( 
                    MAXX(
                       ALLSELECTED( '{str_Table_1}'[{str_Field_3}])
                       , [__selectedMeasure]               
                       )
                       , REMOVEFILTERS( '{str_Table_1}'[{str_Field_3}])
                       , REMOVEFILTERS( '{str_Table_1}'[{str_Field_8}])
                    )    
--level 4
    var _lvl4 = CALCULATE( 
                    MAXX(
                       ALLSELECTED( '{str_Table_1}'[{str_Field_4}])
                       , [__selectedMeasure]               
                       )
                       , REMOVEFILTERS( '{str_Table_1}'[{str_Field_4}])                      
                    )    
--level 5
    var _lvl5 = CALCULATE( 
                    MAXX(
                       ALLSELECTED( '{str_Table_1}'[{str_Field_5}])
                       , [__selectedMeasure]               
                       )
                       , REMOVEFILTERS( '{str_Table_1}'[{str_Field_5}])                      
                    )        
return
   SWITCH(
       TRUE()
          ,ISINSCOPE( __KeyDateDimension)  &amp;&amp;   [__selectedMeasure]  &gt;0  , _lvl1
         , ISINSCOPE( '{str_Table_1}'[{str_Field_2}])  &amp;&amp;   [__selectedMeasure]  &gt;0  , _lvl2
         , ISINSCOPE( '{str_Table_1}'[{str_Field_3}])  &amp;&amp;   [__selectedMeasure]  &gt;0  , _lvl3
         , ISINSCOPE( '{str_Table_1}'[{str_Field_4}])  &amp;&amp;   [__selectedMeasure]  &gt;0  , _lvl4
         , ISINSCOPE( '{str_Table_1}'[{str_Field_5}])  &amp;&amp;   [__selectedMeasure]  &gt;0  , _lvl5
      )
	</t>
  </si>
  <si>
    <t>__selectedMeasure category  MAX  (in {str_Name_ext})</t>
  </si>
  <si>
    <t xml:space="preserve">
--level 1
    var _lvl1 = CALCULATE( 
                    AVERAGEX(
                       ALLSELECTED( __KeyDateDimension)
                       , [__selectedMeasure]               
                       )
                       , REMOVEFILTERS( __KeyDateDimension)
					)
--level 2
    var _lvl2 = CALCULATE( 
                    AVERAGEX(
                       ALLSELECTED( '{str_Table_1}'[{str_Field_2}])
                       , [__selectedMeasure]               
                       )
                       , REMOVEFILTERS( '{str_Table_1}'[{str_Field_2}])
                       , REMOVEFILTERS( '{str_Table_1}'[{str_Field_7}])
                    )
--level 3
    var _lvl3 = CALCULATE( 
                    AVERAGEX(
                       ALLSELECTED( '{str_Table_1}'[{str_Field_3}])
                       , [__selectedMeasure]               
                       )
                       , REMOVEFILTERS( '{str_Table_1}'[{str_Field_3}])
                       , REMOVEFILTERS( '{str_Table_1}'[{str_Field_8}])
                    )    
--level 4
    var _lvl4 = CALCULATE( 
                    AVERAGEX(
                       ALLSELECTED( '{str_Table_1}'[{str_Field_4}])
                       , [__selectedMeasure]               
                       )
                       , REMOVEFILTERS( '{str_Table_1}'[{str_Field_4}])                      
                    )    
--level 5
    var _lvl5 = CALCULATE( 
                    AVERAGEX(
                       ALLSELECTED( '{str_Table_1}'[{str_Field_5}])
                       , [__selectedMeasure]               
                       )
                       , REMOVEFILTERS( '{str_Table_1}'[{str_Field_5}])                      
                    )        
return
   SWITCH(
       TRUE()
          ,ISINSCOPE( __KeyDateDimension)  &amp;&amp;   [__selectedMeasure]  &gt;0  , _lvl1
         , ISINSCOPE( '{str_Table_1}'[{str_Field_2}])  &amp;&amp;   [__selectedMeasure]  &gt;0  , _lvl2
         , ISINSCOPE( '{str_Table_1}'[{str_Field_3}])  &amp;&amp;   [__selectedMeasure]  &gt;0  , _lvl3
         , ISINSCOPE( '{str_Table_1}'[{str_Field_4}])  &amp;&amp;   [__selectedMeasure]  &gt;0  , _lvl4
         , ISINSCOPE( '{str_Table_1}'[{str_Field_5}])  &amp;&amp;   [__selectedMeasure]  &gt;0  , _lvl5
      )
	</t>
  </si>
  <si>
    <t>__selectedMeasure category  AVR  (in {str_Name_ext})</t>
  </si>
  <si>
    <t xml:space="preserve">
--level 1
    var _lvl1 = CALCULATE( 
                    MINX(
                       ALLSELECTED( __KeyDateDimension)
                       , [__selectedMeasure]               
                       )
                       , REMOVEFILTERS( __KeyDateDimension)
					)
--level 2
    var _lvl2 = CALCULATE( 
                    MINX(
                       ALLSELECTED( '{str_Table_1}'[{str_Field_2}])
                       , [__selectedMeasure]               
                       )
                       , REMOVEFILTERS( '{str_Table_1}'[{str_Field_2}])
                       , REMOVEFILTERS( '{str_Table_1}'[{str_Field_7}])
                    )
--level 3
    var _lvl3 = CALCULATE( 
                    MINX(
                       ALLSELECTED( '{str_Table_1}'[{str_Field_3}])
                       , [__selectedMeasure]               
                       )
                       , REMOVEFILTERS( '{str_Table_1}'[{str_Field_3}])
                       , REMOVEFILTERS( '{str_Table_1}'[{str_Field_8}])
                    )    
--level 4
    var _lvl4 = CALCULATE( 
                    MINX(
                       ALLSELECTED( '{str_Table_1}'[{str_Field_4}])
                       , [__selectedMeasure]               
                       )
                       , REMOVEFILTERS( '{str_Table_1}'[{str_Field_4}])                      
                    )    
return
   SWITCH(
       TRUE()
          ,ISINSCOPE( __KeyDateDimension)  &amp;&amp;   [__selectedMeasure]  &gt;0  , _lvl1
         , ISINSCOPE( '{str_Table_1}'[{str_Field_2}])  &amp;&amp;   [__selectedMeasure]  &gt;0  , _lvl2
         , ISINSCOPE( '{str_Table_1}'[{str_Field_3}])  &amp;&amp;   [__selectedMeasure]  &gt;0  , _lvl3
         , ISINSCOPE( '{str_Table_1}'[{str_Field_4}])  &amp;&amp;   [__selectedMeasure]  &gt;0  , _lvl4
      )
	</t>
  </si>
  <si>
    <t xml:space="preserve">
--level 1
    var _lvl1 = CALCULATE( 
                    MAXX(
                       ALLSELECTED( __KeyDateDimension)
                       , [__selectedMeasure]               
                       )
                       , REMOVEFILTERS( __KeyDateDimension)
					)
--level 2
    var _lvl2 = CALCULATE( 
                    MAXX(
                       ALLSELECTED( '{str_Table_1}'[{str_Field_2}])
                       , [__selectedMeasure]               
                       )
                       , REMOVEFILTERS( '{str_Table_1}'[{str_Field_2}])
                       , REMOVEFILTERS( '{str_Table_1}'[{str_Field_7}])
                    )
--level 3
    var _lvl3 = CALCULATE( 
                    MAXX(
                       ALLSELECTED( '{str_Table_1}'[{str_Field_3}])
                       , [__selectedMeasure]               
                       )
                       , REMOVEFILTERS( '{str_Table_1}'[{str_Field_3}])
                       , REMOVEFILTERS( '{str_Table_1}'[{str_Field_8}])
                    )    
--level 4
    var _lvl4 = CALCULATE( 
                    MAXX(
                       ALLSELECTED( '{str_Table_1}'[{str_Field_4}])
                       , [__selectedMeasure]               
                       )
                       , REMOVEFILTERS( '{str_Table_1}'[{str_Field_4}])                      
                    )    
return
   SWITCH(
       TRUE()
          ,ISINSCOPE( __KeyDateDimension)  &amp;&amp;   [__selectedMeasure]  &gt;0  , _lvl1
         , ISINSCOPE( '{str_Table_1}'[{str_Field_2}])  &amp;&amp;   [__selectedMeasure]  &gt;0  , _lvl2
         , ISINSCOPE( '{str_Table_1}'[{str_Field_3}])  &amp;&amp;   [__selectedMeasure]  &gt;0  , _lvl3
         , ISINSCOPE( '{str_Table_1}'[{str_Field_4}])  &amp;&amp;   [__selectedMeasure]  &gt;0  , _lvl4
      )
	</t>
  </si>
  <si>
    <t xml:space="preserve">
--level 1
    var _lvl1 = CALCULATE( 
                    AVERAGEX(
                       ALLSELECTED( __KeyDateDimension)
                       , [__selectedMeasure]               
                       )
                       , REMOVEFILTERS( __KeyDateDimension)
					)
--level 2
    var _lvl2 = CALCULATE( 
                    AVERAGEX(
                       ALLSELECTED( '{str_Table_1}'[{str_Field_2}])
                       , [__selectedMeasure]               
                       )
                       , REMOVEFILTERS( '{str_Table_1}'[{str_Field_2}])
                       , REMOVEFILTERS( '{str_Table_1}'[{str_Field_7}])
                    )
--level 3
    var _lvl3 = CALCULATE( 
                    AVERAGEX(
                       ALLSELECTED( '{str_Table_1}'[{str_Field_3}])
                       , [__selectedMeasure]               
                       )
                       , REMOVEFILTERS( '{str_Table_1}'[{str_Field_3}])
                       , REMOVEFILTERS( '{str_Table_1}'[{str_Field_8}])
                    )    
--level 4
    var _lvl4 = CALCULATE( 
                    AVERAGEX(
                       ALLSELECTED( '{str_Table_1}'[{str_Field_4}])
                       , [__selectedMeasure]               
                       )
                       , REMOVEFILTERS( '{str_Table_1}'[{str_Field_4}])                      
                    )    
return
   SWITCH(
       TRUE()
          ,ISINSCOPE( __KeyDateDimension)  &amp;&amp;   [__selectedMeasure]  &gt;0  , _lvl1
         , ISINSCOPE( '{str_Table_1}'[{str_Field_2}])  &amp;&amp;   [__selectedMeasure]  &gt;0  , _lvl2
         , ISINSCOPE( '{str_Table_1}'[{str_Field_3}])  &amp;&amp;   [__selectedMeasure]  &gt;0  , _lvl3
         , ISINSCOPE( '{str_Table_1}'[{str_Field_4}])  &amp;&amp;   [__selectedMeasure]  &gt;0  , _lvl4
      )
	</t>
  </si>
  <si>
    <t xml:space="preserve">
--level 1
    var _lvl1 = CALCULATE( 
                    MINX(
                       ALLSELECTED( __KeyDateDimension)
                       , [__selectedMeasure]               
                       )
                       , REMOVEFILTERS( __KeyDateDimension)
					)
--level 2
    var _lvl2 = CALCULATE( 
                    MINX(
                       ALLSELECTED( '{str_Table_1}'[{str_Field_2}])
                       , [__selectedMeasure]               
                       )
                       , REMOVEFILTERS( '{str_Table_1}'[{str_Field_2}])
                       , REMOVEFILTERS( '{str_Table_1}'[{str_Field_7}])
                    )
--level 3
    var _lvl3 = CALCULATE( 
                    MINX(
                       ALLSELECTED( '{str_Table_1}'[{str_Field_3}])
                       , [__selectedMeasure]               
                       )
                       , REMOVEFILTERS( '{str_Table_1}'[{str_Field_3}])
                       , REMOVEFILTERS( '{str_Table_1}'[{str_Field_8}])
                    )    
return
   SWITCH(
       TRUE()
          ,ISINSCOPE( __KeyDateDimension)  &amp;&amp;   [__selectedMeasure]  &gt;0  , _lvl1
         , ISINSCOPE( '{str_Table_1}'[{str_Field_2}])  &amp;&amp;   [__selectedMeasure]  &gt;0  , _lvl2
         , ISINSCOPE( '{str_Table_1}'[{str_Field_3}])  &amp;&amp;   [__selectedMeasure]  &gt;0  , _lvl3       
      )
	</t>
  </si>
  <si>
    <t xml:space="preserve">
--level 1
    var _lvl1 = CALCULATE( 
                    MAXX(
                       ALLSELECTED( __KeyDateDimension)
                       , [__selectedMeasure]               
                       )
                       , REMOVEFILTERS( __KeyDateDimension)
					)
--level 2
    var _lvl2 = CALCULATE( 
                    MAXX(
                       ALLSELECTED( '{str_Table_1}'[{str_Field_2}])
                       , [__selectedMeasure]               
                       )
                       , REMOVEFILTERS( '{str_Table_1}'[{str_Field_2}])
                       , REMOVEFILTERS( '{str_Table_1}'[{str_Field_7}])
                    )
--level 3
    var _lvl3 = CALCULATE( 
                    MAXX(
                       ALLSELECTED( '{str_Table_1}'[{str_Field_3}])
                       , [__selectedMeasure]               
                       )
                       , REMOVEFILTERS( '{str_Table_1}'[{str_Field_3}])
                       , REMOVEFILTERS( '{str_Table_1}'[{str_Field_8}])
                    )    
return
   SWITCH(
       TRUE()
          ,ISINSCOPE( __KeyDateDimension)  &amp;&amp;   [__selectedMeasure]  &gt;0  , _lvl1
         , ISINSCOPE( '{str_Table_1}'[{str_Field_2}])  &amp;&amp;   [__selectedMeasure]  &gt;0  , _lvl2
         , ISINSCOPE( '{str_Table_1}'[{str_Field_3}])  &amp;&amp;   [__selectedMeasure]  &gt;0  , _lvl3
     )
	</t>
  </si>
  <si>
    <t xml:space="preserve">
--level 1
    var _lvl1 = CALCULATE( 
                    AVERAGEX(
                       ALLSELECTED( __KeyDateDimension)
                       , [__selectedMeasure]               
                       )
                       , REMOVEFILTERS( __KeyDateDimension)
					)
--level 2
    var _lvl2 = CALCULATE( 
                    AVERAGEX(
                       ALLSELECTED( '{str_Table_1}'[{str_Field_2}])
                       , [__selectedMeasure]               
                       )
                       , REMOVEFILTERS( '{str_Table_1}'[{str_Field_2}])
                       , REMOVEFILTERS( '{str_Table_1}'[{str_Field_7}])
                    )
--level 3
    var _lvl3 = CALCULATE( 
                    AVERAGEX(
                       ALLSELECTED( '{str_Table_1}'[{str_Field_3}])
                       , [__selectedMeasure]               
                       )
                       , REMOVEFILTERS( '{str_Table_1}'[{str_Field_3}])
                       , REMOVEFILTERS( '{str_Table_1}'[{str_Field_8}])
                    )    
return
   SWITCH(
       TRUE()
          ,ISINSCOPE( __KeyDateDimension)  &amp;&amp;   [__selectedMeasure]  &gt;0  , _lvl1
         , ISINSCOPE( '{str_Table_1}'[{str_Field_2}])  &amp;&amp;   [__selectedMeasure]  &gt;0  , _lvl2
         , ISINSCOPE( '{str_Table_1}'[{str_Field_3}])  &amp;&amp;   [__selectedMeasure]  &gt;0  , _lvl3     
      )
	</t>
  </si>
  <si>
    <t xml:space="preserve">
 CALCULATE (
      DiSTINCTCOUNT ( __KeyDateDimension )
             ,  '{str_Table_2}'
  )</t>
  </si>
  <si>
    <t xml:space="preserve">
 CALCULATE (
      DiSTINCTCOUNT ( __KeyDateDimension )
             , ALLSELECTED (  '{str_Table_1}' )
  )</t>
  </si>
  <si>
    <t xml:space="preserve">
 CALCULATE (
      DiSTINCTCOUNT ( __KeyDateDimension )
             , REMOVEFILTERS (  '{str_Table_1}' )
  )</t>
  </si>
  <si>
    <t>MAX ( __KeyDateDimension )</t>
  </si>
  <si>
    <t xml:space="preserve">
var _firstCR =  SEARCH(unichar(10),[Version Logging],1)
var _getFirstDate = left([Version Logging],_firstCR)
var _date = DATEVALUE(_getFirstDate)
var _datediff = DATEDIFF(now(),_date,DAY)
var _res =  if(_datediff &gt; -5,"rgb(9,18,79)","rgba(0,0,0,0)")    // check the last 5 Days : dark blue if in period- transparent if not
return
 _res</t>
  </si>
  <si>
    <t>this is the Model Versioning. The report versioning Measure should follow the same pattern , keeping the date at the exact place, so it can be detected from the Notification measure.</t>
  </si>
  <si>
    <t xml:space="preserve">
"28-11-2022 "  &amp; UNICHAR(10) &amp;  "name@outlook.com" &amp; UNICHAR(10) &amp;  "this is a test" &amp; UNICHAR(10) &amp;  "-----------------------" &amp; UNICHAR(10) &amp; 
"23-11-2022 "  &amp; UNICHAR(10) &amp;  "name@outlook.com" &amp; UNICHAR(10) &amp;  "another  test" &amp; UNICHAR(10)  &amp;  "-----------------------" &amp; UNICHAR(10)</t>
  </si>
  <si>
    <t xml:space="preserve">
// Selection : 
    //Shape-Color-Animation 
        var __shapeIndex         = 1
        var __colorIndex         = 4
        var __animationIndex     =2
    // other Attributes
        var __radius              = 20
        var __opacity             = 0.9
        var __duration            = 1
//  Definition of the Parts 
    // Header
        var __header = "data:image/svg+xml;utf8," &amp;
                "&lt;svg
                xmlns:dc='http://purl.org/dc/elements/1.1/'
                xmlns:cc='http://creativecommons.org/ns#'
                xmlns:svg='http://www.w3.org/2000/svg'
                xmlns='http://www.w3.org/2000/svg'
                x='0px' y='0px' 
                viewBox='0 0 122.88 115.07' 
                style='enable-background:new 0 0 70 70' 
                xml:space='preserve'
                &gt;"
    // Colors
    var __color = 
        SWITCH(
            TRUE(),
              __colorIndex = 1  , "Green"
            , __colorIndex = 2  , "Blue"
            , __colorIndex = 3  , "Orange"
            , __colorIndex = 4  , "Red"
            , __colorIndex = 5  , "DarkOrchid"
            , __colorIndex = 6  , "DarkBlue"
            , __colorIndex = 7  , "FireBrick"
            , __colorIndex = 8  , "Gold"
            , __colorIndex = 9  , "HotPink"
            , __colorIndex = 10 , "Tomato"
            , __colorIndex = 11 , "SpringGreen"
			, __colorIndex = 12 , "rgb(0,210,0)"  // strong green
            ,"White"
        )
    //  Shapes 
        var __shapeTextCircle         = "&lt;circle cx='30' cy='30' r='" &amp; __radius &amp; "' fill='" &amp; __color &amp; "' fill-opacity='" &amp; __opacity &amp; "' /&gt;"
        var __shapeTextDiamond        = "&lt;polygon points=""10,0 20,10, 10,20 0,10"" style=""fill:" &amp; __color &amp; ";stroke:" &amp; __color &amp; ";stroke-width:0;fill-rule:evenodd;"" /&gt;" 
        var __shapeTextTriangleUp     = "&lt;polygon points=""5,50 55,50 30,5"" style=""fill:" &amp; __color &amp; ";stroke:" &amp; __color &amp; ";stroke-width:0;fill-rule:evenodd;"" /&gt;" 
        var __shapeTextDot            = "&lt;circle cx='30' cy='30' r='" &amp; 1 &amp; "' fill='" &amp; __color &amp; "' fill-opacity='" &amp; __opacity &amp; "' /&gt;"
        var __shapeTextSquare         = "&lt;polygon points=""0,20 0,0, 20,1 20,20"" style=""fill:" &amp; __color &amp; ";stroke:" &amp; __color &amp; ";stroke-width:0;fill-rule:evenodd;"" /&gt;" 
        var __shapeTextRectangle      = "&lt;polygon points=""5,10 5,0, 35,1 35,10"" style=""fill:" &amp; __color &amp; ";stroke:" &amp; __color &amp; ";stroke-width:0;fill-rule:evenodd;"" /&gt;" 
        var __shapeTextHex            = "&lt;polygon points=""10,0 20,4 20,16 10,20 0,16 0,4"" style=""fill:" &amp; __color &amp; ";stroke:" &amp; __color &amp; ";stroke-width:0;fill-rule:evenodd;"" /&gt;" 
        var __shapeTextOct            = "&lt;polygon points=""6,0 14,0 20,6 20,14 14,20 6,20 0,14 0,6"" style=""fill:" &amp; __color &amp; ";stroke:" &amp; __color &amp; ";stroke-width:0;fill-rule:evenodd;"" /&gt;" 
        var __shapeTextPentagon       = "&lt;polygon points=""10,0 20,8 16,20 4,20 0,8"" style=""fill:" &amp; __color &amp; ";stroke:" &amp; __color &amp; ";stroke-width:0;fill-rule:evenodd;"" /&gt;" 
        var __shapeTextStar           = "&lt;polygon points=""10,0 12,9 20,8 13,13 16,20 10,15 4,20 7,13 0,9 8,9"" style=""fill:" &amp; __color &amp; ";stroke:" &amp; __color &amp; ";stroke-width:0;fill-rule:evenodd;"" /&gt;" 
        var __shapeTextTriangleDown   = "&lt;polygon points=""5,5 55,5 30,50"" style=""fill:" &amp; __color &amp; ";stroke:" &amp; __color &amp; ";stroke-width:0;fill-rule:evenodd;"" /&gt;" 
        var __shapeHeartText          = "&lt;path  d='m25.08126,14.24078c2.61188,-2.77877 4.44672,-5.1815 8.48861,-5.65739c7.56466,-0.87856 14.50899,7.01516 10.68912,14.78574c-1.08719,2.21304    -3.30076,4.84538 -5.7494,7.42782c-2.68697,2.83535 -5.66125,5.61412 -7.74422,7.72067l-5.68084,5.74391l-4.69485,-4.60578c-5.64819,-5.54424 
   -14.842,-12.52279 -15.16849,-21.16861c-0.20569,-6.05673 4.48264,-9.93703 9.87617,-9.86715c4.81892,0.06656 6.85618,2.50922 9.98391,5.62078z' fill='" &amp; __color &amp; "'  fill-rule='evenodd'/&gt;"
       VAR __charttextUP ="
		             &lt;path  d='m9.18886,12.50834l0,46.59739l58.29384,0l0,6.76311l-61.65776,0c-1.85943,0 -3.36922,-1.51532 -3.36922,-3.38155l0,-49.97895l6.73314,0l0,0zm57.84885,15.47752c0.82641,1.08465 0.61981,2.63719 -0.46088,3.46662l-8.9475,6.84286c-1.08069,0.82944 -2.62757,0.62208 -3.           45398,-0.46257c-0.82641,-1.08465 -0.61981,-2.63719 0.46088,-3.46662l3.52814,-2.69567c-7.78734,-0.76563 -15.26214,-2.96152 -21.83105,-6.1304c-8.60316,-3.91325 -15.9879,-10.17125 -20.14115,-17.11513c-0.69927,-1.16972 -0.31785,-2.69036 0.8476,-3.38687c1.16545,-0.70183 2.68054,-0.31901 3.37452,0.85071c3.66058,6.11976 10.29307,11.6972 18.50421,15.6583c5.79548,2.79669 12.3591,4.77458 19.19819,5.5668l-3.01429,-2.44578c-1.0595,-0.85602 -1.22902,-2.41388 -0.37612,-3.47726c0.8529,-1.06338 2.40507,-1.23352 3.46457,-0.3775l8.84685,7.17251l0,0l0,0zm-2.51102,20.28401l0,6.06659l-7.63372,0l0,-6.06659l7.63372,0l0,0zm-13.65169,-6.38029l0,12.44157l-7.63372,0l0,-12.44157l7.63372,0l0,0zm-13.64639,-4.39177l0,16.83334l-7.63372,0l0,-16.83334l7.63372,0l0,0zm-13.64639,-6.68867l0,23.52732l-7.63372,0l0,-23.52732l7.63372,0l0,0z'
                  fill='" &amp; __color &amp; "'  fill-rule='evenodd'/&gt;"
    VAR __charttextDOWN ="
		&lt;path d='m9.6295,11.5393l0,47.44364l57.29872,0l0,6.88593l-60.60522,0c-1.82769,0 -3.3117,-1.54284 -3.3117,-3.44297l0,-50.8866l6.6182,0l0,0zm56.86133,15.75861c0.8123,1.10435 
	0.60923,2.68508 -0.45302,3.52958l-8.79476,6.96713c-1.06224,0.8445 -2.58271,0.63338 -3.39502,-0.47097c-0.8123,-1.10435 -0.60923,-2.68508 0.45302,
	-3.52958l3.46792,-2.74463c-7.65441,-0.77954 -15.0016,-3.0153 -21.45838,-6.24173c-8.4563,-3.98431 -15.71497,-10.35596 -19.79732,-17.42595c-0.68733
	,-1.19096 -0.31242,-2.73921 0.83313,-3.44838c1.14556,-0.71458 2.63478,-0.32481 3.31691,0.86615c3.59809,6.2309 10.11736,11.90963 18.18834,15.94266c5.69655,2.84748 12.14812
	,4.86129 18.87046,5.6679l-2.96283,-2.4902c-1.04142,-0.87157 -1.20804,-2.45771 -0.3697,-3.54041c0.83834,-1.08269 2.36401,-1.25592 3.40543,-0.38436l8.69583,7.30277l0,0l0,0zm-2.46816,20.65238l0
	,6.17677l-7.5034,0l0,-6.17677l7.5034,0l0,0zm-13.41865,-6.49616l0,12.66752l-7.5034,0l0,-12.66752l7.5034,0l0,0zm-13.41344,-4.47152l0,17.13904l-7.5034,0l0
	,-17.13904l7.5034,0l0,0zm-13.41344,-6.81014l0,23.9546l-7.5034,0l0,-23.9546l7.5034,0l0,0z'
   fill='" &amp; __color &amp; "'  fill-rule='evenodd'/&gt;"
        var __shape = 
        SWITCH(
            TRUE(),
              __shapeIndex = 1  , __shapeTextCircle     
            , __shapeIndex = 2  , __shapeTextDiamond    
            , __shapeIndex = 3  , __shapeTextTriangleUp
            , __shapeIndex = 4  , __shapeTextDot         
            , __shapeIndex = 5  , __shapeTextSquare     
            , __shapeIndex = 6  , __shapeTextRectangle     
            , __shapeIndex = 7  , __shapeTextHex         
            , __shapeIndex = 8  , __shapeTextOct         
            , __shapeIndex = 9  , __shapeTextPentagon     
            , __shapeIndex = 10 , __shapeTextStar     
            , __shapeIndex = 11 , __shapeTextTriangleDown
            , __shapeIndex = 12 , __shapeHeartText
            , __shapeIndex = 13 , __charttextUP
            , __shapeIndex = 14 , __charttextDOWN
            , 1
        )
    // Animations 
        var _animateBlinking = "&lt;animate   attributeName='opacity'  from='1'  to='0'  dur='" &amp;  __duration &amp; "s' begin='0s'  repeatCount='indefinite'/&gt;"   
        var _animateScale    = " &lt;animateTransform attributeName='transform' attributeType='XML' type='scale'  from='1'  to='1.1'  dur='" &amp;  __duration &amp; "s'  begin='0s'  repeatCount='indefinite' /&gt;"
        var _animateNone     = ""
        var __animation = 
            SWITCH(
                TRUE(),
                  __animationIndex = 1  , _animateNone
                , __animationIndex = 2  , _animateBlinking
                , __animationIndex = 3  , _animateScale                
            )
    // Footer
        var __footer = "&lt;/svg&gt;"
// Final Composition
    var __return = __header &amp; __shape &amp; __animation &amp;  __footer
return
    __return</t>
  </si>
  <si>
    <t xml:space="preserve">
// Selection : 
    //Shape-Color-Animation 
        var __shapeIndex         = 11
        var __colorIndex         = 4
        var __animationIndex     =2
    // other Attributes
        var __radius              = 20
        var __opacity             = 0.9
        var __duration            = 1
//  Definition of the Parts 
    // Header
        var __header = "data:image/svg+xml;utf8," &amp;
                "&lt;svg
                xmlns:dc='http://purl.org/dc/elements/1.1/'
                xmlns:cc='http://creativecommons.org/ns#'
                xmlns:svg='http://www.w3.org/2000/svg'
                xmlns='http://www.w3.org/2000/svg'
                x='0px' y='0px' 
                viewBox='0 0 122.88 115.07' 
                style='enable-background:new 0 0 70 70' 
                xml:space='preserve'
                &gt;"
    // Colors
    var __color = 
        SWITCH(
            TRUE(),
              __colorIndex = 1  , "Green"
            , __colorIndex = 2  , "Blue"
            , __colorIndex = 3  , "Orange"
            , __colorIndex = 4  , "Red"
            , __colorIndex = 5  , "DarkOrchid"
            , __colorIndex = 6  , "DarkBlue"
            , __colorIndex = 7  , "FireBrick"
            , __colorIndex = 8  , "Gold"
            , __colorIndex = 9  , "HotPink"
            , __colorIndex = 10 , "Tomato"
            , __colorIndex = 11 , "SpringGreen"
			, __colorIndex = 12 , "rgb(0,210,0)"  // strong green
            ,"White"
        )
    //  Shapes 
        var __shapeTextCircle         = "&lt;circle cx='30' cy='30' r='" &amp; __radius &amp; "' fill='" &amp; __color &amp; "' fill-opacity='" &amp; __opacity &amp; "' /&gt;"
        var __shapeTextDiamond        = "&lt;polygon points=""10,0 20,10, 10,20 0,10"" style=""fill:" &amp; __color &amp; ";stroke:" &amp; __color &amp; ";stroke-width:0;fill-rule:evenodd;"" /&gt;" 
        var __shapeTextTriangleUp     = "&lt;polygon points=""5,50 55,50 30,5"" style=""fill:" &amp; __color &amp; ";stroke:" &amp; __color &amp; ";stroke-width:0;fill-rule:evenodd;"" /&gt;" 
        var __shapeTextDot            = "&lt;circle cx='30' cy='30' r='" &amp; 1 &amp; "' fill='" &amp; __color &amp; "' fill-opacity='" &amp; __opacity &amp; "' /&gt;"
        var __shapeTextSquare         = "&lt;polygon points=""0,20 0,0, 20,1 20,20"" style=""fill:" &amp; __color &amp; ";stroke:" &amp; __color &amp; ";stroke-width:0;fill-rule:evenodd;"" /&gt;" 
        var __shapeTextRectangle      = "&lt;polygon points=""5,10 5,0, 35,1 35,10"" style=""fill:" &amp; __color &amp; ";stroke:" &amp; __color &amp; ";stroke-width:0;fill-rule:evenodd;"" /&gt;" 
        var __shapeTextHex            = "&lt;polygon points=""10,0 20,4 20,16 10,20 0,16 0,4"" style=""fill:" &amp; __color &amp; ";stroke:" &amp; __color &amp; ";stroke-width:0;fill-rule:evenodd;"" /&gt;" 
        var __shapeTextOct            = "&lt;polygon points=""6,0 14,0 20,6 20,14 14,20 6,20 0,14 0,6"" style=""fill:" &amp; __color &amp; ";stroke:" &amp; __color &amp; ";stroke-width:0;fill-rule:evenodd;"" /&gt;" 
        var __shapeTextPentagon       = "&lt;polygon points=""10,0 20,8 16,20 4,20 0,8"" style=""fill:" &amp; __color &amp; ";stroke:" &amp; __color &amp; ";stroke-width:0;fill-rule:evenodd;"" /&gt;" 
        var __shapeTextStar           = "&lt;polygon points=""10,0 12,9 20,8 13,13 16,20 10,15 4,20 7,13 0,9 8,9"" style=""fill:" &amp; __color &amp; ";stroke:" &amp; __color &amp; ";stroke-width:0;fill-rule:evenodd;"" /&gt;" 
        var __shapeTextTriangleDown   = "&lt;polygon points=""5,5 55,5 30,50"" style=""fill:" &amp; __color &amp; ";stroke:" &amp; __color &amp; ";stroke-width:0;fill-rule:evenodd;"" /&gt;" 
        var __shapeHeartText          = "&lt;path  d='m25.08126,14.24078c2.61188,-2.77877 4.44672,-5.1815 8.48861,-5.65739c7.56466,-0.87856 14.50899,7.01516 10.68912,14.78574c-1.08719,2.21304    -3.30076,4.84538 -5.7494,7.42782c-2.68697,2.83535 -5.66125,5.61412 -7.74422,7.72067l-5.68084,5.74391l-4.69485,-4.60578c-5.64819,-5.54424 
   -14.842,-12.52279 -15.16849,-21.16861c-0.20569,-6.05673 4.48264,-9.93703 9.87617,-9.86715c4.81892,0.06656 6.85618,2.50922 9.98391,5.62078z' fill='" &amp; __color &amp; "'  fill-rule='evenodd'/&gt;"
       VAR __charttextUP ="
		             &lt;path  d='m9.18886,12.50834l0,46.59739l58.29384,0l0,6.76311l-61.65776,0c-1.85943,0 -3.36922,-1.51532 -3.36922,-3.38155l0,-49.97895l6.73314,0l0,0zm57.84885,15.47752c0.82641,1.08465 0.61981,2.63719 -0.46088,3.46662l-8.9475,6.84286c-1.08069,0.82944 -2.62757,0.62208 -3.           45398,-0.46257c-0.82641,-1.08465 -0.61981,-2.63719 0.46088,-3.46662l3.52814,-2.69567c-7.78734,-0.76563 -15.26214,-2.96152 -21.83105,-6.1304c-8.60316,-3.91325 -15.9879,-10.17125 -20.14115,-17.11513c-0.69927,-1.16972 -0.31785,-2.69036 0.8476,-3.38687c1.16545,-0.70183 2.68054,-0.31901 3.37452,0.85071c3.66058,6.11976 10.29307,11.6972 18.50421,15.6583c5.79548,2.79669 12.3591,4.77458 19.19819,5.5668l-3.01429,-2.44578c-1.0595,-0.85602 -1.22902,-2.41388 -0.37612,-3.47726c0.8529,-1.06338 2.40507,-1.23352 3.46457,-0.3775l8.84685,7.17251l0,0l0,0zm-2.51102,20.28401l0,6.06659l-7.63372,0l0,-6.06659l7.63372,0l0,0zm-13.65169,-6.38029l0,12.44157l-7.63372,0l0,-12.44157l7.63372,0l0,0zm-13.64639,-4.39177l0,16.83334l-7.63372,0l0,-16.83334l7.63372,0l0,0zm-13.64639,-6.68867l0,23.52732l-7.63372,0l0,-23.52732l7.63372,0l0,0z'
                  fill='" &amp; __color &amp; "'  fill-rule='evenodd'/&gt;"
    VAR __charttextDOWN ="
		&lt;path d='m9.6295,11.5393l0,47.44364l57.29872,0l0,6.88593l-60.60522,0c-1.82769,0 -3.3117,-1.54284 -3.3117,-3.44297l0,-50.8866l6.6182,0l0,0zm56.86133,15.75861c0.8123,1.10435 
	0.60923,2.68508 -0.45302,3.52958l-8.79476,6.96713c-1.06224,0.8445 -2.58271,0.63338 -3.39502,-0.47097c-0.8123,-1.10435 -0.60923,-2.68508 0.45302,
	-3.52958l3.46792,-2.74463c-7.65441,-0.77954 -15.0016,-3.0153 -21.45838,-6.24173c-8.4563,-3.98431 -15.71497,-10.35596 -19.79732,-17.42595c-0.68733
	,-1.19096 -0.31242,-2.73921 0.83313,-3.44838c1.14556,-0.71458 2.63478,-0.32481 3.31691,0.86615c3.59809,6.2309 10.11736,11.90963 18.18834,15.94266c5.69655,2.84748 12.14812
	,4.86129 18.87046,5.6679l-2.96283,-2.4902c-1.04142,-0.87157 -1.20804,-2.45771 -0.3697,-3.54041c0.83834,-1.08269 2.36401,-1.25592 3.40543,-0.38436l8.69583,7.30277l0,0l0,0zm-2.46816,20.65238l0
	,6.17677l-7.5034,0l0,-6.17677l7.5034,0l0,0zm-13.41865,-6.49616l0,12.66752l-7.5034,0l0,-12.66752l7.5034,0l0,0zm-13.41344,-4.47152l0,17.13904l-7.5034,0l0
	,-17.13904l7.5034,0l0,0zm-13.41344,-6.81014l0,23.9546l-7.5034,0l0,-23.9546l7.5034,0l0,0z'
   fill='" &amp; __color &amp; "'  fill-rule='evenodd'/&gt;"
        var __shape = 
        SWITCH(
            TRUE(),
              __shapeIndex = 1  , __shapeTextCircle     
            , __shapeIndex = 2  , __shapeTextDiamond    
            , __shapeIndex = 3  , __shapeTextTriangleUp
            , __shapeIndex = 4  , __shapeTextDot         
            , __shapeIndex = 5  , __shapeTextSquare     
            , __shapeIndex = 6  , __shapeTextRectangle     
            , __shapeIndex = 7  , __shapeTextHex         
            , __shapeIndex = 8  , __shapeTextOct         
            , __shapeIndex = 9  , __shapeTextPentagon     
            , __shapeIndex = 10 , __shapeTextStar     
            , __shapeIndex = 11 , __shapeTextTriangleDown
            , __shapeIndex = 12 , __shapeHeartText
            , __shapeIndex = 13 , __charttextUP
            , __shapeIndex = 14 , __charttextDOWN
            , 1
        )
    // Animations 
        var _animateBlinking = "&lt;animate   attributeName='opacity'  from='1'  to='0'  dur='" &amp;  __duration &amp; "s' begin='0s'  repeatCount='indefinite'/&gt;"   
        var _animateScale    = " &lt;animateTransform attributeName='transform' attributeType='XML' type='scale'  from='1'  to='1.1'  dur='" &amp;  __duration &amp; "s'  begin='0s'  repeatCount='indefinite' /&gt;"
        var _animateNone     = ""
        var __animation = 
            SWITCH(
                TRUE(),
                  __animationIndex = 1  , _animateNone
                , __animationIndex = 2  , _animateBlinking
                , __animationIndex = 3  , _animateScale                
            )
    // Footer
        var __footer = "&lt;/svg&gt;"
// Final Composition
    var __return = __header &amp; __shape &amp; __animation &amp;  __footer
return
    __return</t>
  </si>
  <si>
    <t xml:space="preserve">
// Selection : 
    //Shape-Color-Animation 
        var __shapeIndex         = 3
        var __colorIndex         = 12
        var __animationIndex     =1
    // other Attributes
        var __radius              = 20
        var __opacity             = 0.9
        var __duration            = 1
//  Definition of the Parts 
    // Header
        var __header = "data:image/svg+xml;utf8," &amp;
                "&lt;svg
                xmlns:dc='http://purl.org/dc/elements/1.1/'
                xmlns:cc='http://creativecommons.org/ns#'
                xmlns:svg='http://www.w3.org/2000/svg'
                xmlns='http://www.w3.org/2000/svg'
                x='0px' y='0px' 
                viewBox='0 0 122.88 115.07' 
                style='enable-background:new 0 0 70 70' 
                xml:space='preserve'
                &gt;"
    // Colors
    var __color = 
        SWITCH(
            TRUE(),
              __colorIndex = 1  , "Green"
            , __colorIndex = 2  , "Blue"
            , __colorIndex = 3  , "Orange"
            , __colorIndex = 4  , "Red"
            , __colorIndex = 5  , "DarkOrchid"
            , __colorIndex = 6  , "DarkBlue"
            , __colorIndex = 7  , "FireBrick"
            , __colorIndex = 8  , "Gold"
            , __colorIndex = 9  , "HotPink"
            , __colorIndex = 10 , "Tomato"
            , __colorIndex = 11 , "SpringGreen"
			, __colorIndex = 12 , "rgb(0,210,0)"  // strong green
            ,"White"
        )
    //  Shapes 
        var __shapeTextCircle         = "&lt;circle cx='30' cy='30' r='" &amp; __radius &amp; "' fill='" &amp; __color &amp; "' fill-opacity='" &amp; __opacity &amp; "' /&gt;"
        var __shapeTextDiamond        = "&lt;polygon points=""10,0 20,10, 10,20 0,10"" style=""fill:" &amp; __color &amp; ";stroke:" &amp; __color &amp; ";stroke-width:0;fill-rule:evenodd;"" /&gt;" 
        var __shapeTextTriangleUp     = "&lt;polygon points=""5,50 55,50 30,5"" style=""fill:" &amp; __color &amp; ";stroke:" &amp; __color &amp; ";stroke-width:0;fill-rule:evenodd;"" /&gt;" 
        var __shapeTextDot            = "&lt;circle cx='30' cy='30' r='" &amp; 1 &amp; "' fill='" &amp; __color &amp; "' fill-opacity='" &amp; __opacity &amp; "' /&gt;"
        var __shapeTextSquare         = "&lt;polygon points=""0,20 0,0, 20,1 20,20"" style=""fill:" &amp; __color &amp; ";stroke:" &amp; __color &amp; ";stroke-width:0;fill-rule:evenodd;"" /&gt;" 
        var __shapeTextRectangle      = "&lt;polygon points=""5,10 5,0, 35,1 35,10"" style=""fill:" &amp; __color &amp; ";stroke:" &amp; __color &amp; ";stroke-width:0;fill-rule:evenodd;"" /&gt;" 
        var __shapeTextHex            = "&lt;polygon points=""10,0 20,4 20,16 10,20 0,16 0,4"" style=""fill:" &amp; __color &amp; ";stroke:" &amp; __color &amp; ";stroke-width:0;fill-rule:evenodd;"" /&gt;" 
        var __shapeTextOct            = "&lt;polygon points=""6,0 14,0 20,6 20,14 14,20 6,20 0,14 0,6"" style=""fill:" &amp; __color &amp; ";stroke:" &amp; __color &amp; ";stroke-width:0;fill-rule:evenodd;"" /&gt;" 
        var __shapeTextPentagon       = "&lt;polygon points=""10,0 20,8 16,20 4,20 0,8"" style=""fill:" &amp; __color &amp; ";stroke:" &amp; __color &amp; ";stroke-width:0;fill-rule:evenodd;"" /&gt;" 
        var __shapeTextStar           = "&lt;polygon points=""10,0 12,9 20,8 13,13 16,20 10,15 4,20 7,13 0,9 8,9"" style=""fill:" &amp; __color &amp; ";stroke:" &amp; __color &amp; ";stroke-width:0;fill-rule:evenodd;"" /&gt;" 
        var __shapeTextTriangleDown   = "&lt;polygon points=""5,5 55,5 30,50"" style=""fill:" &amp; __color &amp; ";stroke:" &amp; __color &amp; ";stroke-width:0;fill-rule:evenodd;"" /&gt;" 
        var __shapeHeartText          = "&lt;path  d='m25.08126,14.24078c2.61188,-2.77877 4.44672,-5.1815 8.48861,-5.65739c7.56466,-0.87856 14.50899,7.01516 10.68912,14.78574c-1.08719,2.21304    -3.30076,4.84538 -5.7494,7.42782c-2.68697,2.83535 -5.66125,5.61412 -7.74422,7.72067l-5.68084,5.74391l-4.69485,-4.60578c-5.64819,-5.54424 
   -14.842,-12.52279 -15.16849,-21.16861c-0.20569,-6.05673 4.48264,-9.93703 9.87617,-9.86715c4.81892,0.06656 6.85618,2.50922 9.98391,5.62078z' fill='" &amp; __color &amp; "'  fill-rule='evenodd'/&gt;"
       VAR __charttextUP ="
		             &lt;path  d='m9.18886,12.50834l0,46.59739l58.29384,0l0,6.76311l-61.65776,0c-1.85943,0 -3.36922,-1.51532 -3.36922,-3.38155l0,-49.97895l6.73314,0l0,0zm57.84885,15.47752c0.82641,1.08465 0.61981,2.63719 -0.46088,3.46662l-8.9475,6.84286c-1.08069,0.82944 -2.62757,0.62208 -3.           45398,-0.46257c-0.82641,-1.08465 -0.61981,-2.63719 0.46088,-3.46662l3.52814,-2.69567c-7.78734,-0.76563 -15.26214,-2.96152 -21.83105,-6.1304c-8.60316,-3.91325 -15.9879,-10.17125 -20.14115,-17.11513c-0.69927,-1.16972 -0.31785,-2.69036 0.8476,-3.38687c1.16545,-0.70183 2.68054,-0.31901 3.37452,0.85071c3.66058,6.11976 10.29307,11.6972 18.50421,15.6583c5.79548,2.79669 12.3591,4.77458 19.19819,5.5668l-3.01429,-2.44578c-1.0595,-0.85602 -1.22902,-2.41388 -0.37612,-3.47726c0.8529,-1.06338 2.40507,-1.23352 3.46457,-0.3775l8.84685,7.17251l0,0l0,0zm-2.51102,20.28401l0,6.06659l-7.63372,0l0,-6.06659l7.63372,0l0,0zm-13.65169,-6.38029l0,12.44157l-7.63372,0l0,-12.44157l7.63372,0l0,0zm-13.64639,-4.39177l0,16.83334l-7.63372,0l0,-16.83334l7.63372,0l0,0zm-13.64639,-6.68867l0,23.52732l-7.63372,0l0,-23.52732l7.63372,0l0,0z'
                  fill='" &amp; __color &amp; "'  fill-rule='evenodd'/&gt;"
    VAR __charttextDOWN ="
		&lt;path d='m9.6295,11.5393l0,47.44364l57.29872,0l0,6.88593l-60.60522,0c-1.82769,0 -3.3117,-1.54284 -3.3117,-3.44297l0,-50.8866l6.6182,0l0,0zm56.86133,15.75861c0.8123,1.10435 
	0.60923,2.68508 -0.45302,3.52958l-8.79476,6.96713c-1.06224,0.8445 -2.58271,0.63338 -3.39502,-0.47097c-0.8123,-1.10435 -0.60923,-2.68508 0.45302,
	-3.52958l3.46792,-2.74463c-7.65441,-0.77954 -15.0016,-3.0153 -21.45838,-6.24173c-8.4563,-3.98431 -15.71497,-10.35596 -19.79732,-17.42595c-0.68733
	,-1.19096 -0.31242,-2.73921 0.83313,-3.44838c1.14556,-0.71458 2.63478,-0.32481 3.31691,0.86615c3.59809,6.2309 10.11736,11.90963 18.18834,15.94266c5.69655,2.84748 12.14812
	,4.86129 18.87046,5.6679l-2.96283,-2.4902c-1.04142,-0.87157 -1.20804,-2.45771 -0.3697,-3.54041c0.83834,-1.08269 2.36401,-1.25592 3.40543,-0.38436l8.69583,7.30277l0,0l0,0zm-2.46816,20.65238l0
	,6.17677l-7.5034,0l0,-6.17677l7.5034,0l0,0zm-13.41865,-6.49616l0,12.66752l-7.5034,0l0,-12.66752l7.5034,0l0,0zm-13.41344,-4.47152l0,17.13904l-7.5034,0l0
	,-17.13904l7.5034,0l0,0zm-13.41344,-6.81014l0,23.9546l-7.5034,0l0,-23.9546l7.5034,0l0,0z'
   fill='" &amp; __color &amp; "'  fill-rule='evenodd'/&gt;"
        var __shape = 
        SWITCH(
            TRUE(),
              __shapeIndex = 1  , __shapeTextCircle     
            , __shapeIndex = 2  , __shapeTextDiamond    
            , __shapeIndex = 3  , __shapeTextTriangleUp
            , __shapeIndex = 4  , __shapeTextDot         
            , __shapeIndex = 5  , __shapeTextSquare     
            , __shapeIndex = 6  , __shapeTextRectangle     
            , __shapeIndex = 7  , __shapeTextHex         
            , __shapeIndex = 8  , __shapeTextOct         
            , __shapeIndex = 9  , __shapeTextPentagon     
            , __shapeIndex = 10 , __shapeTextStar     
            , __shapeIndex = 11 , __shapeTextTriangleDown
            , __shapeIndex = 12 , __shapeHeartText
            , __shapeIndex = 13 , __charttextUP
            , __shapeIndex = 14 , __charttextDOWN
            , 1
        )
    // Animations 
        var _animateBlinking = "&lt;animate   attributeName='opacity'  from='1'  to='0'  dur='" &amp;  __duration &amp; "s' begin='0s'  repeatCount='indefinite'/&gt;"   
        var _animateScale    = " &lt;animateTransform attributeName='transform' attributeType='XML' type='scale'  from='1'  to='1.1'  dur='" &amp;  __duration &amp; "s'  begin='0s'  repeatCount='indefinite' /&gt;"
        var _animateNone     = ""
        var __animation = 
            SWITCH(
                TRUE(),
                  __animationIndex = 1  , _animateNone
                , __animationIndex = 2  , _animateBlinking
                , __animationIndex = 3  , _animateScale                
            )
    // Footer
        var __footer = "&lt;/svg&gt;"
// Final Composition
    var __return = __header &amp; __shape &amp; __animation &amp;  __footer
return
    __return</t>
  </si>
  <si>
    <t>this measure is the base upon other measures will be created To use :1. copy and paste the code into a new report measure (i.e [RM Arrow Down])  2. set the parameters (i.e triagleDown=11 , animation =2 (blinking, color =4 Red)  3. use the above measure [RM Arrow Down] into another 'selection measure' (i.e  Sales_Indicator = if ([Sales Amount]&gt;30000000,[RM Arrow Up],[RM Arrow Down]))   4. set the data category of the new measure to 'Image URL'</t>
  </si>
  <si>
    <t xml:space="preserve">
// Selection : 
    //Shape-Color-Animation 
        var __shapeIndex         = 12
        var __colorIndex         = 4
        var __animationIndex     = 2
    // other Attributes
        var __radius              = 20
        var __opacity             = 0.9
        var __duration            = 1
//  Definition of the Parts 
    // Header
        var __header = "data:image/svg+xml;utf8," &amp;
                "&lt;svg
                xmlns:dc='http://purl.org/dc/elements/1.1/'
                xmlns:cc='http://creativecommons.org/ns#'
                xmlns:svg='http://www.w3.org/2000/svg'
                xmlns='http://www.w3.org/2000/svg'
                x='0px' y='0px' 
                viewBox='0 0 122.88 115.07' 
                style='enable-background:new 0 0 70 70' 
                xml:space='preserve'
                &gt;"
    // Colors
    var __color = 
        SWITCH(
            TRUE(),
              __colorIndex = 1  , "Green"
            , __colorIndex = 2  , "Blue"
            , __colorIndex = 3  , "Orange"
            , __colorIndex = 4  , "Red"
            , __colorIndex = 5  , "DarkOrchid"
            , __colorIndex = 6  , "DarkBlue"
            , __colorIndex = 7  , "FireBrick"
            , __colorIndex = 8  , "Gold"
            , __colorIndex = 9  , "HotPink"
            , __colorIndex = 10 , "Tomato"
            , __colorIndex = 11 , "SpringGreen"
			, __colorIndex = 12 , "rgb(0,210,0)"  // strong green
            ,"White"
        )
    //  Shapes 
        var __shapeTextCircle         = "&lt;circle cx='30' cy='30' r='" &amp; __radius &amp; "' fill='" &amp; __color &amp; "' fill-opacity='" &amp; __opacity &amp; "' /&gt;"
        var __shapeTextDiamond        = "&lt;polygon points=""10,0 20,10, 10,20 0,10"" style=""fill:" &amp; __color &amp; ";stroke:" &amp; __color &amp; ";stroke-width:0;fill-rule:evenodd;"" /&gt;" 
        var __shapeTextTriangleUp     = "&lt;polygon points=""5,50 55,50 30,5"" style=""fill:" &amp; __color &amp; ";stroke:" &amp; __color &amp; ";stroke-width:0;fill-rule:evenodd;"" /&gt;" 
        var __shapeTextDot            = "&lt;circle cx='30' cy='30' r='" &amp; 1 &amp; "' fill='" &amp; __color &amp; "' fill-opacity='" &amp; __opacity &amp; "' /&gt;"
        var __shapeTextSquare         = "&lt;polygon points=""0,20 0,0, 20,1 20,20"" style=""fill:" &amp; __color &amp; ";stroke:" &amp; __color &amp; ";stroke-width:0;fill-rule:evenodd;"" /&gt;" 
        var __shapeTextRectangle      = "&lt;polygon points=""5,10 5,0, 35,1 35,10"" style=""fill:" &amp; __color &amp; ";stroke:" &amp; __color &amp; ";stroke-width:0;fill-rule:evenodd;"" /&gt;" 
        var __shapeTextHex            = "&lt;polygon points=""10,0 20,4 20,16 10,20 0,16 0,4"" style=""fill:" &amp; __color &amp; ";stroke:" &amp; __color &amp; ";stroke-width:0;fill-rule:evenodd;"" /&gt;" 
        var __shapeTextOct            = "&lt;polygon points=""6,0 14,0 20,6 20,14 14,20 6,20 0,14 0,6"" style=""fill:" &amp; __color &amp; ";stroke:" &amp; __color &amp; ";stroke-width:0;fill-rule:evenodd;"" /&gt;" 
        var __shapeTextPentagon       = "&lt;polygon points=""10,0 20,8 16,20 4,20 0,8"" style=""fill:" &amp; __color &amp; ";stroke:" &amp; __color &amp; ";stroke-width:0;fill-rule:evenodd;"" /&gt;" 
        var __shapeTextStar           = "&lt;polygon points=""10,0 12,9 20,8 13,13 16,20 10,15 4,20 7,13 0,9 8,9"" style=""fill:" &amp; __color &amp; ";stroke:" &amp; __color &amp; ";stroke-width:0;fill-rule:evenodd;"" /&gt;" 
        var __shapeTextTriangleDown   = "&lt;polygon points=""5,5 55,5 30,50"" style=""fill:" &amp; __color &amp; ";stroke:" &amp; __color &amp; ";stroke-width:0;fill-rule:evenodd;"" /&gt;" 
        var __shapeHeartText          = "&lt;path  d='m25.08126,14.24078c2.61188,-2.77877 4.44672,-5.1815 8.48861,-5.65739c7.56466,-0.87856 14.50899,7.01516 10.68912,14.78574c-1.08719,2.21304    -3.30076,4.84538 -5.7494,7.42782c-2.68697,2.83535 -5.66125,5.61412 -7.74422,7.72067l-5.68084,5.74391l-4.69485,-4.60578c-5.64819,-5.54424 
   -14.842,-12.52279 -15.16849,-21.16861c-0.20569,-6.05673 4.48264,-9.93703 9.87617,-9.86715c4.81892,0.06656 6.85618,2.50922 9.98391,5.62078z' fill='" &amp; __color &amp; "'  fill-rule='evenodd'/&gt;"
       VAR __charttextUP ="
		             &lt;path  d='m9.18886,12.50834l0,46.59739l58.29384,0l0,6.76311l-61.65776,0c-1.85943,0 -3.36922,-1.51532 -3.36922,-3.38155l0,-49.97895l6.73314,0l0,0zm57.84885,15.47752c0.82641,1.08465 0.61981,2.63719 -0.46088,3.46662l-8.9475,6.84286c-1.08069,0.82944 -2.62757,0.62208 -3.           45398,-0.46257c-0.82641,-1.08465 -0.61981,-2.63719 0.46088,-3.46662l3.52814,-2.69567c-7.78734,-0.76563 -15.26214,-2.96152 -21.83105,-6.1304c-8.60316,-3.91325 -15.9879,-10.17125 -20.14115,-17.11513c-0.69927,-1.16972 -0.31785,-2.69036 0.8476,-3.38687c1.16545,-0.70183 2.68054,-0.31901 3.37452,0.85071c3.66058,6.11976 10.29307,11.6972 18.50421,15.6583c5.79548,2.79669 12.3591,4.77458 19.19819,5.5668l-3.01429,-2.44578c-1.0595,-0.85602 -1.22902,-2.41388 -0.37612,-3.47726c0.8529,-1.06338 2.40507,-1.23352 3.46457,-0.3775l8.84685,7.17251l0,0l0,0zm-2.51102,20.28401l0,6.06659l-7.63372,0l0,-6.06659l7.63372,0l0,0zm-13.65169,-6.38029l0,12.44157l-7.63372,0l0,-12.44157l7.63372,0l0,0zm-13.64639,-4.39177l0,16.83334l-7.63372,0l0,-16.83334l7.63372,0l0,0zm-13.64639,-6.68867l0,23.52732l-7.63372,0l0,-23.52732l7.63372,0l0,0z'
                  fill='" &amp; __color &amp; "'  fill-rule='evenodd'/&gt;"
    VAR __charttextDOWN ="
		&lt;path d='m9.6295,11.5393l0,47.44364l57.29872,0l0,6.88593l-60.60522,0c-1.82769,0 -3.3117,-1.54284 -3.3117,-3.44297l0,-50.8866l6.6182,0l0,0zm56.86133,15.75861c0.8123,1.10435 
	0.60923,2.68508 -0.45302,3.52958l-8.79476,6.96713c-1.06224,0.8445 -2.58271,0.63338 -3.39502,-0.47097c-0.8123,-1.10435 -0.60923,-2.68508 0.45302,
	-3.52958l3.46792,-2.74463c-7.65441,-0.77954 -15.0016,-3.0153 -21.45838,-6.24173c-8.4563,-3.98431 -15.71497,-10.35596 -19.79732,-17.42595c-0.68733
	,-1.19096 -0.31242,-2.73921 0.83313,-3.44838c1.14556,-0.71458 2.63478,-0.32481 3.31691,0.86615c3.59809,6.2309 10.11736,11.90963 18.18834,15.94266c5.69655,2.84748 12.14812
	,4.86129 18.87046,5.6679l-2.96283,-2.4902c-1.04142,-0.87157 -1.20804,-2.45771 -0.3697,-3.54041c0.83834,-1.08269 2.36401,-1.25592 3.40543,-0.38436l8.69583,7.30277l0,0l0,0zm-2.46816,20.65238l0
	,6.17677l-7.5034,0l0,-6.17677l7.5034,0l0,0zm-13.41865,-6.49616l0,12.66752l-7.5034,0l0,-12.66752l7.5034,0l0,0zm-13.41344,-4.47152l0,17.13904l-7.5034,0l0
	,-17.13904l7.5034,0l0,0zm-13.41344,-6.81014l0,23.9546l-7.5034,0l0,-23.9546l7.5034,0l0,0z'
   fill='" &amp; __color &amp; "'  fill-rule='evenodd'/&gt;"
        var __shape = 
        SWITCH(
            TRUE(),
              __shapeIndex = 1  , __shapeTextCircle     
            , __shapeIndex = 2  , __shapeTextDiamond    
            , __shapeIndex = 3  , __shapeTextTriangleUp
            , __shapeIndex = 4  , __shapeTextDot         
            , __shapeIndex = 5  , __shapeTextSquare     
            , __shapeIndex = 6  , __shapeTextRectangle     
            , __shapeIndex = 7  , __shapeTextHex         
            , __shapeIndex = 8  , __shapeTextOct         
            , __shapeIndex = 9  , __shapeTextPentagon     
            , __shapeIndex = 10 , __shapeTextStar     
            , __shapeIndex = 11 , __shapeTextTriangleDown
            , __shapeIndex = 12 , __shapeHeartText
            , __shapeIndex = 13 , __charttextUP
            , __shapeIndex = 14 , __charttextDOWN
            , 1
        )
    // Animations 
        var _animateBlinking = "&lt;animate   attributeName='opacity'  from='1'  to='0'  dur='" &amp;  __duration &amp; "s' begin='0s'  repeatCount='indefinite'/&gt;"   
        var _animateScale    = " &lt;animateTransform attributeName='transform' attributeType='XML' type='scale'  from='1'  to='1.1'  dur='" &amp;  __duration &amp; "s'  begin='0s'  repeatCount='indefinite' /&gt;"
        var _animateNone     = ""
        var __animation = 
            SWITCH(
                TRUE(),
                  __animationIndex = 1  , _animateNone
                , __animationIndex = 2  , _animateBlinking
                , __animationIndex = 3  , _animateScale                
            )
    // Footer
        var __footer = "&lt;/svg&gt;"
// Final Composition
    var __return = __header &amp; __shape &amp; __animation &amp;  __footer
return
    __return</t>
  </si>
  <si>
    <t xml:space="preserve">
var _maxValue = MAX( __KeyDateDimension )
var _Table   = FILTER (
                  ALLSELECTED (  '{str_Table_1}')
                  , __KeyDateDimension  &lt;= _maxValue   
                )
var _result = SUMX(_Table 
                   , [__selectedMeasure]
               )        
return
  _result</t>
  </si>
  <si>
    <r>
      <rPr>
        <b/>
        <sz val="10"/>
        <color theme="1"/>
        <rFont val="Calibri"/>
        <family val="2"/>
        <scheme val="minor"/>
      </rPr>
      <t>Rank</t>
    </r>
    <r>
      <rPr>
        <sz val="10"/>
        <color theme="1"/>
        <rFont val="Calibri"/>
        <family val="2"/>
        <scheme val="minor"/>
      </rPr>
      <t xml:space="preserve"> works for up to 5 attributes of the underlaying table. It works as a standalone measure with an arbitrary use of the ranking attributes in rows. the user can use 1,2,3,4 or 5 attributes on rows. Of course if there is a group-subgroup relation between the atrributes this has to be respacted. </t>
    </r>
    <r>
      <rPr>
        <b/>
        <sz val="10"/>
        <color theme="1"/>
        <rFont val="Calibri"/>
        <family val="2"/>
        <scheme val="minor"/>
      </rPr>
      <t>Rank</t>
    </r>
    <r>
      <rPr>
        <sz val="10"/>
        <color theme="1"/>
        <rFont val="Calibri"/>
        <family val="2"/>
        <scheme val="minor"/>
      </rPr>
      <t xml:space="preserve"> in a hierarchy automatically selects one of the level  specific  measures previously developed based on the current selection of the visualization. For example, it returns the value of Rank of level-0  ranking measure (product level) if the visualization displays data at the product level, switching to subproduct ranking measure if the visualization shows the subtotal level.</t>
    </r>
  </si>
  <si>
    <t xml:space="preserve">
var _Tbl_RankField1 = 
              CALCULATETABLE(
                SUMMARIZE(
                     '{str_Table_1}'                                  
                       , __KeyDateDimension          
                       , ""__selectedMeasure"" , [__selectedMeasure]
                     )
	   , REMOVEFILTERS(__KeyDateDimension)
	)
var _Rank1 =
        RANKX(_Tbl_RankField1
                , [__selectedMeasure])
-------
var _Tbl_RankField2 = 
            CALCULATETABLE(
                SUMMARIZE(
                     '{str_Table_1}'                                  
                       , '{str_Table_1}'[{str_Field_2}]          
                       , ""__selectedMeasure"" , [__selectedMeasure]
                     )
                  , REMOVEFILTERS('{str_Table_1}'[{str_Field_2}])
				  , REMOVEFILTERS('{str_Table_1}'[{str_Field_7}])
				)
var _Rank2 =
        RANKX(_Tbl_RankField2
                , [__selectedMeasure])
-------
var _Tbl_RankField3 = 
            CALCULATETABLE(
                SUMMARIZE(
                     '{str_Table_1}'                                  
                       , '{str_Table_1}'[{str_Field_3}]          
                       , ""__selectedMeasure"" , [__selectedMeasure]
                     )
                  , REMOVEFILTERS('{str_Table_1}'[{str_Field_3}])
				  , REMOVEFILTERS('{str_Table_1}'[{str_Field_8}])
				)
var _Rank3 =
        RANKX(_Tbl_RankField3
                , [__selectedMeasure])
-------
var _Tbl_RankField4 = 
            CALCULATETABLE(
                SUMMARIZE(
                     '{str_Table_1}'                                  
                       , '{str_Table_1}'[{str_Field_4}]          
                       , ""__selectedMeasure"" , [__selectedMeasure]
                     )
                  , REMOVEFILTERS('{str_Table_1}'[{str_Field_4}])
				  , REMOVEFILTERS('{str_Table_1}'[{str_Field_9}])
				)
var _Rank4 =
        RANKX(_Tbl_RankField4
                , [__selectedMeasure])
-------
var _Tbl_RankField5 = 
            CALCULATETABLE(
                SUMMARIZE(
                     '{str_Table_1}'                                  
                       , '{str_Table_1}'[{str_Field_5}]          
                       , ""__selectedMeasure"" , [__selectedMeasure]
                     )
                  , REMOVEFILTERS('{str_Table_1}'[{str_Field_5}])
				  , REMOVEFILTERS('{str_Table_1}'[{str_Field_10}])
				)
var _Rank5 =
        RANKX(_Tbl_RankField5
                , [__selectedMeasure])
-------
var _result=
      SWITCH (
         TRUE,
            ISINSCOPE (__KeyDateDimension ) , _Rank1 ,
            ISINSCOPE ('{str_Table_1}'[{str_Field_2}] ) , _Rank2 ,
			ISINSCOPE ('{str_Table_1}'[{str_Field_3}] ) , _Rank3 ,
            ISINSCOPE ('{str_Table_1}'[{str_Field_4}] ) , _Rank4 ,
            ISINSCOPE ('{str_Table_1}'[{str_Field_5}] ) , _Rank5 
        )
return
    _result</t>
  </si>
  <si>
    <t>#,##0.0%</t>
  </si>
  <si>
    <t xml:space="preserve">
VAR AllSelected_members=
   ALLSELECTED ( '{str_Table_1}' )
VAR members_in_level0 =
   CALCULATETABLE (
      '{str_Table_1}'
          , AllSelected_members
          , VALUES ( '{str_Table_1}'[{str_Field_5}] )
)
VAR members_in_level1 =
   CALCULATETABLE (
      '{str_Table_1}'
          , members_in_level0
          , VALUES ( '{str_Table_1}'[{str_Field_4}] )
)
VAR members_in_level2 =
   CALCULATETABLE (
      '{str_Table_1}'
          , members_in_level0
          , members_in_level1
          , VALUES ( '{str_Table_1}'[{str_Field_3}] )
)
VAR members_in_level3 =
   CALCULATETABLE (
      '{str_Table_1}'
          , members_in_level0
          , members_in_level1
          , members_in_level2
          , VALUES ( '{str_Table_1}'[{str_Field_2}] )
)
VAR Numerator = [__selectedMeasure]
VAR Denominator =
SWITCH (
  TRUE(),
       ISINSCOPE(__KeyDateDimension),CALCULATE ( [__selectedMeasure] , members_in_level3 )  
    ,  ISINSCOPE('{str_Table_1}'[{str_Field_2}]),CALCULATE ( [__selectedMeasure] , members_in_level2 )  
     , ISINSCOPE('{str_Table_1}'[{str_Field_3}]),CALCULATE ( [__selectedMeasure] , members_in_level1 )               
     , ISINSCOPE('{str_Table_1}'[{str_Field_4}]),CALCULATE ( [__selectedMeasure] , members_in_level0 )               
     , ISINSCOPE('{str_Table_1}'[{str_Field_5}]),CALCULATE ( [__selectedMeasure] , AllSelected_members )            
)
VAR Result =DIVIDE ( Numerator , Denominator )
RETURN
   Result</t>
  </si>
  <si>
    <t xml:space="preserve">
VAR AllSelected_members=
   ALLSELECTED ( '{str_Table_1}' )
VAR members_in_level0 =
   CALCULATETABLE (
      '{str_Table_1}'
          , AllSelected_members
          , VALUES ( '{str_Table_1}'[{str_Field_4}] )
)
VAR members_in_level1 =
   CALCULATETABLE (
      '{str_Table_1}'
          , members_in_level0
          , VALUES ( '{str_Table_1}'[{str_Field_3}] )
)
VAR members_in_level2 =
   CALCULATETABLE (
      '{str_Table_1}'
          , members_in_level0
          , members_in_level1
          , VALUES ( '{str_Table_1}'[{str_Field_2}] )
)
VAR Numerator = [__selectedMeasure]
VAR Denominator =
SWITCH (
  TRUE(),
       ISINSCOPE(__KeyDateDimension),CALCULATE ( [__selectedMeasure] , members_in_level2 )  
     , ISINSCOPE('{str_Table_1}'[{str_Field_2}]),CALCULATE ( [__selectedMeasure] , members_in_level1 )               
     , ISINSCOPE('{str_Table_1}'[{str_Field_3}]),CALCULATE ( [__selectedMeasure] , members_in_level0 )               
     , ISINSCOPE('{str_Table_1}'[{str_Field_4}]),CALCULATE ( [__selectedMeasure] , AllSelected_members )            
)
VAR Result =DIVIDE ( Numerator , Denominator )
RETURN
   Result</t>
  </si>
  <si>
    <t xml:space="preserve">
VAR AllSelected_members=
   ALLSELECTED ( '{str_Table_1}' )
VAR members_in_level0 =
   CALCULATETABLE (
      '{str_Table_1}'
          , AllSelected_members
          , VALUES ( '{str_Table_1}'[{str_Field_3}] )
)
VAR members_in_level1 =
   CALCULATETABLE (
      '{str_Table_1}'
          , members_in_level0
          , VALUES ( '{str_Table_1}'[{str_Field_2}] )
)
VAR Numerator = [__selectedMeasure]
VAR Denominator =
SWITCH (
  TRUE(),
       ISINSCOPE(__KeyDateDimension),CALCULATE ( [__selectedMeasure] , members_in_level1 )               
    ,  ISINSCOPE('{str_Table_1}'[{str_Field_2}]),CALCULATE ( [__selectedMeasure] , members_in_level0 )               
     , ISINSCOPE('{str_Table_1}'[{str_Field_3}]),CALCULATE ( [__selectedMeasure] , AllSelected_members )            
)
VAR Result =DIVIDE ( Numerator , Denominator )
RETURN
   Result</t>
  </si>
  <si>
    <t xml:space="preserve">
VAR AllSelected_members=
            ALLSELECTED ( '{str_Table_1}' )
VAR members_in_level0 =
  CALCULATETABLE (
      '{str_Table_1}'
     , AllSelected_members
     , VALUES ( '{str_Table_1}'[{str_Field_2}] )
)
VAR Numerator = [__selectedMeasure]
VAR Denominator =
SWITCH (
  TRUE(),
       ISINSCOPE(__KeyDateDimension),CALCULATE ( [__selectedMeasure] , members_in_level0 )               
    , ISINSCOPE('{str_Table_1}'[{str_Field_2}]),CALCULATE ( [__selectedMeasure] , AllSelected_members )            
)
VAR Result =
   DIVIDE ( Numerator, Denominator 
)
RETURN
   Result</t>
  </si>
  <si>
    <t xml:space="preserve">
var _PreciousYearISO = MAX(  '{str_Table_1}'[{str_Field_4}] ) - 1
var _result =
  CALCULATE( 
      [__selectedMeasure]                               
          , CALCULATETABLE(
                  ALLSELECTED('{str_Table_1}')
               , '{str_Table_1}'[{str_Field_4}] = _PreciousYearISO
               , '{str_Table_1}'[{str_Field_9}] = TRUE
                                    )
                    )
RETURN
  _result</t>
  </si>
  <si>
    <t xml:space="preserve">
var _PreciousWeekID = MAX(  '{str_Table_1}'[{str_Field_3}] ) - 1
var _result =
  CALCULATE( 
      [__selectedMeasure]                               
          , CALCULATETABLE(
                  ALLSELECTED('{str_Table_1}')
               , '{str_Table_1}'[{str_Field_3}] = _PreciousWeekID
               , '{str_Table_1}'[{str_Field_9}] = TRUE
               ))
RETURN
  _result</t>
  </si>
  <si>
    <t xml:space="preserve">
var _PreciousWeekID = MAX(  '{str_Table_1}'[{str_Field_2}] ) - 1
var _result =
  CALCULATE( 
      [__selectedMeasure]                               
          , CALCULATETABLE(
                 ALLSELECTED('{str_Table_1}')
               , '{str_Table_1}'[{str_Field_2}] = _PreciousWeekID
               , '{str_Table_1}'[{str_Field_9}] = TRUE
               ))
RETURN
  _result</t>
  </si>
  <si>
    <t xml:space="preserve">
VAR PeriodToConsider =
         CALCULATETABLE (
            DATESINPERIOD (
               __KeyDateDimension
               ,MAX ( __KeyDateDimension )
               ,-1
               ,YEAR
               )
          )
VAR FirstDayWithData =
         CALCULATE (
             MIN ( __keyDateFacts )
            ,REMOVEFILTERS ()
           )
VAR FirstDayInPeriod =
          MINX ( PeriodToConsider, __KeyDateDimension )
VAR Result =
          IF (
               FirstDayWithData &lt;= FirstDayInPeriod,
               AVERAGEX (
                 PeriodToConsider
                 ,[__selectedMeasure]   
             )
             )
RETURN
   Result</t>
  </si>
  <si>
    <t xml:space="preserve">
VAR PeriodToConsider =
         CALCULATETABLE (
            DATESINPERIOD (
               __KeyDateDimension
               ,MAX ( __KeyDateDimension )
               ,-3
               ,MONTH
               )
          )
 VAR FirstDayWithData =
         CALCULATE (
             MIN ( __keyDateFacts )
            ,REMOVEFILTERS ()
           )
VAR FirstDayInPeriod =
          MINX ( PeriodToConsider, __KeyDateDimension )
VAR Result =
          IF (
               FirstDayWithData &lt;= FirstDayInPeriod,
               AVERAGEX (
                 PeriodToConsider
                 ,[__selectedMeasure]   
             )
             )
RETURN
   Result</t>
  </si>
  <si>
    <r>
      <rPr>
        <b/>
        <sz val="11"/>
        <color theme="1"/>
        <rFont val="Calibri"/>
        <family val="2"/>
        <scheme val="minor"/>
      </rPr>
      <t xml:space="preserve">Moving averages : </t>
    </r>
    <r>
      <rPr>
        <sz val="11"/>
        <color theme="1"/>
        <rFont val="Calibri"/>
        <family val="2"/>
        <scheme val="minor"/>
      </rPr>
      <t>The moving average is typically used to display trends in line charts.</t>
    </r>
  </si>
  <si>
    <r>
      <rPr>
        <b/>
        <sz val="9"/>
        <color theme="1"/>
        <rFont val="Calibri"/>
        <family val="2"/>
        <scheme val="minor"/>
      </rPr>
      <t xml:space="preserve">moving annual total calculations : </t>
    </r>
    <r>
      <rPr>
        <sz val="9"/>
        <color theme="1"/>
        <rFont val="Calibri"/>
        <family val="2"/>
        <scheme val="minor"/>
      </rPr>
      <t>A  way to aggregate data over several months is by using the moving annual total instead of the year-to-date. The moving annual total includes the last 12 months of data. For example, the moving annual total for March 2028 includes data from April 2027 to March 2028. The Sales MAT measure computes the moving annual total</t>
    </r>
  </si>
  <si>
    <t>Most of the time intelligence calculations should not display values for dates after the last date available. For example, a year-to-date calculation can also show values for future dates, but we want to hide those values.</t>
  </si>
  <si>
    <t>hide future dates</t>
  </si>
  <si>
    <t>ac_description</t>
  </si>
  <si>
    <t>ac_dataCategory</t>
  </si>
  <si>
    <t>ac_IsHidden</t>
  </si>
  <si>
    <t>ac_formatString</t>
  </si>
  <si>
    <t>ac_folder</t>
  </si>
  <si>
    <t>ac_daxExpression</t>
  </si>
  <si>
    <t>ac_measureName</t>
  </si>
  <si>
    <t>ac_selectedMeasure_Format</t>
  </si>
  <si>
    <t>ac_selectedMeasure</t>
  </si>
  <si>
    <t>ac_selectedTableName</t>
  </si>
  <si>
    <t>ac_Measure_Short_Name</t>
  </si>
  <si>
    <t>ac_Measure_Name_extended</t>
  </si>
  <si>
    <t>ac_Code</t>
  </si>
  <si>
    <t>ac_Include</t>
  </si>
  <si>
    <r>
      <t>_folder</t>
    </r>
    <r>
      <rPr>
        <sz val="10"/>
        <color rgb="FF555555"/>
        <rFont val="Consolas"/>
        <family val="3"/>
      </rPr>
      <t xml:space="preserve">         = "</t>
    </r>
    <r>
      <rPr>
        <b/>
        <i/>
        <sz val="10"/>
        <color rgb="FFFF0000"/>
        <rFont val="Consolas"/>
        <family val="3"/>
      </rPr>
      <t>{stage_physical_relative_Path}</t>
    </r>
    <r>
      <rPr>
        <sz val="10"/>
        <color rgb="FF555555"/>
        <rFont val="Consolas"/>
        <family val="3"/>
      </rPr>
      <t>"</t>
    </r>
  </si>
  <si>
    <t># MAGIC %md ## table utilities</t>
  </si>
  <si>
    <t># MAGIC - tools to manipulate files and tables</t>
  </si>
  <si>
    <t xml:space="preserve"># MAGIC - tools are commented out in order to be used with caution only from developers </t>
  </si>
  <si>
    <t>__SourceFilePath</t>
  </si>
  <si>
    <t># MAGIC %md</t>
  </si>
  <si>
    <t># MAGIC # 1. Set Variables</t>
  </si>
  <si>
    <t># MAGIC ## create Widgets</t>
  </si>
  <si>
    <t># MAGIC ## get widget values</t>
  </si>
  <si>
    <t># MAGIC ## set basic variables</t>
  </si>
  <si>
    <t># source</t>
  </si>
  <si>
    <t xml:space="preserve"># target </t>
  </si>
  <si>
    <t># MAGIC ## create other variables from basic and widgets</t>
  </si>
  <si>
    <t>## Source file</t>
  </si>
  <si>
    <t>## Target file</t>
  </si>
  <si>
    <t>## Target table full</t>
  </si>
  <si>
    <t># MAGIC # 2. Check if file exists in Storage</t>
  </si>
  <si>
    <t># MAGIC  - if does not exist the exit the notebook</t>
  </si>
  <si>
    <t>from pyspark.sql import SparkSession</t>
  </si>
  <si>
    <t>import sys</t>
  </si>
  <si>
    <t># List all files in the directory</t>
  </si>
  <si>
    <t>files = dbutils.fs.ls(file_location)</t>
  </si>
  <si>
    <t># Print the path of each file</t>
  </si>
  <si>
    <t>for file in files:</t>
  </si>
  <si>
    <t xml:space="preserve">    print(file.path)</t>
  </si>
  <si>
    <t># Check if the target file exists in the directory</t>
  </si>
  <si>
    <t>if not file_exists:</t>
  </si>
  <si>
    <t xml:space="preserve">    dbutils.notebook.exit("File does not exist. Exiting notebook.")</t>
  </si>
  <si>
    <t>else:</t>
  </si>
  <si>
    <t xml:space="preserve"># MAGIC # 3. Read the csv file  </t>
  </si>
  <si>
    <t># MAGIC - do not infer data types , everything will be string to avoid loading coflicts</t>
  </si>
  <si>
    <t># MAGIC - create a temp view</t>
  </si>
  <si>
    <t># File location and type</t>
  </si>
  <si>
    <t>file_location =_source_fs_path</t>
  </si>
  <si>
    <t>file_type = "csv"</t>
  </si>
  <si>
    <t># CSV options</t>
  </si>
  <si>
    <t>infer_schema = "false"</t>
  </si>
  <si>
    <t>first_row_is_header = "true"</t>
  </si>
  <si>
    <t># The applied options are for CSV files. For other file types, these will be ignored.</t>
  </si>
  <si>
    <t>df = spark.read.format(file_type) \</t>
  </si>
  <si>
    <t xml:space="preserve">  .option("inferSchema", infer_schema) \</t>
  </si>
  <si>
    <t xml:space="preserve">  .option("header", first_row_is_header) \</t>
  </si>
  <si>
    <t xml:space="preserve">  .option("sep", delimiter) \</t>
  </si>
  <si>
    <t xml:space="preserve">  .load(file_location)</t>
  </si>
  <si>
    <t># display(df)</t>
  </si>
  <si>
    <t>df.printSchema()</t>
  </si>
  <si>
    <t>df.createOrReplaceTempView("v_Source")</t>
  </si>
  <si>
    <t># MAGIC # 4. Enhance the columns of the source</t>
  </si>
  <si>
    <t># MAGIC - insert technical columns</t>
  </si>
  <si>
    <t>create or replace temp view v_Source_enhanced</t>
  </si>
  <si>
    <t xml:space="preserve">    select</t>
  </si>
  <si>
    <t xml:space="preserve">        *</t>
  </si>
  <si>
    <t xml:space="preserve">      * </t>
  </si>
  <si>
    <t xml:space="preserve">    from  v_Source_enhanced</t>
  </si>
  <si>
    <t xml:space="preserve"># MAGIC # 5. Insert the file into the target </t>
  </si>
  <si>
    <t xml:space="preserve"># MAGIC # 6. Clean up source directory </t>
  </si>
  <si>
    <t># MAGIC  - deleting the Processed File</t>
  </si>
  <si>
    <t>dbr_contract_ETL_load_BRZ</t>
  </si>
  <si>
    <t xml:space="preserve">    from v_source</t>
  </si>
  <si>
    <t># Assuming the file has been read and loaded into the bronze table successfully</t>
  </si>
  <si>
    <t># Delete the file</t>
  </si>
  <si>
    <t>dbutils.fs.rm(_source_fs_path, recurse=False)</t>
  </si>
  <si>
    <t>delimiter = ";" # "\t"</t>
  </si>
  <si>
    <t>## delete meta table</t>
  </si>
  <si>
    <t>## Careful ! : delete physical data</t>
  </si>
  <si>
    <r>
      <t>dbutils.widgets.text("source_system", "</t>
    </r>
    <r>
      <rPr>
        <b/>
        <i/>
        <sz val="10"/>
        <color rgb="FFFF0000"/>
        <rFont val="Consolas"/>
        <family val="3"/>
      </rPr>
      <t>{tbl_folder}</t>
    </r>
    <r>
      <rPr>
        <sz val="10"/>
        <color rgb="FF555555"/>
        <rFont val="Consolas"/>
        <family val="3"/>
      </rPr>
      <t>", "Source System")</t>
    </r>
  </si>
  <si>
    <r>
      <t>dbutils.widgets.text("source_file_name", "</t>
    </r>
    <r>
      <rPr>
        <b/>
        <i/>
        <sz val="10"/>
        <color rgb="FFFF0000"/>
        <rFont val="Consolas"/>
        <family val="3"/>
      </rPr>
      <t>{source_file_name}</t>
    </r>
    <r>
      <rPr>
        <sz val="10"/>
        <color rgb="FF555555"/>
        <rFont val="Consolas"/>
        <family val="3"/>
      </rPr>
      <t>", "Source File Name")</t>
    </r>
  </si>
  <si>
    <r>
      <t>dbutils.widgets.text("target_table", "</t>
    </r>
    <r>
      <rPr>
        <b/>
        <i/>
        <sz val="10"/>
        <color rgb="FFFF0000"/>
        <rFont val="Consolas"/>
        <family val="3"/>
      </rPr>
      <t>{tbl_name}</t>
    </r>
    <r>
      <rPr>
        <sz val="10"/>
        <color rgb="FF555555"/>
        <rFont val="Consolas"/>
        <family val="3"/>
      </rPr>
      <t>", "Target Table Name")</t>
    </r>
  </si>
  <si>
    <r>
      <t>_source_system</t>
    </r>
    <r>
      <rPr>
        <sz val="10"/>
        <color rgb="FF555555"/>
        <rFont val="Consolas"/>
        <family val="3"/>
      </rPr>
      <t xml:space="preserve">   = dbutils.widgets.get('source_system')</t>
    </r>
  </si>
  <si>
    <r>
      <t>_source_filename</t>
    </r>
    <r>
      <rPr>
        <sz val="10"/>
        <color rgb="FF555555"/>
        <rFont val="Consolas"/>
        <family val="3"/>
      </rPr>
      <t xml:space="preserve"> = dbutils.widgets.get('source_file_name')</t>
    </r>
  </si>
  <si>
    <r>
      <t>_target_table</t>
    </r>
    <r>
      <rPr>
        <sz val="10"/>
        <color rgb="FF555555"/>
        <rFont val="Consolas"/>
        <family val="3"/>
      </rPr>
      <t xml:space="preserve">    = dbutils.widgets.get('target_table')</t>
    </r>
  </si>
  <si>
    <r>
      <t xml:space="preserve">print(f"source filename : </t>
    </r>
    <r>
      <rPr>
        <b/>
        <i/>
        <sz val="10"/>
        <color rgb="FF000000"/>
        <rFont val="Consolas"/>
        <family val="3"/>
      </rPr>
      <t>{_source_system}</t>
    </r>
    <r>
      <rPr>
        <sz val="10"/>
        <color rgb="FF555555"/>
        <rFont val="Consolas"/>
        <family val="3"/>
      </rPr>
      <t>")</t>
    </r>
  </si>
  <si>
    <r>
      <t xml:space="preserve">print(f"source system   : </t>
    </r>
    <r>
      <rPr>
        <b/>
        <i/>
        <sz val="10"/>
        <color rgb="FF000000"/>
        <rFont val="Consolas"/>
        <family val="3"/>
      </rPr>
      <t>{_source_filename}</t>
    </r>
    <r>
      <rPr>
        <sz val="10"/>
        <color rgb="FF555555"/>
        <rFont val="Consolas"/>
        <family val="3"/>
      </rPr>
      <t>")</t>
    </r>
  </si>
  <si>
    <r>
      <t xml:space="preserve">print(f"target table    : </t>
    </r>
    <r>
      <rPr>
        <b/>
        <i/>
        <sz val="10"/>
        <color rgb="FF000000"/>
        <rFont val="Consolas"/>
        <family val="3"/>
      </rPr>
      <t>{_target_table}</t>
    </r>
    <r>
      <rPr>
        <sz val="10"/>
        <color rgb="FF555555"/>
        <rFont val="Consolas"/>
        <family val="3"/>
      </rPr>
      <t xml:space="preserve"> ")</t>
    </r>
  </si>
  <si>
    <r>
      <t>_physical_fs_path</t>
    </r>
    <r>
      <rPr>
        <sz val="10"/>
        <color rgb="FF555555"/>
        <rFont val="Consolas"/>
        <family val="3"/>
      </rPr>
      <t xml:space="preserve">    = "abfss://adventure-works@storageabdatabricks.dfs.core.windows.net"</t>
    </r>
  </si>
  <si>
    <r>
      <t>_source_fs_directory</t>
    </r>
    <r>
      <rPr>
        <sz val="10"/>
        <color rgb="FF555555"/>
        <rFont val="Consolas"/>
        <family val="3"/>
      </rPr>
      <t xml:space="preserve"> = "0_dropZone"</t>
    </r>
  </si>
  <si>
    <r>
      <t>_target_fs_directory</t>
    </r>
    <r>
      <rPr>
        <sz val="10"/>
        <color rgb="FF555555"/>
        <rFont val="Consolas"/>
        <family val="3"/>
      </rPr>
      <t xml:space="preserve"> = "1_bronze"</t>
    </r>
  </si>
  <si>
    <r>
      <t>_catalog</t>
    </r>
    <r>
      <rPr>
        <sz val="10"/>
        <color rgb="FF555555"/>
        <rFont val="Consolas"/>
        <family val="3"/>
      </rPr>
      <t xml:space="preserve">             = "adventureworks"</t>
    </r>
  </si>
  <si>
    <r>
      <t>_database</t>
    </r>
    <r>
      <rPr>
        <sz val="10"/>
        <color rgb="FF555555"/>
        <rFont val="Consolas"/>
        <family val="3"/>
      </rPr>
      <t xml:space="preserve">            = "1_bronze" </t>
    </r>
  </si>
  <si>
    <r>
      <t>_source_fs_path</t>
    </r>
    <r>
      <rPr>
        <sz val="10"/>
        <color rgb="FF555555"/>
        <rFont val="Consolas"/>
        <family val="3"/>
      </rPr>
      <t xml:space="preserve">          = </t>
    </r>
    <r>
      <rPr>
        <b/>
        <i/>
        <sz val="10"/>
        <color rgb="FF000000"/>
        <rFont val="Consolas"/>
        <family val="3"/>
      </rPr>
      <t>_physical_fs_path</t>
    </r>
    <r>
      <rPr>
        <sz val="10"/>
        <color rgb="FF555555"/>
        <rFont val="Consolas"/>
        <family val="3"/>
      </rPr>
      <t xml:space="preserve"> + "/" + </t>
    </r>
    <r>
      <rPr>
        <b/>
        <i/>
        <sz val="10"/>
        <color rgb="FF000000"/>
        <rFont val="Consolas"/>
        <family val="3"/>
      </rPr>
      <t>_source_fs_directory</t>
    </r>
    <r>
      <rPr>
        <sz val="10"/>
        <color rgb="FF555555"/>
        <rFont val="Consolas"/>
        <family val="3"/>
      </rPr>
      <t xml:space="preserve"> + "/"  + </t>
    </r>
    <r>
      <rPr>
        <b/>
        <i/>
        <sz val="10"/>
        <color rgb="FF000000"/>
        <rFont val="Consolas"/>
        <family val="3"/>
      </rPr>
      <t>_source_system</t>
    </r>
    <r>
      <rPr>
        <sz val="10"/>
        <color rgb="FF555555"/>
        <rFont val="Consolas"/>
        <family val="3"/>
      </rPr>
      <t xml:space="preserve"> + "/" + </t>
    </r>
    <r>
      <rPr>
        <b/>
        <i/>
        <sz val="10"/>
        <color rgb="FF000000"/>
        <rFont val="Consolas"/>
        <family val="3"/>
      </rPr>
      <t>_source_filename</t>
    </r>
  </si>
  <si>
    <r>
      <t>_target_fs_path</t>
    </r>
    <r>
      <rPr>
        <sz val="10"/>
        <color rgb="FF555555"/>
        <rFont val="Consolas"/>
        <family val="3"/>
      </rPr>
      <t xml:space="preserve">         = </t>
    </r>
    <r>
      <rPr>
        <b/>
        <i/>
        <sz val="10"/>
        <color rgb="FF000000"/>
        <rFont val="Consolas"/>
        <family val="3"/>
      </rPr>
      <t>_physical_fs_path</t>
    </r>
    <r>
      <rPr>
        <sz val="10"/>
        <color rgb="FF555555"/>
        <rFont val="Consolas"/>
        <family val="3"/>
      </rPr>
      <t xml:space="preserve"> + "/" + </t>
    </r>
    <r>
      <rPr>
        <b/>
        <i/>
        <sz val="10"/>
        <color rgb="FF000000"/>
        <rFont val="Consolas"/>
        <family val="3"/>
      </rPr>
      <t>_target_fs_directory</t>
    </r>
    <r>
      <rPr>
        <sz val="10"/>
        <color rgb="FF555555"/>
        <rFont val="Consolas"/>
        <family val="3"/>
      </rPr>
      <t xml:space="preserve"> + "/"  + </t>
    </r>
    <r>
      <rPr>
        <b/>
        <i/>
        <sz val="10"/>
        <color rgb="FF000000"/>
        <rFont val="Consolas"/>
        <family val="3"/>
      </rPr>
      <t>_target_table</t>
    </r>
  </si>
  <si>
    <r>
      <t>_target_table_in_catalog</t>
    </r>
    <r>
      <rPr>
        <sz val="10"/>
        <color rgb="FF555555"/>
        <rFont val="Consolas"/>
        <family val="3"/>
      </rPr>
      <t xml:space="preserve">   = _catalog +"." + </t>
    </r>
    <r>
      <rPr>
        <b/>
        <i/>
        <sz val="10"/>
        <color rgb="FF000000"/>
        <rFont val="Consolas"/>
        <family val="3"/>
      </rPr>
      <t>_database</t>
    </r>
    <r>
      <rPr>
        <sz val="10"/>
        <color rgb="FF555555"/>
        <rFont val="Consolas"/>
        <family val="3"/>
      </rPr>
      <t xml:space="preserve"> + "." + _target_table</t>
    </r>
  </si>
  <si>
    <r>
      <t xml:space="preserve">print(f"source file  : </t>
    </r>
    <r>
      <rPr>
        <b/>
        <i/>
        <sz val="10"/>
        <color rgb="FF000000"/>
        <rFont val="Consolas"/>
        <family val="3"/>
      </rPr>
      <t>{_source_fs_path}</t>
    </r>
    <r>
      <rPr>
        <sz val="10"/>
        <color rgb="FF555555"/>
        <rFont val="Consolas"/>
        <family val="3"/>
      </rPr>
      <t>")</t>
    </r>
  </si>
  <si>
    <r>
      <t xml:space="preserve">print(f"target file  : </t>
    </r>
    <r>
      <rPr>
        <b/>
        <i/>
        <sz val="10"/>
        <color rgb="FF000000"/>
        <rFont val="Consolas"/>
        <family val="3"/>
      </rPr>
      <t>{_target_fs_path}</t>
    </r>
    <r>
      <rPr>
        <sz val="10"/>
        <color rgb="FF555555"/>
        <rFont val="Consolas"/>
        <family val="3"/>
      </rPr>
      <t>")</t>
    </r>
  </si>
  <si>
    <r>
      <t xml:space="preserve">print(f"target table : </t>
    </r>
    <r>
      <rPr>
        <b/>
        <i/>
        <sz val="10"/>
        <color rgb="FF000000"/>
        <rFont val="Consolas"/>
        <family val="3"/>
      </rPr>
      <t>{_target_table_in_catalog}</t>
    </r>
    <r>
      <rPr>
        <sz val="10"/>
        <color rgb="FF555555"/>
        <rFont val="Consolas"/>
        <family val="3"/>
      </rPr>
      <t>")</t>
    </r>
  </si>
  <si>
    <r>
      <t xml:space="preserve">file_location = </t>
    </r>
    <r>
      <rPr>
        <b/>
        <i/>
        <sz val="10"/>
        <color rgb="FF000000"/>
        <rFont val="Consolas"/>
        <family val="3"/>
      </rPr>
      <t>_physical_fs_path</t>
    </r>
    <r>
      <rPr>
        <sz val="10"/>
        <color rgb="FF555555"/>
        <rFont val="Consolas"/>
        <family val="3"/>
      </rPr>
      <t xml:space="preserve"> + "/" + </t>
    </r>
    <r>
      <rPr>
        <b/>
        <i/>
        <sz val="10"/>
        <color rgb="FF000000"/>
        <rFont val="Consolas"/>
        <family val="3"/>
      </rPr>
      <t>_source_fs_directory</t>
    </r>
    <r>
      <rPr>
        <sz val="10"/>
        <color rgb="FF555555"/>
        <rFont val="Consolas"/>
        <family val="3"/>
      </rPr>
      <t xml:space="preserve"> + "/"  + </t>
    </r>
    <r>
      <rPr>
        <b/>
        <i/>
        <sz val="10"/>
        <color rgb="FF000000"/>
        <rFont val="Consolas"/>
        <family val="3"/>
      </rPr>
      <t>_source_system</t>
    </r>
  </si>
  <si>
    <r>
      <t xml:space="preserve">file_exists = any(file.name == </t>
    </r>
    <r>
      <rPr>
        <b/>
        <i/>
        <sz val="10"/>
        <color rgb="FF000000"/>
        <rFont val="Consolas"/>
        <family val="3"/>
      </rPr>
      <t>_source_filename</t>
    </r>
    <r>
      <rPr>
        <sz val="10"/>
        <color rgb="FF555555"/>
        <rFont val="Consolas"/>
        <family val="3"/>
      </rPr>
      <t xml:space="preserve"> for file in files)</t>
    </r>
  </si>
  <si>
    <r>
      <t xml:space="preserve">    print(f"""File "</t>
    </r>
    <r>
      <rPr>
        <b/>
        <i/>
        <sz val="10"/>
        <color rgb="FF000000"/>
        <rFont val="Consolas"/>
        <family val="3"/>
      </rPr>
      <t>{_source_filename}</t>
    </r>
    <r>
      <rPr>
        <sz val="10"/>
        <color rgb="FF555555"/>
        <rFont val="Consolas"/>
        <family val="3"/>
      </rPr>
      <t>" does not exist. Exiting notebook.""")</t>
    </r>
  </si>
  <si>
    <r>
      <t xml:space="preserve">    print(f"""File "</t>
    </r>
    <r>
      <rPr>
        <b/>
        <i/>
        <sz val="10"/>
        <color rgb="FF000000"/>
        <rFont val="Consolas"/>
        <family val="3"/>
      </rPr>
      <t>{_source_filename}</t>
    </r>
    <r>
      <rPr>
        <sz val="10"/>
        <color rgb="FF555555"/>
        <rFont val="Consolas"/>
        <family val="3"/>
      </rPr>
      <t>" exists : Proceed to read the file.""")</t>
    </r>
  </si>
  <si>
    <r>
      <t xml:space="preserve">        , "</t>
    </r>
    <r>
      <rPr>
        <b/>
        <i/>
        <sz val="10"/>
        <color rgb="FF000000"/>
        <rFont val="Consolas"/>
        <family val="3"/>
      </rPr>
      <t>{_source_system}</t>
    </r>
    <r>
      <rPr>
        <sz val="10"/>
        <color rgb="FF555555"/>
        <rFont val="Consolas"/>
        <family val="3"/>
      </rPr>
      <t xml:space="preserve">"                                                                           as </t>
    </r>
    <r>
      <rPr>
        <b/>
        <i/>
        <sz val="10"/>
        <color rgb="FF000000"/>
        <rFont val="Consolas"/>
        <family val="3"/>
      </rPr>
      <t>__SourceSystem</t>
    </r>
  </si>
  <si>
    <r>
      <t xml:space="preserve">        , "</t>
    </r>
    <r>
      <rPr>
        <b/>
        <i/>
        <sz val="10"/>
        <color rgb="FF000000"/>
        <rFont val="Consolas"/>
        <family val="3"/>
      </rPr>
      <t>{_source_filename}</t>
    </r>
    <r>
      <rPr>
        <sz val="10"/>
        <color rgb="FF555555"/>
        <rFont val="Consolas"/>
        <family val="3"/>
      </rPr>
      <t xml:space="preserve">"                                                                         as </t>
    </r>
    <r>
      <rPr>
        <b/>
        <i/>
        <sz val="10"/>
        <color rgb="FF000000"/>
        <rFont val="Consolas"/>
        <family val="3"/>
      </rPr>
      <t>__SourceFilename</t>
    </r>
    <r>
      <rPr>
        <sz val="10"/>
        <color rgb="FF555555"/>
        <rFont val="Consolas"/>
        <family val="3"/>
      </rPr>
      <t xml:space="preserve">                                 </t>
    </r>
  </si>
  <si>
    <r>
      <t xml:space="preserve">        , input_file_name()                                                                            as </t>
    </r>
    <r>
      <rPr>
        <b/>
        <i/>
        <sz val="10"/>
        <color rgb="FF000000"/>
        <rFont val="Consolas"/>
        <family val="3"/>
      </rPr>
      <t>__SourceFilePath</t>
    </r>
  </si>
  <si>
    <r>
      <t xml:space="preserve">        , current_timestamp()                                                                          as </t>
    </r>
    <r>
      <rPr>
        <b/>
        <i/>
        <sz val="10"/>
        <color rgb="FF000000"/>
        <rFont val="Consolas"/>
        <family val="3"/>
      </rPr>
      <t>__bronze_insertDT</t>
    </r>
  </si>
  <si>
    <r>
      <t xml:space="preserve">        , year(current_timestamp())                                                                    as </t>
    </r>
    <r>
      <rPr>
        <b/>
        <i/>
        <sz val="10"/>
        <color rgb="FF000000"/>
        <rFont val="Consolas"/>
        <family val="3"/>
      </rPr>
      <t>__bronzePartition_InsertYear</t>
    </r>
  </si>
  <si>
    <r>
      <t xml:space="preserve">        , month(current_timestamp())                                                                   as </t>
    </r>
    <r>
      <rPr>
        <b/>
        <i/>
        <sz val="10"/>
        <color rgb="FF000000"/>
        <rFont val="Consolas"/>
        <family val="3"/>
      </rPr>
      <t>__bronzePartition_InsertMonth</t>
    </r>
  </si>
  <si>
    <r>
      <t xml:space="preserve">        , year(current_timestamp())*10000 + month(current_timestamp())*100+ day(current_timestamp())   as </t>
    </r>
    <r>
      <rPr>
        <b/>
        <i/>
        <sz val="10"/>
        <color rgb="FF000000"/>
        <rFont val="Consolas"/>
        <family val="3"/>
      </rPr>
      <t>__bronzePartition_insertDate</t>
    </r>
  </si>
  <si>
    <r>
      <t xml:space="preserve">    insert into </t>
    </r>
    <r>
      <rPr>
        <b/>
        <i/>
        <sz val="10"/>
        <color rgb="FF000000"/>
        <rFont val="Consolas"/>
        <family val="3"/>
      </rPr>
      <t>{_target_table_in_catalog}</t>
    </r>
  </si>
  <si>
    <r>
      <t>print(f"""File "</t>
    </r>
    <r>
      <rPr>
        <b/>
        <i/>
        <sz val="10"/>
        <color rgb="FF000000"/>
        <rFont val="Consolas"/>
        <family val="3"/>
      </rPr>
      <t>{_source_filename}</t>
    </r>
    <r>
      <rPr>
        <sz val="10"/>
        <color rgb="FF555555"/>
        <rFont val="Consolas"/>
        <family val="3"/>
      </rPr>
      <t>" deleted successfully.""")</t>
    </r>
  </si>
  <si>
    <r>
      <t xml:space="preserve"># print(f"table : </t>
    </r>
    <r>
      <rPr>
        <b/>
        <i/>
        <sz val="11"/>
        <color rgb="FF000000"/>
        <rFont val="Consolas"/>
        <family val="3"/>
      </rPr>
      <t>{_table_meta_path}</t>
    </r>
    <r>
      <rPr>
        <sz val="11"/>
        <color rgb="FF008000"/>
        <rFont val="Consolas"/>
        <family val="3"/>
      </rPr>
      <t xml:space="preserve"> in DB is dropped ")</t>
    </r>
  </si>
  <si>
    <r>
      <t xml:space="preserve"># print(f"data  : </t>
    </r>
    <r>
      <rPr>
        <b/>
        <i/>
        <sz val="11"/>
        <color rgb="FF000000"/>
        <rFont val="Consolas"/>
        <family val="3"/>
      </rPr>
      <t>{_table_physical_path}</t>
    </r>
    <r>
      <rPr>
        <sz val="11"/>
        <color rgb="FF008000"/>
        <rFont val="Consolas"/>
        <family val="3"/>
      </rPr>
      <t xml:space="preserve"> in drive are deleted ")</t>
    </r>
  </si>
  <si>
    <t xml:space="preserve"># MAGIC * cast data types </t>
  </si>
  <si>
    <t>dbr_contract_ETL_load_GLD_dims</t>
  </si>
  <si>
    <t>dbr_contract_ETL_load_SLV</t>
  </si>
  <si>
    <t xml:space="preserve"># MAGIC * for simplicity during Developement and if there is no business logic and we just promote silver data to gold layer, we :  </t>
  </si>
  <si>
    <t xml:space="preserve"># MAGIC   - we just set the target Business key as the source Primary key  </t>
  </si>
  <si>
    <t xml:space="preserve"># MAGIC   - use as source Fields the target fields and    </t>
  </si>
  <si>
    <t>Source Primary Keys</t>
  </si>
  <si>
    <t>100-199</t>
  </si>
  <si>
    <t>200-499</t>
  </si>
  <si>
    <t>{list_Naming_Convention_Technical}</t>
  </si>
  <si>
    <t># MAGIC %md # 5. Create SID Field</t>
  </si>
  <si>
    <t># MAGIC %md # 5. Get SIDs from Dimensions</t>
  </si>
  <si>
    <t xml:space="preserve">create or replace temp view v_ToMerge     </t>
  </si>
  <si>
    <t>500-549</t>
  </si>
  <si>
    <t>550-560</t>
  </si>
  <si>
    <t>550-561</t>
  </si>
  <si>
    <t>550-562</t>
  </si>
  <si>
    <t>{fact_NVL_Surrogate_Keys}</t>
  </si>
  <si>
    <t>,    src.*</t>
  </si>
  <si>
    <t>from   v_Source_with_NamingConventions as src</t>
  </si>
  <si>
    <t>{fact_JOIN_dimensions}</t>
  </si>
  <si>
    <t>dbr_contract_ETL_load_GLD_dim_Date</t>
  </si>
  <si>
    <t xml:space="preserve">  , cast( Date_SID                                 as bigint    )       as  `Date_BK`</t>
  </si>
  <si>
    <t xml:space="preserve">    cast( Date_SID                                 as bigint    )       as  `Date_SID`</t>
  </si>
  <si>
    <r>
      <t xml:space="preserve">insert overwrite table </t>
    </r>
    <r>
      <rPr>
        <i/>
        <sz val="10"/>
        <color rgb="FFFF0000"/>
        <rFont val="Consolas"/>
        <family val="3"/>
      </rPr>
      <t>{stage_unity_catalog}.</t>
    </r>
    <r>
      <rPr>
        <b/>
        <i/>
        <sz val="10"/>
        <color rgb="FFFF0000"/>
        <rFont val="Consolas"/>
        <family val="3"/>
      </rPr>
      <t>{stage_db}</t>
    </r>
    <r>
      <rPr>
        <sz val="10"/>
        <color rgb="FF555555"/>
        <rFont val="Consolas"/>
        <family val="3"/>
      </rPr>
      <t>.</t>
    </r>
    <r>
      <rPr>
        <b/>
        <i/>
        <sz val="10"/>
        <color rgb="FFFF0000"/>
        <rFont val="Consolas"/>
        <family val="3"/>
      </rPr>
      <t>{tbl_name}</t>
    </r>
  </si>
  <si>
    <t>dbutils.widgets.text('AnfangDatum','2017-01-01', '2. AnfangDatum')</t>
  </si>
  <si>
    <t>dbutils.widgets.text('EndeDatum'  ,'2020-12-31', '3. EndeDatum')</t>
  </si>
  <si>
    <r>
      <t xml:space="preserve">     order by </t>
    </r>
    <r>
      <rPr>
        <b/>
        <i/>
        <sz val="10"/>
        <color rgb="FFFF0000"/>
        <rFont val="Consolas"/>
        <family val="3"/>
      </rPr>
      <t>{change_Column_BRZ}</t>
    </r>
    <r>
      <rPr>
        <sz val="10"/>
        <color rgb="FF555555"/>
        <rFont val="Consolas"/>
        <family val="3"/>
      </rPr>
      <t xml:space="preserve">  desc  ) as rn</t>
    </r>
  </si>
  <si>
    <t>{merge_PK_list}</t>
  </si>
  <si>
    <t>SQL Server Data Type</t>
  </si>
  <si>
    <t>Databricks SQL Data Type</t>
  </si>
  <si>
    <t>INT</t>
  </si>
  <si>
    <t>BIGINT</t>
  </si>
  <si>
    <t>SMALLINT</t>
  </si>
  <si>
    <t>TINYINT</t>
  </si>
  <si>
    <t>BIT</t>
  </si>
  <si>
    <t>BOOLEAN</t>
  </si>
  <si>
    <t>Boolean</t>
  </si>
  <si>
    <t>DECIMAL</t>
  </si>
  <si>
    <t>NUMERIC</t>
  </si>
  <si>
    <t>FLOAT</t>
  </si>
  <si>
    <t>REAL</t>
  </si>
  <si>
    <t>CHAR</t>
  </si>
  <si>
    <t>VARCHAR</t>
  </si>
  <si>
    <t>STRING</t>
  </si>
  <si>
    <t>TEXT</t>
  </si>
  <si>
    <t>NCHAR</t>
  </si>
  <si>
    <t>NVARCHAR</t>
  </si>
  <si>
    <t>NTEXT</t>
  </si>
  <si>
    <t>DATE</t>
  </si>
  <si>
    <t>DATETIME</t>
  </si>
  <si>
    <t>TIMESTAMP</t>
  </si>
  <si>
    <t>DATETIME2</t>
  </si>
  <si>
    <t>SMALLDATETIME</t>
  </si>
  <si>
    <t>TIME</t>
  </si>
  <si>
    <t>BINARY</t>
  </si>
  <si>
    <t>Binary</t>
  </si>
  <si>
    <t>VARBINARY</t>
  </si>
  <si>
    <t>IMAGE</t>
  </si>
  <si>
    <t>UNIQUEIDENTIFIER</t>
  </si>
  <si>
    <t>INT64</t>
  </si>
  <si>
    <t>Tabular Model Data Type</t>
  </si>
  <si>
    <t>Double</t>
  </si>
  <si>
    <t xml:space="preserve">		
var _SummarisedSales =
		CALCULATETABLE (
			ADDCOLUMNS (
				SUMMARIZE ( '{str_Table_2}' ,  __KeyDateDimension ),
				"@Sales", [__selectedMeasure] 
			),
			ALLSELECTED (  '{str_Table_1}' )
		)
var _AllSales =
	CALCULATE (
		[__selectedMeasure] ,
		ALLSELECTED (  '{str_Table_1}' )
	)
var _CurrentSalesAmt = [__selectedMeasure] 
var CumulatedSales =
	FILTER (
		_SummarisedSales,
		[@Sales] &gt;= _CurrentSalesAmt
	)
var _CumulatedSalesAmount =
	SUMX (
		CumulatedSales,
		[@Sales]
	)
var _CurrentCumulatedPct =
	DIVIDE (
		_CumulatedSalesAmount,
		_AllSales
	)
var _Result =
	SWITCH (
		TRUE,
		ISBLANK ( _CurrentCumulatedPct ), BLANK (),
		_CurrentCumulatedPct &lt;= 0.7, "A",
		_CurrentCumulatedPct &lt;= 0.9, "B",
		"C"
	)
return
	IF ( HASONEVALUE (  __KeyDateDimension )
		 ,_Result
	   )
	   </t>
  </si>
  <si>
    <t>this is a measure to be used to show an arrow based on YOY .  A  up arrow when YOY is growing and  a down arrow when YOY growth is negative . The coloring should be addressed in formating.  There is also the possibility to combine the arrow with a formatted version of the Measure</t>
  </si>
  <si>
    <t>YOY  unichar icons (up-down)</t>
  </si>
  <si>
    <t>Year-over-year icon up-down arrows</t>
  </si>
  <si>
    <t>\\ z. Time Intelligence \supporing measures</t>
  </si>
  <si>
    <t>ac_Field10</t>
  </si>
  <si>
    <t>ac_Field9</t>
  </si>
  <si>
    <t>ac_Field8</t>
  </si>
  <si>
    <t>ac_Field7</t>
  </si>
  <si>
    <t>ac_Field6</t>
  </si>
  <si>
    <t>ac_Field5</t>
  </si>
  <si>
    <t>ac_Field4</t>
  </si>
  <si>
    <t>ac_Field3</t>
  </si>
  <si>
    <t>ac_Field2</t>
  </si>
  <si>
    <t>ac_Field1</t>
  </si>
  <si>
    <t>ac_mainMeasureFolder</t>
  </si>
  <si>
    <t>\Costs</t>
  </si>
  <si>
    <t>Costs</t>
  </si>
  <si>
    <t xml:space="preserve">    , cast(concat(MonthNameShort_en," '",right(Year,2))as string )                                        as `MM_YY`</t>
  </si>
  <si>
    <t>\\ z. Time Intelligence\\To-date total\\</t>
  </si>
  <si>
    <t xml:space="preserve">\\ z. Time Intelligence\\To-date total\\ </t>
  </si>
  <si>
    <t xml:space="preserve">\\ z. Time Intelligence\\Growth\\ </t>
  </si>
  <si>
    <t xml:space="preserve">\\ z. Time Intelligence\\Formating \\ </t>
  </si>
  <si>
    <t xml:space="preserve">\\ z. Time Intelligence\\To-date growth\\ </t>
  </si>
  <si>
    <t xml:space="preserve">\\ z. Time Intelligence\\Growth over full period\\ </t>
  </si>
  <si>
    <t xml:space="preserve">\\ z. Time Intelligence\\Moving annual growth\\ </t>
  </si>
  <si>
    <t xml:space="preserve">
VAR PeriodToConsider =
         CALCULATETABLE (
            DATESINPERIOD (
               ac_Field1
               ,MAX ( __KeyDateDimension )
               ,-30
               ,DAY
               )
          )
VAR FirstDayWithData =
         CALCULATE (
             MIN ( __keyDateFacts )
            ,REMOVEFILTERS ()
           )
VAR FirstDayInPeriod =
          MINX ( PeriodToConsider, __KeyDateDimension )
VAR Result =
          IF (
               FirstDayWithData &lt;= FirstDayInPeriod,
               AVERAGEX (
                 PeriodToConsider
                 ,[]   
             )
             )
RETURN
   Result</t>
  </si>
  <si>
    <t xml:space="preserve">\\ z. Time Intelligence\\Moving averages\\ </t>
  </si>
  <si>
    <t xml:space="preserve">\\ z. Time Intelligence Week\\Growth\\ </t>
  </si>
  <si>
    <t xml:space="preserve">\\ z. Parent percentage\\  </t>
  </si>
  <si>
    <t xml:space="preserve">\\ z. Ranking \\  </t>
  </si>
  <si>
    <t xml:space="preserve">\\ z. Running Totals\\  </t>
  </si>
  <si>
    <t>date'[Date]</t>
  </si>
  <si>
    <t>fact_sales'[Date_BK]</t>
  </si>
  <si>
    <t>date'[MM_YY]</t>
  </si>
  <si>
    <t>date'[QQ_YY]</t>
  </si>
  <si>
    <t>date'[Year]</t>
  </si>
  <si>
    <t>dims</t>
  </si>
  <si>
    <t>source</t>
  </si>
  <si>
    <t>business</t>
  </si>
  <si>
    <t>artifact Side (determines the naming - source side can be cryptic , as it comes from the sources, business side is human readable)</t>
  </si>
  <si>
    <t>artfact subStage</t>
  </si>
  <si>
    <t xml:space="preserve">optional </t>
  </si>
  <si>
    <t>-1 if numeric , na if string</t>
  </si>
  <si>
    <t>__silverPartition_xxxYear</t>
  </si>
  <si>
    <t>__silverPartition_xxxMonth</t>
  </si>
  <si>
    <t>__silverPartition_xxxDate</t>
  </si>
  <si>
    <t>s1</t>
  </si>
  <si>
    <t>s2</t>
  </si>
  <si>
    <t>s3</t>
  </si>
  <si>
    <t>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</si>
</sst>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color theme="0"/>
      <name val="Calibri"/>
      <family val="2"/>
      <scheme val="minor"/>
    </font>
    <font>
      <sz val="9"/>
      <color theme="1"/>
      <name val="Calibri"/>
      <family val="2"/>
      <scheme val="minor"/>
    </font>
    <font>
      <i/>
      <sz val="11"/>
      <color theme="5" tint="-0.249977111117893"/>
      <name val="Calibri"/>
      <family val="2"/>
      <scheme val="minor"/>
    </font>
    <font>
      <sz val="11"/>
      <color rgb="FF008000"/>
      <name val="Consolas"/>
      <family val="3"/>
    </font>
    <font>
      <i/>
      <sz val="11"/>
      <color theme="5"/>
      <name val="Calibri"/>
      <family val="2"/>
      <scheme val="minor"/>
    </font>
    <font>
      <sz val="11"/>
      <color theme="4" tint="0.39997558519241921"/>
      <name val="Calibri"/>
      <family val="2"/>
      <scheme val="minor"/>
    </font>
    <font>
      <sz val="11"/>
      <color rgb="FF171717"/>
      <name val="Consolas"/>
      <family val="3"/>
    </font>
    <font>
      <b/>
      <sz val="9"/>
      <color theme="0" tint="-4.9989318521683403E-2"/>
      <name val="Calibri"/>
      <family val="2"/>
      <scheme val="minor"/>
    </font>
    <font>
      <sz val="11"/>
      <color theme="0" tint="-0.34998626667073579"/>
      <name val="Calibri"/>
      <family val="2"/>
      <scheme val="minor"/>
    </font>
    <font>
      <sz val="10"/>
      <color theme="1"/>
      <name val="Consolas"/>
      <family val="3"/>
    </font>
    <font>
      <b/>
      <i/>
      <sz val="11"/>
      <color rgb="FFFF0000"/>
      <name val="Consolas"/>
      <family val="3"/>
    </font>
    <font>
      <b/>
      <i/>
      <sz val="10"/>
      <color rgb="FFFF0000"/>
      <name val="Consolas"/>
      <family val="3"/>
    </font>
    <font>
      <i/>
      <sz val="11"/>
      <color rgb="FF008000"/>
      <name val="Consolas"/>
      <family val="3"/>
    </font>
    <font>
      <b/>
      <sz val="11"/>
      <color rgb="FF008000"/>
      <name val="Consolas"/>
      <family val="3"/>
    </font>
    <font>
      <b/>
      <i/>
      <sz val="10"/>
      <color rgb="FF000000"/>
      <name val="Consolas"/>
      <family val="3"/>
    </font>
    <font>
      <b/>
      <i/>
      <sz val="11"/>
      <color rgb="FF000000"/>
      <name val="Consolas"/>
      <family val="3"/>
    </font>
    <font>
      <sz val="10"/>
      <color rgb="FF99CCFF"/>
      <name val="Consolas"/>
      <family val="3"/>
    </font>
    <font>
      <b/>
      <sz val="10"/>
      <color rgb="FF555555"/>
      <name val="Consolas"/>
      <family val="3"/>
    </font>
    <font>
      <sz val="10"/>
      <color rgb="FF555555"/>
      <name val="Consolas"/>
      <family val="3"/>
    </font>
    <font>
      <b/>
      <i/>
      <sz val="10"/>
      <color rgb="FF555555"/>
      <name val="Consolas"/>
      <family val="3"/>
    </font>
    <font>
      <i/>
      <sz val="10"/>
      <color rgb="FF555555"/>
      <name val="Consolas"/>
      <family val="3"/>
    </font>
    <font>
      <b/>
      <sz val="10"/>
      <color theme="0"/>
      <name val="Calibri"/>
      <family val="2"/>
      <scheme val="minor"/>
    </font>
    <font>
      <sz val="10"/>
      <color theme="1"/>
      <name val="Calibri"/>
      <family val="2"/>
      <scheme val="minor"/>
    </font>
    <font>
      <sz val="11"/>
      <color rgb="FF9C0006"/>
      <name val="Calibri"/>
      <family val="2"/>
      <scheme val="minor"/>
    </font>
    <font>
      <b/>
      <sz val="11"/>
      <name val="Calibri"/>
      <family val="2"/>
      <scheme val="minor"/>
    </font>
    <font>
      <sz val="10"/>
      <name val="Calibri"/>
      <family val="2"/>
      <scheme val="minor"/>
    </font>
    <font>
      <sz val="8"/>
      <name val="Calibri"/>
      <family val="2"/>
      <scheme val="minor"/>
    </font>
    <font>
      <sz val="8"/>
      <color rgb="FF050505"/>
      <name val="72 Light"/>
      <family val="2"/>
    </font>
    <font>
      <sz val="11"/>
      <color rgb="FFFF0000"/>
      <name val="Calibri"/>
      <family val="2"/>
      <scheme val="minor"/>
    </font>
    <font>
      <b/>
      <sz val="11"/>
      <color theme="0" tint="-0.34998626667073579"/>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4" tint="0.39997558519241921"/>
      <name val="Consolas"/>
      <family val="3"/>
    </font>
    <font>
      <sz val="10"/>
      <color theme="4"/>
      <name val="Consolas"/>
      <family val="3"/>
    </font>
    <font>
      <sz val="10"/>
      <color rgb="FF000000"/>
      <name val="Source Code Pro"/>
      <family val="3"/>
    </font>
    <font>
      <sz val="10"/>
      <color rgb="FF008000"/>
      <name val="Source Code Pro"/>
      <family val="3"/>
    </font>
    <font>
      <b/>
      <sz val="10"/>
      <color theme="1"/>
      <name val="Calibri"/>
      <family val="2"/>
      <scheme val="minor"/>
    </font>
    <font>
      <sz val="9"/>
      <name val="Calibri"/>
      <family val="2"/>
      <scheme val="minor"/>
    </font>
    <font>
      <b/>
      <sz val="10"/>
      <name val="Calibri"/>
      <family val="2"/>
      <scheme val="minor"/>
    </font>
    <font>
      <b/>
      <sz val="9"/>
      <color theme="1"/>
      <name val="Calibri"/>
      <family val="2"/>
      <scheme val="minor"/>
    </font>
    <font>
      <b/>
      <sz val="9"/>
      <color rgb="FF222222"/>
      <name val="Arial"/>
      <family val="2"/>
    </font>
    <font>
      <sz val="9"/>
      <color rgb="FF222222"/>
      <name val="Arial"/>
      <family val="2"/>
    </font>
    <font>
      <sz val="9"/>
      <color rgb="FF00B0F0"/>
      <name val="Calibri"/>
      <family val="2"/>
      <scheme val="minor"/>
    </font>
    <font>
      <sz val="11"/>
      <color rgb="FF00B0F0"/>
      <name val="Calibri"/>
      <family val="2"/>
      <scheme val="minor"/>
    </font>
    <font>
      <sz val="10"/>
      <color rgb="FF00B0F0"/>
      <name val="Calibri"/>
      <family val="2"/>
      <scheme val="minor"/>
    </font>
    <font>
      <b/>
      <sz val="9"/>
      <color rgb="FF00B0F0"/>
      <name val="Calibri"/>
      <family val="2"/>
      <scheme val="minor"/>
    </font>
    <font>
      <b/>
      <sz val="10"/>
      <color rgb="FF00B0F0"/>
      <name val="Calibri"/>
      <family val="2"/>
      <scheme val="minor"/>
    </font>
    <font>
      <i/>
      <sz val="10"/>
      <color rgb="FFFF0000"/>
      <name val="Consolas"/>
      <family val="3"/>
    </font>
    <font>
      <sz val="10"/>
      <color rgb="FF242424"/>
      <name val="Arial Unicode MS"/>
    </font>
  </fonts>
  <fills count="52">
    <fill>
      <patternFill patternType="none"/>
    </fill>
    <fill>
      <patternFill patternType="gray125"/>
    </fill>
    <fill>
      <patternFill patternType="solid">
        <fgColor theme="9"/>
      </patternFill>
    </fill>
    <fill>
      <patternFill patternType="solid">
        <fgColor theme="4" tint="0.79998168889431442"/>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8" tint="0.79998168889431442"/>
        <bgColor indexed="64"/>
      </patternFill>
    </fill>
    <fill>
      <patternFill patternType="solid">
        <fgColor theme="3" tint="-0.499984740745262"/>
        <bgColor indexed="64"/>
      </patternFill>
    </fill>
    <fill>
      <patternFill patternType="solid">
        <fgColor rgb="FFFFC7CE"/>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0.749992370372631"/>
        <bgColor indexed="64"/>
      </patternFill>
    </fill>
    <fill>
      <patternFill patternType="solid">
        <fgColor theme="7" tint="0.59999389629810485"/>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rgb="FFC000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3" fillId="2" borderId="0" applyNumberFormat="0" applyBorder="0" applyAlignment="0" applyProtection="0"/>
    <xf numFmtId="0" fontId="28" fillId="12" borderId="0" applyNumberFormat="0" applyBorder="0" applyAlignment="0" applyProtection="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17" borderId="0" applyNumberFormat="0" applyBorder="0" applyAlignment="0" applyProtection="0"/>
    <xf numFmtId="0" fontId="41" fillId="18" borderId="0" applyNumberFormat="0" applyBorder="0" applyAlignment="0" applyProtection="0"/>
    <xf numFmtId="0" fontId="42" fillId="19" borderId="4" applyNumberFormat="0" applyAlignment="0" applyProtection="0"/>
    <xf numFmtId="0" fontId="43" fillId="20" borderId="5" applyNumberFormat="0" applyAlignment="0" applyProtection="0"/>
    <xf numFmtId="0" fontId="44" fillId="20" borderId="4" applyNumberFormat="0" applyAlignment="0" applyProtection="0"/>
    <xf numFmtId="0" fontId="45" fillId="0" borderId="6" applyNumberFormat="0" applyFill="0" applyAlignment="0" applyProtection="0"/>
    <xf numFmtId="0" fontId="1" fillId="21" borderId="7" applyNumberFormat="0" applyAlignment="0" applyProtection="0"/>
    <xf numFmtId="0" fontId="33" fillId="0" borderId="0" applyNumberFormat="0" applyFill="0" applyBorder="0" applyAlignment="0" applyProtection="0"/>
    <xf numFmtId="0" fontId="35" fillId="22" borderId="8" applyNumberFormat="0" applyFont="0" applyAlignment="0" applyProtection="0"/>
    <xf numFmtId="0" fontId="46" fillId="0" borderId="0" applyNumberFormat="0" applyFill="0" applyBorder="0" applyAlignment="0" applyProtection="0"/>
    <xf numFmtId="0" fontId="2" fillId="0" borderId="9" applyNumberFormat="0" applyFill="0" applyAlignment="0" applyProtection="0"/>
    <xf numFmtId="0" fontId="3"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 fillId="31"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44" borderId="0" applyNumberFormat="0" applyBorder="0" applyAlignment="0" applyProtection="0"/>
    <xf numFmtId="0" fontId="35" fillId="45" borderId="0" applyNumberFormat="0" applyBorder="0" applyAlignment="0" applyProtection="0"/>
  </cellStyleXfs>
  <cellXfs count="211">
    <xf numFmtId="0" fontId="0" fillId="0" borderId="0" xfId="0"/>
    <xf numFmtId="0" fontId="0" fillId="3" borderId="0" xfId="0" applyFill="1"/>
    <xf numFmtId="0" fontId="0" fillId="0" borderId="0" xfId="0" applyAlignment="1">
      <alignment horizontal="center"/>
    </xf>
    <xf numFmtId="0" fontId="0" fillId="5" borderId="0" xfId="0" applyFill="1"/>
    <xf numFmtId="0" fontId="0" fillId="0" borderId="0" xfId="0" applyAlignment="1">
      <alignment wrapText="1"/>
    </xf>
    <xf numFmtId="0" fontId="0" fillId="0" borderId="0" xfId="0" applyAlignment="1">
      <alignment horizontal="left"/>
    </xf>
    <xf numFmtId="0" fontId="4" fillId="0" borderId="0" xfId="0" applyFont="1"/>
    <xf numFmtId="0" fontId="6" fillId="0" borderId="0" xfId="0" applyFont="1" applyAlignment="1">
      <alignment horizontal="center"/>
    </xf>
    <xf numFmtId="0" fontId="0" fillId="0" borderId="0" xfId="0" applyAlignment="1">
      <alignment vertical="top"/>
    </xf>
    <xf numFmtId="0" fontId="7" fillId="0" borderId="0" xfId="0" applyFont="1"/>
    <xf numFmtId="0" fontId="8" fillId="0" borderId="0" xfId="0" quotePrefix="1" applyFont="1"/>
    <xf numFmtId="0" fontId="10" fillId="0" borderId="0" xfId="0" applyFont="1"/>
    <xf numFmtId="0" fontId="0" fillId="0" borderId="0" xfId="0" quotePrefix="1"/>
    <xf numFmtId="0" fontId="9" fillId="0" borderId="0" xfId="0" applyFont="1"/>
    <xf numFmtId="0" fontId="2" fillId="0" borderId="0" xfId="0" applyFont="1"/>
    <xf numFmtId="0" fontId="4" fillId="0" borderId="0" xfId="0" quotePrefix="1" applyFont="1"/>
    <xf numFmtId="0" fontId="11" fillId="0" borderId="0" xfId="0" applyFont="1"/>
    <xf numFmtId="0" fontId="6" fillId="7" borderId="0" xfId="0" applyFont="1" applyFill="1" applyAlignment="1">
      <alignment horizontal="center"/>
    </xf>
    <xf numFmtId="0" fontId="6" fillId="8" borderId="0" xfId="0" applyFont="1" applyFill="1" applyAlignment="1">
      <alignment horizontal="center"/>
    </xf>
    <xf numFmtId="0" fontId="7" fillId="0" borderId="0" xfId="0" applyFont="1" applyAlignment="1">
      <alignment vertical="top"/>
    </xf>
    <xf numFmtId="0" fontId="0" fillId="10" borderId="0" xfId="0" applyFill="1"/>
    <xf numFmtId="0" fontId="6" fillId="10" borderId="0" xfId="0" applyFont="1" applyFill="1" applyAlignment="1">
      <alignment horizontal="center"/>
    </xf>
    <xf numFmtId="0" fontId="12" fillId="4" borderId="0" xfId="0" applyFont="1" applyFill="1" applyAlignment="1">
      <alignment horizontal="center" vertical="center"/>
    </xf>
    <xf numFmtId="0" fontId="12" fillId="4"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wrapText="1"/>
    </xf>
    <xf numFmtId="0" fontId="14" fillId="0" borderId="0" xfId="0" applyFont="1"/>
    <xf numFmtId="0" fontId="14" fillId="3" borderId="0" xfId="0" applyFont="1" applyFill="1"/>
    <xf numFmtId="0" fontId="14" fillId="0" borderId="0" xfId="0" applyFont="1" applyAlignment="1">
      <alignment vertical="top"/>
    </xf>
    <xf numFmtId="0" fontId="16" fillId="0" borderId="0" xfId="0" applyFont="1" applyAlignment="1">
      <alignment vertical="top"/>
    </xf>
    <xf numFmtId="0" fontId="17" fillId="0" borderId="0" xfId="0" quotePrefix="1" applyFont="1"/>
    <xf numFmtId="0" fontId="8" fillId="0" borderId="0" xfId="0" quotePrefix="1" applyFont="1" applyAlignment="1">
      <alignment vertical="top"/>
    </xf>
    <xf numFmtId="0" fontId="8" fillId="0" borderId="0" xfId="0" applyFont="1"/>
    <xf numFmtId="0" fontId="16" fillId="0" borderId="0" xfId="0" applyFont="1"/>
    <xf numFmtId="0" fontId="8" fillId="7" borderId="0" xfId="0" applyFont="1" applyFill="1"/>
    <xf numFmtId="0" fontId="8" fillId="0" borderId="0" xfId="0" applyFont="1" applyAlignment="1">
      <alignment vertical="top"/>
    </xf>
    <xf numFmtId="0" fontId="8" fillId="0" borderId="0" xfId="0" applyFont="1" applyAlignment="1">
      <alignment vertical="center"/>
    </xf>
    <xf numFmtId="0" fontId="18" fillId="0" borderId="0" xfId="0" applyFont="1"/>
    <xf numFmtId="0" fontId="18" fillId="9" borderId="0" xfId="0" applyFont="1" applyFill="1"/>
    <xf numFmtId="0" fontId="8" fillId="6" borderId="0" xfId="0" applyFont="1" applyFill="1"/>
    <xf numFmtId="0" fontId="19" fillId="0" borderId="0" xfId="0" applyFont="1"/>
    <xf numFmtId="0" fontId="19" fillId="0" borderId="0" xfId="0" applyFont="1" applyAlignment="1">
      <alignment vertical="top"/>
    </xf>
    <xf numFmtId="0" fontId="14" fillId="0" borderId="0" xfId="0" applyFont="1" applyAlignment="1">
      <alignment vertical="center"/>
    </xf>
    <xf numFmtId="0" fontId="21" fillId="0" borderId="0" xfId="0" applyFont="1"/>
    <xf numFmtId="0" fontId="21" fillId="0" borderId="0" xfId="0" applyFont="1" applyAlignment="1">
      <alignment vertical="top"/>
    </xf>
    <xf numFmtId="0" fontId="22" fillId="4" borderId="0" xfId="0" applyFont="1" applyFill="1" applyAlignment="1">
      <alignment vertical="center"/>
    </xf>
    <xf numFmtId="0" fontId="23" fillId="0" borderId="0" xfId="0" applyFont="1" applyAlignment="1">
      <alignment horizontal="left"/>
    </xf>
    <xf numFmtId="0" fontId="23" fillId="0" borderId="0" xfId="0" applyFont="1" applyAlignment="1">
      <alignment vertical="top"/>
    </xf>
    <xf numFmtId="0" fontId="23" fillId="0" borderId="0" xfId="0" quotePrefix="1" applyFont="1"/>
    <xf numFmtId="0" fontId="23" fillId="0" borderId="0" xfId="0" applyFont="1"/>
    <xf numFmtId="0" fontId="25" fillId="0" borderId="0" xfId="0" applyFont="1"/>
    <xf numFmtId="0" fontId="24" fillId="0" borderId="0" xfId="0" applyFont="1"/>
    <xf numFmtId="0" fontId="23" fillId="0" borderId="0" xfId="0" applyFont="1" applyAlignment="1">
      <alignment wrapText="1"/>
    </xf>
    <xf numFmtId="0" fontId="23" fillId="0" borderId="0" xfId="0" applyFont="1" applyAlignment="1">
      <alignment vertical="center"/>
    </xf>
    <xf numFmtId="0" fontId="22" fillId="0" borderId="0" xfId="0" applyFont="1"/>
    <xf numFmtId="0" fontId="23" fillId="0" borderId="0" xfId="0" applyFont="1" applyAlignment="1">
      <alignment vertical="top" wrapText="1"/>
    </xf>
    <xf numFmtId="0" fontId="0" fillId="5" borderId="0" xfId="0" applyFill="1" applyAlignment="1">
      <alignment horizontal="center"/>
    </xf>
    <xf numFmtId="0" fontId="4" fillId="5" borderId="0" xfId="0" applyFont="1" applyFill="1" applyAlignment="1">
      <alignment horizontal="left"/>
    </xf>
    <xf numFmtId="49" fontId="0" fillId="5" borderId="0" xfId="0" applyNumberFormat="1" applyFill="1" applyAlignment="1">
      <alignment horizontal="center"/>
    </xf>
    <xf numFmtId="0" fontId="0" fillId="5" borderId="0" xfId="0" applyFill="1" applyAlignment="1">
      <alignment horizontal="left"/>
    </xf>
    <xf numFmtId="0" fontId="13" fillId="0" borderId="0" xfId="0" applyFont="1"/>
    <xf numFmtId="0" fontId="0" fillId="13" borderId="0" xfId="0" applyFill="1" applyAlignment="1">
      <alignment horizontal="center"/>
    </xf>
    <xf numFmtId="0" fontId="0" fillId="13" borderId="0" xfId="0" applyFill="1"/>
    <xf numFmtId="0" fontId="0" fillId="14" borderId="0" xfId="0" applyFill="1" applyAlignment="1">
      <alignment horizontal="center"/>
    </xf>
    <xf numFmtId="0" fontId="4" fillId="14" borderId="0" xfId="0" applyFont="1" applyFill="1" applyAlignment="1">
      <alignment horizontal="left"/>
    </xf>
    <xf numFmtId="0" fontId="0" fillId="14" borderId="0" xfId="0" applyFill="1"/>
    <xf numFmtId="49" fontId="0" fillId="14" borderId="0" xfId="0" applyNumberFormat="1" applyFill="1" applyAlignment="1">
      <alignment horizontal="center"/>
    </xf>
    <xf numFmtId="0" fontId="1" fillId="15" borderId="0" xfId="1" applyFont="1" applyFill="1" applyAlignment="1">
      <alignment horizontal="left" vertical="center" wrapText="1"/>
    </xf>
    <xf numFmtId="0" fontId="1" fillId="15" borderId="0" xfId="1" applyFont="1" applyFill="1" applyAlignment="1">
      <alignment horizontal="center" vertical="center" wrapText="1"/>
    </xf>
    <xf numFmtId="0" fontId="0" fillId="16" borderId="0" xfId="0" applyFill="1" applyAlignment="1">
      <alignment horizontal="center"/>
    </xf>
    <xf numFmtId="0" fontId="4" fillId="16" borderId="0" xfId="0" applyFont="1" applyFill="1" applyAlignment="1">
      <alignment horizontal="left"/>
    </xf>
    <xf numFmtId="0" fontId="0" fillId="16" borderId="0" xfId="0" applyFill="1"/>
    <xf numFmtId="49" fontId="0" fillId="16" borderId="0" xfId="0" applyNumberFormat="1" applyFill="1" applyAlignment="1">
      <alignment horizontal="center"/>
    </xf>
    <xf numFmtId="0" fontId="0" fillId="0" borderId="0" xfId="0" applyAlignment="1">
      <alignment horizontal="center" vertical="center"/>
    </xf>
    <xf numFmtId="0" fontId="0" fillId="0" borderId="0" xfId="0" applyAlignment="1">
      <alignment horizontal="center" vertical="top"/>
    </xf>
    <xf numFmtId="0" fontId="13" fillId="0" borderId="0" xfId="0" applyFont="1" applyAlignment="1">
      <alignment vertical="center"/>
    </xf>
    <xf numFmtId="0" fontId="27" fillId="0" borderId="0" xfId="0" applyFont="1" applyAlignment="1">
      <alignment vertical="center" wrapText="1"/>
    </xf>
    <xf numFmtId="0" fontId="29" fillId="13" borderId="0" xfId="0" applyFont="1" applyFill="1" applyAlignment="1">
      <alignment horizontal="left"/>
    </xf>
    <xf numFmtId="0" fontId="2" fillId="13" borderId="0" xfId="0" applyFont="1" applyFill="1"/>
    <xf numFmtId="0" fontId="2" fillId="13" borderId="0" xfId="0" applyFont="1" applyFill="1" applyAlignment="1">
      <alignment horizontal="center"/>
    </xf>
    <xf numFmtId="0" fontId="29" fillId="5" borderId="0" xfId="0" applyFont="1" applyFill="1" applyAlignment="1">
      <alignment horizontal="left"/>
    </xf>
    <xf numFmtId="0" fontId="2" fillId="5" borderId="0" xfId="0" applyFont="1" applyFill="1"/>
    <xf numFmtId="0" fontId="2" fillId="5" borderId="0" xfId="0" applyFont="1" applyFill="1" applyAlignment="1">
      <alignment horizontal="center"/>
    </xf>
    <xf numFmtId="0" fontId="29" fillId="14" borderId="0" xfId="0" applyFont="1" applyFill="1" applyAlignment="1">
      <alignment horizontal="left"/>
    </xf>
    <xf numFmtId="0" fontId="2" fillId="14" borderId="0" xfId="0" applyFont="1" applyFill="1"/>
    <xf numFmtId="0" fontId="2" fillId="14" borderId="0" xfId="0" applyFont="1" applyFill="1" applyAlignment="1">
      <alignment horizontal="center"/>
    </xf>
    <xf numFmtId="0" fontId="29" fillId="16" borderId="0" xfId="0" applyFont="1" applyFill="1" applyAlignment="1">
      <alignment horizontal="left"/>
    </xf>
    <xf numFmtId="0" fontId="2" fillId="16" borderId="0" xfId="0" applyFont="1" applyFill="1"/>
    <xf numFmtId="0" fontId="2" fillId="16" borderId="0" xfId="0" applyFont="1" applyFill="1" applyAlignment="1">
      <alignment horizontal="center"/>
    </xf>
    <xf numFmtId="0" fontId="5" fillId="11" borderId="0" xfId="1" applyFont="1" applyFill="1" applyAlignment="1">
      <alignment horizontal="center" vertical="center" wrapText="1"/>
    </xf>
    <xf numFmtId="0" fontId="29" fillId="13" borderId="0" xfId="0" applyFont="1" applyFill="1" applyAlignment="1">
      <alignment horizontal="center"/>
    </xf>
    <xf numFmtId="0" fontId="14" fillId="0" borderId="0" xfId="0" applyFont="1" applyAlignment="1">
      <alignment horizontal="center"/>
    </xf>
    <xf numFmtId="0" fontId="32" fillId="0" borderId="0" xfId="0" applyFont="1" applyAlignment="1">
      <alignment horizontal="center" vertical="center"/>
    </xf>
    <xf numFmtId="0" fontId="32" fillId="0" borderId="0" xfId="0" applyFont="1" applyAlignment="1">
      <alignment horizontal="center"/>
    </xf>
    <xf numFmtId="0" fontId="47" fillId="0" borderId="0" xfId="0" applyFont="1" applyAlignment="1">
      <alignment wrapText="1"/>
    </xf>
    <xf numFmtId="0" fontId="48" fillId="0" borderId="0" xfId="0" applyFont="1" applyAlignment="1">
      <alignment wrapText="1"/>
    </xf>
    <xf numFmtId="0" fontId="49" fillId="0" borderId="0" xfId="0" applyFont="1" applyAlignment="1">
      <alignment vertical="center"/>
    </xf>
    <xf numFmtId="0" fontId="50" fillId="0" borderId="0" xfId="0" applyFont="1" applyAlignment="1">
      <alignment vertical="center"/>
    </xf>
    <xf numFmtId="0" fontId="0" fillId="10" borderId="0" xfId="0" applyFill="1" applyAlignment="1">
      <alignment horizontal="center"/>
    </xf>
    <xf numFmtId="0" fontId="14" fillId="46" borderId="0" xfId="0" applyFont="1" applyFill="1"/>
    <xf numFmtId="0" fontId="6" fillId="14"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6" fillId="0" borderId="0" xfId="0" applyFont="1" applyAlignment="1">
      <alignment vertical="top" wrapText="1"/>
    </xf>
    <xf numFmtId="0" fontId="0" fillId="0" borderId="0" xfId="0" applyAlignment="1">
      <alignment vertical="center" wrapText="1"/>
    </xf>
    <xf numFmtId="0" fontId="27" fillId="0" borderId="0" xfId="0" quotePrefix="1" applyFont="1" applyAlignment="1">
      <alignment horizontal="center" vertical="center" wrapText="1"/>
    </xf>
    <xf numFmtId="0" fontId="27" fillId="0" borderId="0" xfId="0" quotePrefix="1" applyFont="1" applyAlignment="1">
      <alignment vertical="center" wrapText="1"/>
    </xf>
    <xf numFmtId="0" fontId="27" fillId="0" borderId="0" xfId="0" quotePrefix="1" applyFont="1" applyAlignment="1">
      <alignment vertical="top" wrapText="1"/>
    </xf>
    <xf numFmtId="0" fontId="6" fillId="0" borderId="0" xfId="0" applyFont="1" applyAlignment="1">
      <alignment vertical="center" wrapText="1"/>
    </xf>
    <xf numFmtId="0" fontId="27" fillId="0" borderId="0" xfId="0" applyFont="1" applyAlignment="1">
      <alignment horizontal="center" vertical="top" wrapText="1"/>
    </xf>
    <xf numFmtId="0" fontId="27" fillId="0" borderId="0" xfId="0" applyFont="1" applyAlignment="1">
      <alignment horizontal="center" vertical="center" wrapText="1"/>
    </xf>
    <xf numFmtId="0" fontId="27" fillId="0" borderId="0" xfId="0" applyFont="1" applyAlignment="1">
      <alignment horizontal="center" vertical="center"/>
    </xf>
    <xf numFmtId="0" fontId="6" fillId="0" borderId="0" xfId="0" applyFont="1" applyAlignment="1">
      <alignment horizontal="left" vertical="center" wrapText="1"/>
    </xf>
    <xf numFmtId="0" fontId="30" fillId="0" borderId="0" xfId="0" quotePrefix="1" applyFont="1" applyAlignment="1">
      <alignment horizontal="center" vertical="center" wrapText="1"/>
    </xf>
    <xf numFmtId="0" fontId="4" fillId="0" borderId="0" xfId="0" applyFont="1" applyAlignment="1">
      <alignment horizontal="center" vertical="center" wrapText="1"/>
    </xf>
    <xf numFmtId="0" fontId="52" fillId="0" borderId="0" xfId="0" applyFont="1" applyAlignment="1">
      <alignment horizontal="left" vertical="center" wrapText="1"/>
    </xf>
    <xf numFmtId="0" fontId="30" fillId="0" borderId="0" xfId="0" applyFont="1" applyAlignment="1">
      <alignment horizontal="center" vertical="center"/>
    </xf>
    <xf numFmtId="0" fontId="30" fillId="0" borderId="0" xfId="0" quotePrefix="1" applyFont="1" applyAlignment="1">
      <alignment vertical="center" wrapText="1"/>
    </xf>
    <xf numFmtId="0" fontId="52" fillId="0" borderId="0" xfId="0" applyFont="1" applyAlignment="1">
      <alignment vertical="top" wrapText="1"/>
    </xf>
    <xf numFmtId="0" fontId="4" fillId="10" borderId="0" xfId="0" applyFont="1" applyFill="1" applyAlignment="1">
      <alignment horizontal="left"/>
    </xf>
    <xf numFmtId="0" fontId="13" fillId="10" borderId="0" xfId="0" applyFont="1" applyFill="1"/>
    <xf numFmtId="49" fontId="0" fillId="10" borderId="0" xfId="0" applyNumberFormat="1" applyFill="1" applyAlignment="1">
      <alignment horizontal="center"/>
    </xf>
    <xf numFmtId="0" fontId="29" fillId="10" borderId="0" xfId="0" applyFont="1" applyFill="1" applyAlignment="1">
      <alignment horizontal="left"/>
    </xf>
    <xf numFmtId="0" fontId="34" fillId="10" borderId="0" xfId="0" applyFont="1" applyFill="1"/>
    <xf numFmtId="0" fontId="2" fillId="10" borderId="0" xfId="0" applyFont="1" applyFill="1" applyAlignment="1">
      <alignment horizontal="center"/>
    </xf>
    <xf numFmtId="0" fontId="0" fillId="47" borderId="0" xfId="0" applyFill="1" applyAlignment="1">
      <alignment horizontal="center"/>
    </xf>
    <xf numFmtId="0" fontId="4" fillId="47" borderId="0" xfId="0" applyFont="1" applyFill="1" applyAlignment="1">
      <alignment horizontal="left"/>
    </xf>
    <xf numFmtId="0" fontId="13" fillId="47" borderId="0" xfId="0" applyFont="1" applyFill="1"/>
    <xf numFmtId="49" fontId="0" fillId="47" borderId="0" xfId="0" applyNumberFormat="1" applyFill="1" applyAlignment="1">
      <alignment horizontal="center"/>
    </xf>
    <xf numFmtId="0" fontId="29" fillId="47" borderId="0" xfId="0" applyFont="1" applyFill="1" applyAlignment="1">
      <alignment horizontal="left"/>
    </xf>
    <xf numFmtId="0" fontId="34" fillId="47" borderId="0" xfId="0" applyFont="1" applyFill="1"/>
    <xf numFmtId="0" fontId="2" fillId="47" borderId="0" xfId="0" applyFont="1" applyFill="1" applyAlignment="1">
      <alignment horizontal="center"/>
    </xf>
    <xf numFmtId="0" fontId="57" fillId="0" borderId="0" xfId="0" applyFont="1" applyAlignment="1">
      <alignment horizontal="center" vertical="center"/>
    </xf>
    <xf numFmtId="0" fontId="58" fillId="0" borderId="0" xfId="0" applyFont="1" applyAlignment="1">
      <alignment horizontal="center" vertical="center" wrapText="1"/>
    </xf>
    <xf numFmtId="0" fontId="58" fillId="0" borderId="0" xfId="0" applyFont="1" applyAlignment="1">
      <alignment horizontal="center" vertical="center"/>
    </xf>
    <xf numFmtId="0" fontId="58" fillId="0" borderId="0" xfId="0" applyFont="1" applyAlignment="1">
      <alignment horizontal="left" vertical="center" wrapText="1"/>
    </xf>
    <xf numFmtId="0" fontId="58" fillId="0" borderId="0" xfId="0" applyFont="1" applyAlignment="1">
      <alignment horizontal="center" vertical="top"/>
    </xf>
    <xf numFmtId="0" fontId="58" fillId="0" borderId="0" xfId="0" applyFont="1" applyAlignment="1">
      <alignment vertical="top" wrapText="1"/>
    </xf>
    <xf numFmtId="0" fontId="58" fillId="0" borderId="0" xfId="0" applyFont="1" applyAlignment="1">
      <alignment horizontal="center" vertical="top" wrapText="1"/>
    </xf>
    <xf numFmtId="0" fontId="59" fillId="0" borderId="0" xfId="0" applyFont="1" applyAlignment="1">
      <alignment vertical="top" wrapText="1"/>
    </xf>
    <xf numFmtId="0" fontId="59" fillId="0" borderId="0" xfId="0" applyFont="1" applyAlignment="1">
      <alignment wrapText="1"/>
    </xf>
    <xf numFmtId="0" fontId="59" fillId="0" borderId="0" xfId="0" applyFont="1" applyAlignment="1">
      <alignment horizontal="center" vertical="center" wrapText="1"/>
    </xf>
    <xf numFmtId="0" fontId="57" fillId="0" borderId="0" xfId="0" applyFont="1" applyAlignment="1">
      <alignment horizontal="center" vertical="center" wrapText="1"/>
    </xf>
    <xf numFmtId="0" fontId="59" fillId="0" borderId="0" xfId="0" applyFont="1" applyAlignment="1">
      <alignment horizontal="center" vertical="top" wrapText="1"/>
    </xf>
    <xf numFmtId="0" fontId="59" fillId="0" borderId="0" xfId="0" applyFont="1" applyAlignment="1">
      <alignment horizontal="center" vertical="top"/>
    </xf>
    <xf numFmtId="0" fontId="59" fillId="0" borderId="0" xfId="0" quotePrefix="1" applyFont="1" applyAlignment="1">
      <alignment horizontal="center" vertical="center" wrapText="1"/>
    </xf>
    <xf numFmtId="0" fontId="59" fillId="0" borderId="0" xfId="0" applyFont="1" applyAlignment="1">
      <alignment horizontal="center" vertical="center"/>
    </xf>
    <xf numFmtId="0" fontId="59" fillId="0" borderId="0" xfId="0" applyFont="1" applyAlignment="1">
      <alignment vertical="center" wrapText="1"/>
    </xf>
    <xf numFmtId="0" fontId="57" fillId="0" borderId="0" xfId="0" applyFont="1" applyAlignment="1">
      <alignment horizontal="center" vertical="top"/>
    </xf>
    <xf numFmtId="0" fontId="59" fillId="0" borderId="0" xfId="0" quotePrefix="1" applyFont="1" applyAlignment="1">
      <alignment horizontal="center" vertical="top" wrapText="1"/>
    </xf>
    <xf numFmtId="0" fontId="60" fillId="8" borderId="0" xfId="0" applyFont="1" applyFill="1" applyAlignment="1">
      <alignment horizontal="center" vertical="center" wrapText="1"/>
    </xf>
    <xf numFmtId="0" fontId="61" fillId="8" borderId="0" xfId="0" applyFont="1" applyFill="1" applyAlignment="1">
      <alignment horizontal="center" vertical="center" wrapText="1"/>
    </xf>
    <xf numFmtId="0" fontId="51" fillId="49" borderId="0" xfId="0" applyFont="1" applyFill="1" applyAlignment="1">
      <alignment horizontal="center" vertical="center" wrapText="1"/>
    </xf>
    <xf numFmtId="0" fontId="53" fillId="49" borderId="0" xfId="0" applyFont="1" applyFill="1" applyAlignment="1">
      <alignment horizontal="center" vertical="center" wrapText="1"/>
    </xf>
    <xf numFmtId="0" fontId="61" fillId="8" borderId="0" xfId="0" applyFont="1" applyFill="1" applyAlignment="1">
      <alignment horizontal="center" vertical="top" wrapText="1"/>
    </xf>
    <xf numFmtId="0" fontId="59" fillId="8" borderId="0" xfId="0" applyFont="1" applyFill="1" applyAlignment="1">
      <alignment horizontal="center" vertical="top" wrapText="1"/>
    </xf>
    <xf numFmtId="0" fontId="0" fillId="0" borderId="0" xfId="0" applyAlignment="1">
      <alignment horizontal="center" vertical="top" wrapText="1"/>
    </xf>
    <xf numFmtId="0" fontId="13" fillId="0" borderId="0" xfId="0" applyFont="1" applyAlignment="1">
      <alignment horizontal="center" vertical="top"/>
    </xf>
    <xf numFmtId="0" fontId="14" fillId="0" borderId="0" xfId="0" applyFont="1" applyAlignment="1">
      <alignment wrapText="1"/>
    </xf>
    <xf numFmtId="0" fontId="0" fillId="13" borderId="0" xfId="0" applyFill="1" applyAlignment="1">
      <alignment horizontal="left"/>
    </xf>
    <xf numFmtId="0" fontId="30" fillId="13" borderId="0" xfId="1" applyFont="1" applyFill="1" applyAlignment="1">
      <alignment horizontal="left" vertical="center" wrapText="1"/>
    </xf>
    <xf numFmtId="0" fontId="4" fillId="13" borderId="0" xfId="0" applyFont="1" applyFill="1" applyAlignment="1">
      <alignment horizontal="left"/>
    </xf>
    <xf numFmtId="0" fontId="0" fillId="14" borderId="0" xfId="0" applyFill="1" applyAlignment="1">
      <alignment horizontal="left"/>
    </xf>
    <xf numFmtId="0" fontId="30" fillId="14" borderId="0" xfId="1" applyFont="1" applyFill="1" applyAlignment="1">
      <alignment horizontal="left" vertical="center" wrapText="1"/>
    </xf>
    <xf numFmtId="0" fontId="0" fillId="16" borderId="0" xfId="0" applyFill="1" applyAlignment="1">
      <alignment horizontal="left"/>
    </xf>
    <xf numFmtId="0" fontId="30" fillId="16" borderId="0" xfId="1" applyFont="1" applyFill="1" applyAlignment="1">
      <alignment horizontal="left" vertical="center" wrapText="1"/>
    </xf>
    <xf numFmtId="0" fontId="0" fillId="10" borderId="0" xfId="0" applyFill="1" applyAlignment="1">
      <alignment horizontal="left"/>
    </xf>
    <xf numFmtId="0" fontId="30" fillId="10" borderId="0" xfId="1" applyFont="1" applyFill="1" applyAlignment="1">
      <alignment horizontal="left" vertical="center" wrapText="1"/>
    </xf>
    <xf numFmtId="0" fontId="0" fillId="47" borderId="0" xfId="0" applyFill="1" applyAlignment="1">
      <alignment horizontal="left"/>
    </xf>
    <xf numFmtId="0" fontId="5" fillId="47" borderId="0" xfId="1" applyFont="1" applyFill="1" applyAlignment="1">
      <alignment horizontal="left" vertical="center" wrapText="1"/>
    </xf>
    <xf numFmtId="0" fontId="58" fillId="0" borderId="0" xfId="0" applyFont="1" applyAlignment="1">
      <alignment vertical="center"/>
    </xf>
    <xf numFmtId="0" fontId="59" fillId="3" borderId="0" xfId="0" applyFont="1" applyFill="1" applyAlignment="1">
      <alignment horizontal="center" vertical="center"/>
    </xf>
    <xf numFmtId="0" fontId="58" fillId="47" borderId="0" xfId="0" applyFont="1" applyFill="1" applyAlignment="1">
      <alignment horizontal="left" vertical="center"/>
    </xf>
    <xf numFmtId="0" fontId="13" fillId="0" borderId="10" xfId="0" applyFont="1" applyBorder="1" applyAlignment="1">
      <alignment vertical="center"/>
    </xf>
    <xf numFmtId="0" fontId="59" fillId="8" borderId="0" xfId="0" applyFont="1" applyFill="1" applyAlignment="1">
      <alignment horizontal="center" vertical="center"/>
    </xf>
    <xf numFmtId="0" fontId="27" fillId="0" borderId="10" xfId="0" applyFont="1" applyBorder="1" applyAlignment="1">
      <alignment horizontal="center" vertical="center" wrapText="1"/>
    </xf>
    <xf numFmtId="0" fontId="27" fillId="46" borderId="11" xfId="0" applyFont="1" applyFill="1" applyBorder="1" applyAlignment="1">
      <alignment horizontal="center" vertical="center" wrapText="1"/>
    </xf>
    <xf numFmtId="0" fontId="27" fillId="46" borderId="12" xfId="0" applyFont="1" applyFill="1" applyBorder="1" applyAlignment="1">
      <alignment horizontal="center" vertical="center" wrapText="1"/>
    </xf>
    <xf numFmtId="0" fontId="0" fillId="46" borderId="12" xfId="0" applyFill="1" applyBorder="1" applyAlignment="1">
      <alignment vertical="center"/>
    </xf>
    <xf numFmtId="0" fontId="13" fillId="46" borderId="12" xfId="0" applyFont="1" applyFill="1" applyBorder="1" applyAlignment="1">
      <alignment vertical="center"/>
    </xf>
    <xf numFmtId="0" fontId="59" fillId="13" borderId="0" xfId="0" applyFont="1" applyFill="1" applyAlignment="1">
      <alignment horizontal="center" vertical="center"/>
    </xf>
    <xf numFmtId="0" fontId="58" fillId="0" borderId="0" xfId="0" applyFont="1" applyAlignment="1">
      <alignment vertical="center" wrapText="1"/>
    </xf>
    <xf numFmtId="0" fontId="59" fillId="6" borderId="0" xfId="0" applyFont="1" applyFill="1" applyAlignment="1">
      <alignment horizontal="center" vertical="center"/>
    </xf>
    <xf numFmtId="0" fontId="59" fillId="14" borderId="0" xfId="0" applyFont="1" applyFill="1" applyAlignment="1">
      <alignment horizontal="center" vertical="center"/>
    </xf>
    <xf numFmtId="0" fontId="27" fillId="0" borderId="10" xfId="0" quotePrefix="1" applyFont="1" applyBorder="1" applyAlignment="1">
      <alignment horizontal="center" vertical="center" wrapText="1"/>
    </xf>
    <xf numFmtId="0" fontId="27" fillId="0" borderId="10" xfId="0" applyFont="1" applyBorder="1" applyAlignment="1">
      <alignment vertical="center" wrapText="1"/>
    </xf>
    <xf numFmtId="0" fontId="6" fillId="0" borderId="10" xfId="0" applyFont="1" applyBorder="1" applyAlignment="1">
      <alignment vertical="top" wrapText="1"/>
    </xf>
    <xf numFmtId="0" fontId="27" fillId="0" borderId="10" xfId="0" quotePrefix="1" applyFont="1" applyBorder="1" applyAlignment="1">
      <alignment vertical="center" wrapText="1"/>
    </xf>
    <xf numFmtId="0" fontId="59" fillId="0" borderId="10" xfId="0" applyFont="1" applyBorder="1" applyAlignment="1">
      <alignment horizontal="center" vertical="center"/>
    </xf>
    <xf numFmtId="0" fontId="59" fillId="0" borderId="10" xfId="0" applyFont="1" applyBorder="1" applyAlignment="1">
      <alignment vertical="center" wrapText="1"/>
    </xf>
    <xf numFmtId="0" fontId="59" fillId="48" borderId="10" xfId="0" applyFont="1" applyFill="1" applyBorder="1" applyAlignment="1">
      <alignment horizontal="center" vertical="center"/>
    </xf>
    <xf numFmtId="0" fontId="0" fillId="0" borderId="13" xfId="0" applyBorder="1" applyAlignment="1">
      <alignment horizontal="center" vertical="center"/>
    </xf>
    <xf numFmtId="0" fontId="6" fillId="0" borderId="10" xfId="0" applyFont="1" applyBorder="1" applyAlignment="1">
      <alignment vertical="center" wrapText="1"/>
    </xf>
    <xf numFmtId="0" fontId="27" fillId="46" borderId="14" xfId="0" applyFont="1" applyFill="1" applyBorder="1" applyAlignment="1">
      <alignment horizontal="center" vertical="center" wrapText="1"/>
    </xf>
    <xf numFmtId="0" fontId="27" fillId="46" borderId="10" xfId="0" applyFont="1" applyFill="1" applyBorder="1" applyAlignment="1">
      <alignment horizontal="center" vertical="center" wrapText="1"/>
    </xf>
    <xf numFmtId="0" fontId="0" fillId="46" borderId="10" xfId="0" applyFill="1" applyBorder="1" applyAlignment="1">
      <alignment vertical="center"/>
    </xf>
    <xf numFmtId="0" fontId="13" fillId="46" borderId="10" xfId="0" applyFont="1" applyFill="1" applyBorder="1" applyAlignment="1">
      <alignment vertical="center"/>
    </xf>
    <xf numFmtId="0" fontId="26" fillId="51" borderId="0" xfId="0" applyFont="1" applyFill="1" applyAlignment="1">
      <alignment horizontal="center" vertical="center" wrapText="1"/>
    </xf>
    <xf numFmtId="0" fontId="59" fillId="8" borderId="0" xfId="0" applyFont="1" applyFill="1" applyAlignment="1">
      <alignment horizontal="center" vertical="center" wrapText="1"/>
    </xf>
    <xf numFmtId="0" fontId="0" fillId="46" borderId="10" xfId="0" applyFill="1" applyBorder="1" applyAlignment="1">
      <alignment horizontal="center" vertical="center"/>
    </xf>
    <xf numFmtId="0" fontId="13" fillId="0" borderId="10" xfId="0" applyFont="1" applyBorder="1" applyAlignment="1">
      <alignment horizontal="center" vertical="center"/>
    </xf>
    <xf numFmtId="0" fontId="0" fillId="46" borderId="12" xfId="0" applyFill="1" applyBorder="1" applyAlignment="1">
      <alignment horizontal="center" vertical="center"/>
    </xf>
    <xf numFmtId="0" fontId="13" fillId="0" borderId="10" xfId="0" applyFont="1" applyBorder="1" applyAlignment="1">
      <alignment horizontal="center" vertical="center" wrapText="1"/>
    </xf>
    <xf numFmtId="0" fontId="0" fillId="46" borderId="10" xfId="0" applyFill="1" applyBorder="1" applyAlignment="1">
      <alignment horizontal="center" vertical="center" wrapText="1"/>
    </xf>
    <xf numFmtId="0" fontId="0" fillId="46" borderId="12" xfId="0" applyFill="1" applyBorder="1" applyAlignment="1">
      <alignment horizontal="center" vertical="center" wrapText="1"/>
    </xf>
    <xf numFmtId="0" fontId="27" fillId="46" borderId="10" xfId="0" quotePrefix="1" applyFont="1" applyFill="1" applyBorder="1" applyAlignment="1">
      <alignment horizontal="center" vertical="center" wrapText="1"/>
    </xf>
    <xf numFmtId="0" fontId="1" fillId="15" borderId="0" xfId="1" applyFont="1" applyFill="1" applyAlignment="1">
      <alignment horizontal="center" vertical="center"/>
    </xf>
    <xf numFmtId="0" fontId="0" fillId="0" borderId="0" xfId="0" applyAlignment="1"/>
    <xf numFmtId="0" fontId="63" fillId="50" borderId="0" xfId="0" applyFont="1" applyFill="1" applyAlignment="1">
      <alignment horizontal="center" vertical="center"/>
    </xf>
    <xf numFmtId="0" fontId="1" fillId="15" borderId="0" xfId="1" applyFont="1" applyFill="1" applyAlignment="1">
      <alignment horizontal="left" vertical="top" wrapText="1"/>
    </xf>
    <xf numFmtId="0" fontId="30" fillId="14" borderId="0" xfId="1" quotePrefix="1" applyFont="1" applyFill="1" applyAlignment="1">
      <alignment horizontal="left" vertical="center" wrapText="1"/>
    </xf>
  </cellXfs>
  <cellStyles count="42">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39"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0"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1"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1" builtinId="49" customBuiltin="1"/>
    <cellStyle name="Bad" xfId="2" builtinId="27" customBuiltin="1"/>
    <cellStyle name="Calculation" xfId="12" builtinId="22" customBuiltin="1"/>
    <cellStyle name="Check Cell" xfId="14"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3" builtinId="15" customBuiltin="1"/>
    <cellStyle name="Total" xfId="18" builtinId="25" customBuiltin="1"/>
    <cellStyle name="Warning Text" xfId="15" builtinId="11" customBuiltin="1"/>
  </cellStyles>
  <dxfs count="2">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ADD8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thanasios Bezas" id="{F70BF90A-9E29-4575-8013-6AFDB1588DBC}" userId="S::admin@logik360.de::0103626b-1fd8-4c9c-bd5c-2ea678d3fed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4-06-24T14:21:20.46" personId="{F70BF90A-9E29-4575-8013-6AFDB1588DBC}" id="{19613AE3-B453-49DE-82A4-00D36E0DB063}">
    <text xml:space="preserve">The yellow fields are to enter new values. These will be copied wherever necessary
</text>
  </threadedComment>
  <threadedComment ref="E78" dT="2024-06-24T14:21:20.46" personId="{F70BF90A-9E29-4575-8013-6AFDB1588DBC}" id="{38A5BD36-AEB7-4583-B7CA-120D1DF7A339}">
    <text xml:space="preserve">The yellow fields are to enter new values. These will be copied wherever necessary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929B-C6DD-4A23-A36B-CC5CE263EC4F}">
  <sheetPr codeName="Sheet2"/>
  <dimension ref="A1:I43"/>
  <sheetViews>
    <sheetView showGridLines="0" zoomScale="85" zoomScaleNormal="85" workbookViewId="0">
      <selection activeCell="A35" sqref="A35:A43"/>
    </sheetView>
  </sheetViews>
  <sheetFormatPr defaultColWidth="9.109375" defaultRowHeight="14.4"/>
  <cols>
    <col min="1" max="2" width="10.33203125" style="2" customWidth="1"/>
    <col min="3" max="3" width="15.5546875" style="2" bestFit="1" customWidth="1"/>
    <col min="4" max="4" width="30.33203125" customWidth="1"/>
    <col min="5" max="5" width="14.5546875" customWidth="1"/>
    <col min="6" max="6" width="20.33203125" customWidth="1"/>
    <col min="7" max="7" width="23.109375" style="2" bestFit="1" customWidth="1"/>
    <col min="8" max="8" width="21.21875" style="2" customWidth="1"/>
    <col min="9" max="9" width="28.6640625" style="2" customWidth="1"/>
  </cols>
  <sheetData>
    <row r="1" spans="1:9" s="25" customFormat="1" ht="30" customHeight="1">
      <c r="A1" s="67" t="s">
        <v>366</v>
      </c>
      <c r="B1" s="209" t="s">
        <v>1059</v>
      </c>
      <c r="C1" s="68" t="s">
        <v>1060</v>
      </c>
      <c r="D1" s="67" t="s">
        <v>363</v>
      </c>
      <c r="E1" s="67" t="s">
        <v>364</v>
      </c>
      <c r="F1" s="67" t="s">
        <v>7</v>
      </c>
      <c r="G1" s="68" t="s">
        <v>796</v>
      </c>
      <c r="H1" s="68" t="s">
        <v>365</v>
      </c>
      <c r="I1" s="89" t="s">
        <v>435</v>
      </c>
    </row>
    <row r="2" spans="1:9" s="25" customFormat="1" ht="15" customHeight="1">
      <c r="A2" s="61" t="s">
        <v>1066</v>
      </c>
      <c r="B2" s="61" t="s">
        <v>1057</v>
      </c>
      <c r="C2" s="90"/>
      <c r="D2" s="77" t="s">
        <v>436</v>
      </c>
      <c r="E2" s="78" t="s">
        <v>0</v>
      </c>
      <c r="F2" s="79" t="s">
        <v>408</v>
      </c>
      <c r="G2" s="79" t="s">
        <v>410</v>
      </c>
      <c r="H2" s="159"/>
      <c r="I2" s="160"/>
    </row>
    <row r="3" spans="1:9" ht="15" customHeight="1">
      <c r="A3" s="61" t="s">
        <v>1066</v>
      </c>
      <c r="B3" s="61" t="s">
        <v>1057</v>
      </c>
      <c r="C3" s="90"/>
      <c r="D3" s="62" t="s">
        <v>362</v>
      </c>
      <c r="E3" s="62" t="s">
        <v>0</v>
      </c>
      <c r="F3" s="61">
        <v>500</v>
      </c>
      <c r="G3" s="61" t="s">
        <v>6</v>
      </c>
      <c r="H3" s="159"/>
      <c r="I3" s="161"/>
    </row>
    <row r="4" spans="1:9" ht="15" customHeight="1">
      <c r="A4" s="61" t="s">
        <v>1066</v>
      </c>
      <c r="B4" s="61" t="s">
        <v>1057</v>
      </c>
      <c r="C4" s="90"/>
      <c r="D4" s="62" t="s">
        <v>361</v>
      </c>
      <c r="E4" s="62" t="s">
        <v>0</v>
      </c>
      <c r="F4" s="61">
        <v>501</v>
      </c>
      <c r="G4" s="61" t="s">
        <v>6</v>
      </c>
      <c r="H4" s="159"/>
      <c r="I4" s="161"/>
    </row>
    <row r="5" spans="1:9" ht="15" customHeight="1">
      <c r="A5" s="61" t="s">
        <v>1066</v>
      </c>
      <c r="B5" s="61" t="s">
        <v>1057</v>
      </c>
      <c r="C5" s="90"/>
      <c r="D5" s="62" t="s">
        <v>860</v>
      </c>
      <c r="E5" s="62" t="s">
        <v>0</v>
      </c>
      <c r="F5" s="61">
        <v>502</v>
      </c>
      <c r="G5" s="61" t="s">
        <v>6</v>
      </c>
      <c r="H5" s="159"/>
      <c r="I5" s="161"/>
    </row>
    <row r="6" spans="1:9" ht="15" customHeight="1">
      <c r="A6" s="61" t="s">
        <v>1066</v>
      </c>
      <c r="B6" s="61" t="s">
        <v>1057</v>
      </c>
      <c r="C6" s="90"/>
      <c r="D6" s="62" t="s">
        <v>359</v>
      </c>
      <c r="E6" s="62" t="s">
        <v>4</v>
      </c>
      <c r="F6" s="61">
        <v>503</v>
      </c>
      <c r="G6" s="61" t="s">
        <v>6</v>
      </c>
      <c r="H6" s="159"/>
      <c r="I6" s="161"/>
    </row>
    <row r="7" spans="1:9" ht="15" customHeight="1">
      <c r="A7" s="61" t="s">
        <v>1066</v>
      </c>
      <c r="B7" s="61" t="s">
        <v>1057</v>
      </c>
      <c r="C7" s="90"/>
      <c r="D7" s="62" t="s">
        <v>358</v>
      </c>
      <c r="E7" s="62" t="s">
        <v>5</v>
      </c>
      <c r="F7" s="61">
        <v>504</v>
      </c>
      <c r="G7" s="61" t="s">
        <v>487</v>
      </c>
      <c r="H7" s="159"/>
      <c r="I7" s="161"/>
    </row>
    <row r="8" spans="1:9" ht="15" customHeight="1">
      <c r="A8" s="61" t="s">
        <v>1066</v>
      </c>
      <c r="B8" s="61" t="s">
        <v>1057</v>
      </c>
      <c r="C8" s="90"/>
      <c r="D8" s="62" t="s">
        <v>357</v>
      </c>
      <c r="E8" s="62" t="s">
        <v>5</v>
      </c>
      <c r="F8" s="61">
        <v>505</v>
      </c>
      <c r="G8" s="61" t="s">
        <v>487</v>
      </c>
      <c r="H8" s="159"/>
      <c r="I8" s="161"/>
    </row>
    <row r="9" spans="1:9" ht="15" customHeight="1">
      <c r="A9" s="61" t="s">
        <v>1066</v>
      </c>
      <c r="B9" s="61" t="s">
        <v>1057</v>
      </c>
      <c r="C9" s="90"/>
      <c r="D9" s="62" t="s">
        <v>356</v>
      </c>
      <c r="E9" s="62" t="s">
        <v>5</v>
      </c>
      <c r="F9" s="61">
        <v>506</v>
      </c>
      <c r="G9" s="61" t="s">
        <v>487</v>
      </c>
      <c r="H9" s="159"/>
      <c r="I9" s="161"/>
    </row>
    <row r="10" spans="1:9" ht="15" customHeight="1">
      <c r="A10" s="56" t="s">
        <v>1067</v>
      </c>
      <c r="B10" s="56" t="s">
        <v>1057</v>
      </c>
      <c r="C10" s="56"/>
      <c r="D10" s="57" t="s">
        <v>436</v>
      </c>
      <c r="E10" s="3" t="s">
        <v>436</v>
      </c>
      <c r="F10" s="58" t="s">
        <v>407</v>
      </c>
      <c r="G10" s="56" t="s">
        <v>409</v>
      </c>
      <c r="H10" s="59"/>
      <c r="I10" s="57"/>
    </row>
    <row r="11" spans="1:9" ht="15" customHeight="1">
      <c r="A11" s="56" t="s">
        <v>1067</v>
      </c>
      <c r="B11" s="56" t="s">
        <v>1057</v>
      </c>
      <c r="C11" s="56"/>
      <c r="D11" s="80" t="s">
        <v>436</v>
      </c>
      <c r="E11" s="81" t="s">
        <v>436</v>
      </c>
      <c r="F11" s="82" t="s">
        <v>408</v>
      </c>
      <c r="G11" s="82" t="s">
        <v>410</v>
      </c>
      <c r="H11" s="59"/>
      <c r="I11" s="57"/>
    </row>
    <row r="12" spans="1:9" ht="15" customHeight="1">
      <c r="A12" s="56" t="s">
        <v>1067</v>
      </c>
      <c r="B12" s="56" t="s">
        <v>1057</v>
      </c>
      <c r="C12" s="56"/>
      <c r="D12" s="57" t="s">
        <v>362</v>
      </c>
      <c r="E12" s="3" t="s">
        <v>0</v>
      </c>
      <c r="F12" s="56">
        <v>500</v>
      </c>
      <c r="G12" s="56" t="s">
        <v>6</v>
      </c>
      <c r="H12" s="59"/>
      <c r="I12" s="57"/>
    </row>
    <row r="13" spans="1:9" ht="15" customHeight="1">
      <c r="A13" s="56" t="s">
        <v>1067</v>
      </c>
      <c r="B13" s="56" t="s">
        <v>1057</v>
      </c>
      <c r="C13" s="56"/>
      <c r="D13" s="57" t="s">
        <v>361</v>
      </c>
      <c r="E13" s="3" t="s">
        <v>0</v>
      </c>
      <c r="F13" s="56">
        <v>501</v>
      </c>
      <c r="G13" s="56" t="s">
        <v>6</v>
      </c>
      <c r="H13" s="59"/>
      <c r="I13" s="57"/>
    </row>
    <row r="14" spans="1:9" ht="15" customHeight="1">
      <c r="A14" s="56" t="s">
        <v>1067</v>
      </c>
      <c r="B14" s="56" t="s">
        <v>1057</v>
      </c>
      <c r="C14" s="56"/>
      <c r="D14" s="57" t="s">
        <v>860</v>
      </c>
      <c r="E14" s="3" t="s">
        <v>0</v>
      </c>
      <c r="F14" s="56">
        <v>502</v>
      </c>
      <c r="G14" s="56" t="s">
        <v>6</v>
      </c>
      <c r="H14" s="59"/>
      <c r="I14" s="57"/>
    </row>
    <row r="15" spans="1:9" ht="15" customHeight="1">
      <c r="A15" s="56" t="s">
        <v>1067</v>
      </c>
      <c r="B15" s="56" t="s">
        <v>1057</v>
      </c>
      <c r="C15" s="56"/>
      <c r="D15" s="57" t="s">
        <v>360</v>
      </c>
      <c r="E15" s="3" t="s">
        <v>4</v>
      </c>
      <c r="F15" s="56">
        <v>503</v>
      </c>
      <c r="G15" s="56" t="s">
        <v>6</v>
      </c>
      <c r="H15" s="59"/>
      <c r="I15" s="57"/>
    </row>
    <row r="16" spans="1:9" ht="15" customHeight="1">
      <c r="A16" s="56" t="s">
        <v>1067</v>
      </c>
      <c r="B16" s="56" t="s">
        <v>1057</v>
      </c>
      <c r="C16" s="56"/>
      <c r="D16" s="57" t="s">
        <v>1063</v>
      </c>
      <c r="E16" s="3" t="s">
        <v>3</v>
      </c>
      <c r="F16" s="56">
        <v>504</v>
      </c>
      <c r="G16" s="56" t="s">
        <v>487</v>
      </c>
      <c r="H16" s="59" t="s">
        <v>1061</v>
      </c>
      <c r="I16" s="57"/>
    </row>
    <row r="17" spans="1:9" ht="15" customHeight="1">
      <c r="A17" s="56" t="s">
        <v>1067</v>
      </c>
      <c r="B17" s="56" t="s">
        <v>1057</v>
      </c>
      <c r="C17" s="56"/>
      <c r="D17" s="59" t="s">
        <v>1064</v>
      </c>
      <c r="E17" s="3" t="s">
        <v>3</v>
      </c>
      <c r="F17" s="56">
        <v>505</v>
      </c>
      <c r="G17" s="56" t="s">
        <v>487</v>
      </c>
      <c r="H17" s="59" t="s">
        <v>1061</v>
      </c>
      <c r="I17" s="57"/>
    </row>
    <row r="18" spans="1:9" ht="15" customHeight="1">
      <c r="A18" s="56" t="s">
        <v>1067</v>
      </c>
      <c r="B18" s="56" t="s">
        <v>1057</v>
      </c>
      <c r="C18" s="56"/>
      <c r="D18" s="59" t="s">
        <v>1065</v>
      </c>
      <c r="E18" s="3" t="s">
        <v>3</v>
      </c>
      <c r="F18" s="56">
        <v>506</v>
      </c>
      <c r="G18" s="56" t="s">
        <v>487</v>
      </c>
      <c r="H18" s="59" t="s">
        <v>1061</v>
      </c>
      <c r="I18" s="57"/>
    </row>
    <row r="19" spans="1:9" ht="15" customHeight="1">
      <c r="A19" s="63" t="s">
        <v>1068</v>
      </c>
      <c r="B19" s="63" t="s">
        <v>1058</v>
      </c>
      <c r="C19" s="63" t="s">
        <v>418</v>
      </c>
      <c r="D19" s="64" t="s">
        <v>437</v>
      </c>
      <c r="E19" s="65" t="s">
        <v>417</v>
      </c>
      <c r="F19" s="63">
        <v>1</v>
      </c>
      <c r="G19" s="63" t="s">
        <v>412</v>
      </c>
      <c r="H19" s="162"/>
      <c r="I19" s="163">
        <v>-1</v>
      </c>
    </row>
    <row r="20" spans="1:9" ht="15" customHeight="1">
      <c r="A20" s="63" t="s">
        <v>1068</v>
      </c>
      <c r="B20" s="63" t="s">
        <v>1058</v>
      </c>
      <c r="C20" s="63" t="s">
        <v>418</v>
      </c>
      <c r="D20" s="64" t="s">
        <v>438</v>
      </c>
      <c r="E20" s="65" t="s">
        <v>436</v>
      </c>
      <c r="F20" s="66" t="s">
        <v>413</v>
      </c>
      <c r="G20" s="63" t="s">
        <v>414</v>
      </c>
      <c r="H20" s="162"/>
      <c r="I20" s="210" t="s">
        <v>1062</v>
      </c>
    </row>
    <row r="21" spans="1:9" ht="15" customHeight="1">
      <c r="A21" s="63" t="s">
        <v>1068</v>
      </c>
      <c r="B21" s="63" t="s">
        <v>1058</v>
      </c>
      <c r="C21" s="63" t="s">
        <v>418</v>
      </c>
      <c r="D21" s="64" t="s">
        <v>436</v>
      </c>
      <c r="E21" s="65" t="s">
        <v>436</v>
      </c>
      <c r="F21" s="66" t="s">
        <v>963</v>
      </c>
      <c r="G21" s="63" t="s">
        <v>962</v>
      </c>
      <c r="H21" s="162"/>
      <c r="I21" s="210" t="s">
        <v>1062</v>
      </c>
    </row>
    <row r="22" spans="1:9" ht="15" customHeight="1">
      <c r="A22" s="63" t="s">
        <v>1068</v>
      </c>
      <c r="B22" s="63" t="s">
        <v>1058</v>
      </c>
      <c r="C22" s="63" t="s">
        <v>418</v>
      </c>
      <c r="D22" s="83" t="s">
        <v>436</v>
      </c>
      <c r="E22" s="84" t="s">
        <v>436</v>
      </c>
      <c r="F22" s="85" t="s">
        <v>964</v>
      </c>
      <c r="G22" s="85" t="s">
        <v>415</v>
      </c>
      <c r="H22" s="162"/>
      <c r="I22" s="210" t="s">
        <v>1062</v>
      </c>
    </row>
    <row r="23" spans="1:9" ht="15" customHeight="1">
      <c r="A23" s="63" t="s">
        <v>1068</v>
      </c>
      <c r="B23" s="63" t="s">
        <v>1058</v>
      </c>
      <c r="C23" s="63" t="s">
        <v>418</v>
      </c>
      <c r="D23" s="65" t="s">
        <v>424</v>
      </c>
      <c r="E23" s="65" t="s">
        <v>4</v>
      </c>
      <c r="F23" s="63">
        <v>500</v>
      </c>
      <c r="G23" s="63" t="s">
        <v>6</v>
      </c>
      <c r="H23" s="162"/>
      <c r="I23" s="64" t="s">
        <v>490</v>
      </c>
    </row>
    <row r="24" spans="1:9" ht="15" customHeight="1">
      <c r="A24" s="63" t="s">
        <v>1068</v>
      </c>
      <c r="B24" s="63" t="s">
        <v>1058</v>
      </c>
      <c r="C24" s="63" t="s">
        <v>418</v>
      </c>
      <c r="D24" s="65" t="s">
        <v>425</v>
      </c>
      <c r="E24" s="65" t="s">
        <v>4</v>
      </c>
      <c r="F24" s="63">
        <v>501</v>
      </c>
      <c r="G24" s="63" t="s">
        <v>6</v>
      </c>
      <c r="H24" s="162"/>
      <c r="I24" s="64"/>
    </row>
    <row r="25" spans="1:9" ht="15" customHeight="1">
      <c r="A25" s="63" t="s">
        <v>1068</v>
      </c>
      <c r="B25" s="63" t="s">
        <v>1058</v>
      </c>
      <c r="C25" s="63" t="s">
        <v>418</v>
      </c>
      <c r="D25" s="65" t="s">
        <v>423</v>
      </c>
      <c r="E25" s="65" t="s">
        <v>416</v>
      </c>
      <c r="F25" s="63">
        <v>502</v>
      </c>
      <c r="G25" s="63" t="s">
        <v>6</v>
      </c>
      <c r="H25" s="162"/>
      <c r="I25" s="64">
        <v>1</v>
      </c>
    </row>
    <row r="26" spans="1:9" ht="15" customHeight="1">
      <c r="A26" s="63" t="s">
        <v>1068</v>
      </c>
      <c r="B26" s="63" t="s">
        <v>1058</v>
      </c>
      <c r="C26" s="63" t="s">
        <v>418</v>
      </c>
      <c r="D26" s="65" t="s">
        <v>422</v>
      </c>
      <c r="E26" s="65" t="s">
        <v>4</v>
      </c>
      <c r="F26" s="63">
        <v>503</v>
      </c>
      <c r="G26" s="63" t="s">
        <v>6</v>
      </c>
      <c r="H26" s="162"/>
      <c r="I26" s="64" t="s">
        <v>490</v>
      </c>
    </row>
    <row r="27" spans="1:9" ht="15" customHeight="1">
      <c r="A27" s="63" t="s">
        <v>1068</v>
      </c>
      <c r="B27" s="69" t="s">
        <v>1058</v>
      </c>
      <c r="C27" s="69" t="s">
        <v>426</v>
      </c>
      <c r="D27" s="70" t="s">
        <v>437</v>
      </c>
      <c r="E27" s="71" t="s">
        <v>417</v>
      </c>
      <c r="F27" s="72" t="s">
        <v>419</v>
      </c>
      <c r="G27" s="69" t="s">
        <v>421</v>
      </c>
      <c r="H27" s="164"/>
      <c r="I27" s="165"/>
    </row>
    <row r="28" spans="1:9" ht="15" customHeight="1">
      <c r="A28" s="63" t="s">
        <v>1068</v>
      </c>
      <c r="B28" s="69" t="s">
        <v>1058</v>
      </c>
      <c r="C28" s="69" t="s">
        <v>426</v>
      </c>
      <c r="D28" s="70" t="s">
        <v>438</v>
      </c>
      <c r="E28" s="71" t="s">
        <v>436</v>
      </c>
      <c r="F28" s="72" t="s">
        <v>420</v>
      </c>
      <c r="G28" s="69" t="s">
        <v>414</v>
      </c>
      <c r="H28" s="164"/>
      <c r="I28" s="70"/>
    </row>
    <row r="29" spans="1:9" ht="15" customHeight="1">
      <c r="A29" s="63" t="s">
        <v>1068</v>
      </c>
      <c r="B29" s="69" t="s">
        <v>1058</v>
      </c>
      <c r="C29" s="69" t="s">
        <v>426</v>
      </c>
      <c r="D29" s="86" t="s">
        <v>436</v>
      </c>
      <c r="E29" s="87" t="s">
        <v>436</v>
      </c>
      <c r="F29" s="88" t="s">
        <v>503</v>
      </c>
      <c r="G29" s="88" t="s">
        <v>415</v>
      </c>
      <c r="H29" s="164"/>
      <c r="I29" s="70"/>
    </row>
    <row r="30" spans="1:9" ht="15" customHeight="1">
      <c r="A30" s="63" t="s">
        <v>1068</v>
      </c>
      <c r="B30" s="69" t="s">
        <v>1058</v>
      </c>
      <c r="C30" s="69" t="s">
        <v>426</v>
      </c>
      <c r="D30" s="86" t="s">
        <v>436</v>
      </c>
      <c r="E30" s="87" t="s">
        <v>436</v>
      </c>
      <c r="F30" s="88" t="s">
        <v>504</v>
      </c>
      <c r="G30" s="88" t="s">
        <v>485</v>
      </c>
      <c r="H30" s="164"/>
      <c r="I30" s="70"/>
    </row>
    <row r="31" spans="1:9" ht="15" customHeight="1">
      <c r="A31" s="63" t="s">
        <v>1068</v>
      </c>
      <c r="B31" s="69" t="s">
        <v>1058</v>
      </c>
      <c r="C31" s="69" t="s">
        <v>426</v>
      </c>
      <c r="D31" s="70" t="s">
        <v>422</v>
      </c>
      <c r="E31" s="71" t="s">
        <v>4</v>
      </c>
      <c r="F31" s="69" t="s">
        <v>969</v>
      </c>
      <c r="G31" s="69" t="s">
        <v>6</v>
      </c>
      <c r="H31" s="164"/>
      <c r="I31" s="70"/>
    </row>
    <row r="32" spans="1:9" ht="15" customHeight="1">
      <c r="A32" s="63" t="s">
        <v>1068</v>
      </c>
      <c r="B32" s="69" t="s">
        <v>1058</v>
      </c>
      <c r="C32" s="69" t="s">
        <v>426</v>
      </c>
      <c r="D32" s="70" t="s">
        <v>439</v>
      </c>
      <c r="E32" s="71" t="s">
        <v>3</v>
      </c>
      <c r="F32" s="69" t="s">
        <v>970</v>
      </c>
      <c r="G32" s="69" t="s">
        <v>487</v>
      </c>
      <c r="H32" s="164" t="s">
        <v>1061</v>
      </c>
      <c r="I32" s="70" t="s">
        <v>1</v>
      </c>
    </row>
    <row r="33" spans="1:9" ht="15" customHeight="1">
      <c r="A33" s="63" t="s">
        <v>1068</v>
      </c>
      <c r="B33" s="69" t="s">
        <v>1058</v>
      </c>
      <c r="C33" s="69" t="s">
        <v>426</v>
      </c>
      <c r="D33" s="70" t="s">
        <v>440</v>
      </c>
      <c r="E33" s="71" t="s">
        <v>3</v>
      </c>
      <c r="F33" s="69" t="s">
        <v>971</v>
      </c>
      <c r="G33" s="69" t="s">
        <v>487</v>
      </c>
      <c r="H33" s="164" t="s">
        <v>1061</v>
      </c>
      <c r="I33" s="70"/>
    </row>
    <row r="34" spans="1:9" ht="15" customHeight="1">
      <c r="A34" s="63" t="s">
        <v>1068</v>
      </c>
      <c r="B34" s="69" t="s">
        <v>1058</v>
      </c>
      <c r="C34" s="69" t="s">
        <v>426</v>
      </c>
      <c r="D34" s="70" t="s">
        <v>441</v>
      </c>
      <c r="E34" s="71" t="s">
        <v>3</v>
      </c>
      <c r="F34" s="69" t="s">
        <v>972</v>
      </c>
      <c r="G34" s="69" t="s">
        <v>487</v>
      </c>
      <c r="H34" s="164" t="s">
        <v>1061</v>
      </c>
      <c r="I34" s="70"/>
    </row>
    <row r="35" spans="1:9" ht="15" customHeight="1">
      <c r="A35" s="98" t="s">
        <v>1069</v>
      </c>
      <c r="B35" s="98" t="s">
        <v>1058</v>
      </c>
      <c r="C35" s="98" t="s">
        <v>1056</v>
      </c>
      <c r="D35" s="119" t="s">
        <v>437</v>
      </c>
      <c r="E35" s="120" t="s">
        <v>417</v>
      </c>
      <c r="F35" s="121" t="s">
        <v>419</v>
      </c>
      <c r="G35" s="98" t="s">
        <v>421</v>
      </c>
      <c r="H35" s="166"/>
      <c r="I35" s="167"/>
    </row>
    <row r="36" spans="1:9" ht="15" customHeight="1">
      <c r="A36" s="98" t="s">
        <v>1069</v>
      </c>
      <c r="B36" s="98" t="s">
        <v>1058</v>
      </c>
      <c r="C36" s="98" t="s">
        <v>1056</v>
      </c>
      <c r="D36" s="119" t="s">
        <v>438</v>
      </c>
      <c r="E36" s="120" t="s">
        <v>436</v>
      </c>
      <c r="F36" s="121" t="s">
        <v>420</v>
      </c>
      <c r="G36" s="98" t="s">
        <v>414</v>
      </c>
      <c r="H36" s="166"/>
      <c r="I36" s="119"/>
    </row>
    <row r="37" spans="1:9" ht="15" customHeight="1">
      <c r="A37" s="98" t="s">
        <v>1069</v>
      </c>
      <c r="B37" s="98" t="s">
        <v>1058</v>
      </c>
      <c r="C37" s="98" t="s">
        <v>1056</v>
      </c>
      <c r="D37" s="122" t="s">
        <v>436</v>
      </c>
      <c r="E37" s="123" t="s">
        <v>436</v>
      </c>
      <c r="F37" s="124" t="s">
        <v>408</v>
      </c>
      <c r="G37" s="124" t="s">
        <v>415</v>
      </c>
      <c r="H37" s="166"/>
      <c r="I37" s="119"/>
    </row>
    <row r="38" spans="1:9" ht="15" customHeight="1">
      <c r="A38" s="98" t="s">
        <v>1069</v>
      </c>
      <c r="B38" s="98" t="s">
        <v>1058</v>
      </c>
      <c r="C38" s="98" t="s">
        <v>1056</v>
      </c>
      <c r="D38" s="119" t="s">
        <v>422</v>
      </c>
      <c r="E38" s="120" t="s">
        <v>4</v>
      </c>
      <c r="F38" s="121">
        <v>503</v>
      </c>
      <c r="G38" s="98" t="s">
        <v>6</v>
      </c>
      <c r="H38" s="166"/>
      <c r="I38" s="119"/>
    </row>
    <row r="39" spans="1:9" ht="15" customHeight="1">
      <c r="A39" s="98" t="s">
        <v>1069</v>
      </c>
      <c r="B39" s="125" t="s">
        <v>1058</v>
      </c>
      <c r="C39" s="125" t="s">
        <v>485</v>
      </c>
      <c r="D39" s="126" t="s">
        <v>437</v>
      </c>
      <c r="E39" s="127" t="s">
        <v>417</v>
      </c>
      <c r="F39" s="128" t="s">
        <v>419</v>
      </c>
      <c r="G39" s="125" t="s">
        <v>421</v>
      </c>
      <c r="H39" s="168"/>
      <c r="I39" s="169"/>
    </row>
    <row r="40" spans="1:9" ht="15" customHeight="1">
      <c r="A40" s="98" t="s">
        <v>1069</v>
      </c>
      <c r="B40" s="125" t="s">
        <v>1058</v>
      </c>
      <c r="C40" s="125" t="s">
        <v>485</v>
      </c>
      <c r="D40" s="126" t="s">
        <v>438</v>
      </c>
      <c r="E40" s="127" t="s">
        <v>436</v>
      </c>
      <c r="F40" s="128" t="s">
        <v>420</v>
      </c>
      <c r="G40" s="125" t="s">
        <v>414</v>
      </c>
      <c r="H40" s="168"/>
      <c r="I40" s="168"/>
    </row>
    <row r="41" spans="1:9">
      <c r="A41" s="98" t="s">
        <v>1069</v>
      </c>
      <c r="B41" s="125" t="s">
        <v>1058</v>
      </c>
      <c r="C41" s="125" t="s">
        <v>485</v>
      </c>
      <c r="D41" s="129" t="s">
        <v>436</v>
      </c>
      <c r="E41" s="130" t="s">
        <v>436</v>
      </c>
      <c r="F41" s="131" t="s">
        <v>408</v>
      </c>
      <c r="G41" s="131" t="s">
        <v>415</v>
      </c>
      <c r="H41" s="168"/>
      <c r="I41" s="168"/>
    </row>
    <row r="42" spans="1:9">
      <c r="A42" s="98" t="s">
        <v>1069</v>
      </c>
      <c r="B42" s="125" t="s">
        <v>1058</v>
      </c>
      <c r="C42" s="125" t="s">
        <v>485</v>
      </c>
      <c r="D42" s="129" t="s">
        <v>436</v>
      </c>
      <c r="E42" s="130" t="s">
        <v>436</v>
      </c>
      <c r="F42" s="131" t="s">
        <v>408</v>
      </c>
      <c r="G42" s="131" t="s">
        <v>485</v>
      </c>
      <c r="H42" s="168"/>
      <c r="I42" s="168"/>
    </row>
    <row r="43" spans="1:9">
      <c r="A43" s="98" t="s">
        <v>1069</v>
      </c>
      <c r="B43" s="125" t="s">
        <v>1058</v>
      </c>
      <c r="C43" s="125" t="s">
        <v>485</v>
      </c>
      <c r="D43" s="126" t="s">
        <v>422</v>
      </c>
      <c r="E43" s="127" t="s">
        <v>4</v>
      </c>
      <c r="F43" s="128">
        <v>503</v>
      </c>
      <c r="G43" s="125" t="s">
        <v>6</v>
      </c>
      <c r="H43" s="168"/>
      <c r="I43" s="168"/>
    </row>
  </sheetData>
  <phoneticPr fontId="31" type="noConversion"/>
  <pageMargins left="0.7" right="0.7" top="0.75" bottom="0.75" header="0.3" footer="0.3"/>
  <pageSetup paperSize="9" orientation="portrait" r:id="rId1"/>
  <headerFooter>
    <oddFooter>&amp;L_x000D_&amp;1#&amp;"Arial"&amp;6&amp;K737373 Confidentiality: C1 - 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C077-9E70-4490-ADD4-A13A3FA73221}">
  <dimension ref="A1:C31"/>
  <sheetViews>
    <sheetView workbookViewId="0">
      <selection activeCell="F31" sqref="F31"/>
    </sheetView>
  </sheetViews>
  <sheetFormatPr defaultRowHeight="14.4"/>
  <cols>
    <col min="1" max="3" width="24.109375" customWidth="1"/>
  </cols>
  <sheetData>
    <row r="1" spans="1:3" s="207" customFormat="1">
      <c r="A1" s="206" t="s">
        <v>985</v>
      </c>
      <c r="B1" s="206" t="s">
        <v>986</v>
      </c>
      <c r="C1" s="206" t="s">
        <v>1017</v>
      </c>
    </row>
    <row r="2" spans="1:3" s="207" customFormat="1">
      <c r="A2" s="208" t="s">
        <v>987</v>
      </c>
      <c r="B2" s="208" t="s">
        <v>987</v>
      </c>
      <c r="C2" s="208" t="s">
        <v>1016</v>
      </c>
    </row>
    <row r="3" spans="1:3" s="207" customFormat="1">
      <c r="A3" s="208" t="s">
        <v>988</v>
      </c>
      <c r="B3" s="208" t="s">
        <v>988</v>
      </c>
      <c r="C3" s="208" t="s">
        <v>1016</v>
      </c>
    </row>
    <row r="4" spans="1:3" s="207" customFormat="1">
      <c r="A4" s="208" t="s">
        <v>989</v>
      </c>
      <c r="B4" s="208" t="s">
        <v>989</v>
      </c>
      <c r="C4" s="208" t="s">
        <v>1016</v>
      </c>
    </row>
    <row r="5" spans="1:3" s="207" customFormat="1">
      <c r="A5" s="208" t="s">
        <v>990</v>
      </c>
      <c r="B5" s="208" t="s">
        <v>990</v>
      </c>
      <c r="C5" s="208" t="s">
        <v>1016</v>
      </c>
    </row>
    <row r="6" spans="1:3" s="207" customFormat="1">
      <c r="A6" s="208" t="s">
        <v>991</v>
      </c>
      <c r="B6" s="208" t="s">
        <v>992</v>
      </c>
      <c r="C6" s="208" t="s">
        <v>993</v>
      </c>
    </row>
    <row r="7" spans="1:3" s="207" customFormat="1">
      <c r="A7" s="208" t="s">
        <v>994</v>
      </c>
      <c r="B7" s="208" t="s">
        <v>994</v>
      </c>
      <c r="C7" s="208" t="s">
        <v>433</v>
      </c>
    </row>
    <row r="8" spans="1:3" s="207" customFormat="1">
      <c r="A8" s="208" t="s">
        <v>995</v>
      </c>
      <c r="B8" s="208" t="s">
        <v>995</v>
      </c>
      <c r="C8" s="208" t="s">
        <v>433</v>
      </c>
    </row>
    <row r="9" spans="1:3" s="207" customFormat="1">
      <c r="A9" s="208" t="s">
        <v>996</v>
      </c>
      <c r="B9" s="208" t="s">
        <v>996</v>
      </c>
      <c r="C9" s="208" t="s">
        <v>1018</v>
      </c>
    </row>
    <row r="10" spans="1:3" s="207" customFormat="1">
      <c r="A10" s="208" t="s">
        <v>997</v>
      </c>
      <c r="B10" s="208" t="s">
        <v>997</v>
      </c>
      <c r="C10" s="208" t="s">
        <v>1018</v>
      </c>
    </row>
    <row r="11" spans="1:3" s="207" customFormat="1">
      <c r="A11" s="208" t="s">
        <v>998</v>
      </c>
      <c r="B11" s="208" t="s">
        <v>998</v>
      </c>
      <c r="C11" s="208" t="s">
        <v>427</v>
      </c>
    </row>
    <row r="12" spans="1:3" s="207" customFormat="1">
      <c r="A12" s="208" t="s">
        <v>999</v>
      </c>
      <c r="B12" s="208" t="s">
        <v>1000</v>
      </c>
      <c r="C12" s="208" t="s">
        <v>427</v>
      </c>
    </row>
    <row r="13" spans="1:3" s="207" customFormat="1">
      <c r="A13" s="208" t="s">
        <v>1001</v>
      </c>
      <c r="B13" s="208" t="s">
        <v>1000</v>
      </c>
      <c r="C13" s="208" t="s">
        <v>427</v>
      </c>
    </row>
    <row r="14" spans="1:3" s="207" customFormat="1">
      <c r="A14" s="208" t="s">
        <v>1002</v>
      </c>
      <c r="B14" s="208" t="s">
        <v>1000</v>
      </c>
      <c r="C14" s="208" t="s">
        <v>427</v>
      </c>
    </row>
    <row r="15" spans="1:3" s="207" customFormat="1">
      <c r="A15" s="208" t="s">
        <v>1003</v>
      </c>
      <c r="B15" s="208" t="s">
        <v>1000</v>
      </c>
      <c r="C15" s="208" t="s">
        <v>427</v>
      </c>
    </row>
    <row r="16" spans="1:3" s="207" customFormat="1">
      <c r="A16" s="208" t="s">
        <v>1004</v>
      </c>
      <c r="B16" s="208" t="s">
        <v>1000</v>
      </c>
      <c r="C16" s="208" t="s">
        <v>427</v>
      </c>
    </row>
    <row r="17" spans="1:3" s="207" customFormat="1">
      <c r="A17" s="208" t="s">
        <v>1005</v>
      </c>
      <c r="B17" s="208" t="s">
        <v>1005</v>
      </c>
      <c r="C17" s="208" t="s">
        <v>429</v>
      </c>
    </row>
    <row r="18" spans="1:3" s="207" customFormat="1">
      <c r="A18" s="208" t="s">
        <v>1006</v>
      </c>
      <c r="B18" s="208" t="s">
        <v>1007</v>
      </c>
      <c r="C18" s="208" t="s">
        <v>428</v>
      </c>
    </row>
    <row r="19" spans="1:3" s="207" customFormat="1">
      <c r="A19" s="208" t="s">
        <v>1008</v>
      </c>
      <c r="B19" s="208" t="s">
        <v>1007</v>
      </c>
      <c r="C19" s="208" t="s">
        <v>428</v>
      </c>
    </row>
    <row r="20" spans="1:3" s="207" customFormat="1">
      <c r="A20" s="208" t="s">
        <v>1009</v>
      </c>
      <c r="B20" s="208" t="s">
        <v>1007</v>
      </c>
      <c r="C20" s="208" t="s">
        <v>428</v>
      </c>
    </row>
    <row r="21" spans="1:3" s="207" customFormat="1">
      <c r="A21" s="208" t="s">
        <v>1010</v>
      </c>
      <c r="B21" s="208" t="s">
        <v>1010</v>
      </c>
      <c r="C21" s="208" t="s">
        <v>434</v>
      </c>
    </row>
    <row r="22" spans="1:3" s="207" customFormat="1">
      <c r="A22" s="208" t="s">
        <v>1011</v>
      </c>
      <c r="B22" s="208" t="s">
        <v>1011</v>
      </c>
      <c r="C22" s="208" t="s">
        <v>1012</v>
      </c>
    </row>
    <row r="23" spans="1:3" s="207" customFormat="1">
      <c r="A23" s="208" t="s">
        <v>1013</v>
      </c>
      <c r="B23" s="208" t="s">
        <v>1011</v>
      </c>
      <c r="C23" s="208" t="s">
        <v>1012</v>
      </c>
    </row>
    <row r="24" spans="1:3" s="207" customFormat="1">
      <c r="A24" s="208" t="s">
        <v>1014</v>
      </c>
      <c r="B24" s="208" t="s">
        <v>1011</v>
      </c>
      <c r="C24" s="208" t="s">
        <v>1012</v>
      </c>
    </row>
    <row r="25" spans="1:3" s="207" customFormat="1">
      <c r="A25" s="208" t="s">
        <v>1015</v>
      </c>
      <c r="B25" s="208" t="s">
        <v>1000</v>
      </c>
      <c r="C25" s="208" t="s">
        <v>427</v>
      </c>
    </row>
    <row r="26" spans="1:3" s="207" customFormat="1"/>
    <row r="27" spans="1:3" s="207" customFormat="1"/>
    <row r="28" spans="1:3" s="207" customFormat="1"/>
    <row r="29" spans="1:3" s="207" customFormat="1"/>
    <row r="30" spans="1:3" s="207" customFormat="1"/>
    <row r="31" spans="1:3" s="207" customForma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9D1B4-419D-4CAD-BD2E-D7A9BA4C13D2}">
  <sheetPr codeName="Tabelle6"/>
  <dimension ref="A1:JM6143"/>
  <sheetViews>
    <sheetView showGridLines="0" zoomScaleNormal="100" workbookViewId="0">
      <pane ySplit="1" topLeftCell="A348" activePane="bottomLeft" state="frozen"/>
      <selection pane="bottomLeft" activeCell="C486" sqref="C486"/>
    </sheetView>
  </sheetViews>
  <sheetFormatPr defaultColWidth="11" defaultRowHeight="14.4"/>
  <cols>
    <col min="1" max="1" width="35.109375" customWidth="1"/>
    <col min="2" max="2" width="16.44140625" customWidth="1"/>
    <col min="3" max="3" width="178.5546875" style="49" customWidth="1"/>
    <col min="4" max="4" width="29.5546875" style="26" customWidth="1"/>
    <col min="6" max="6" width="52.44140625" customWidth="1"/>
  </cols>
  <sheetData>
    <row r="1" spans="1:4" s="24" customFormat="1" ht="37.5" customHeight="1">
      <c r="A1" s="23" t="s">
        <v>355</v>
      </c>
      <c r="B1" s="22" t="s">
        <v>2</v>
      </c>
      <c r="C1" s="45" t="s">
        <v>354</v>
      </c>
      <c r="D1" s="42"/>
    </row>
    <row r="2" spans="1:4">
      <c r="A2" s="17" t="s">
        <v>913</v>
      </c>
      <c r="B2" s="17" t="s">
        <v>47</v>
      </c>
      <c r="C2" s="34" t="s">
        <v>23</v>
      </c>
    </row>
    <row r="3" spans="1:4">
      <c r="A3" s="7" t="s">
        <v>913</v>
      </c>
      <c r="B3" s="7" t="s">
        <v>47</v>
      </c>
      <c r="C3" s="32" t="s">
        <v>471</v>
      </c>
    </row>
    <row r="4" spans="1:4">
      <c r="A4" s="7" t="s">
        <v>913</v>
      </c>
      <c r="B4" s="7" t="s">
        <v>47</v>
      </c>
      <c r="C4" s="32" t="s">
        <v>42</v>
      </c>
    </row>
    <row r="5" spans="1:4">
      <c r="A5" s="7" t="s">
        <v>913</v>
      </c>
      <c r="B5" s="7" t="s">
        <v>47</v>
      </c>
      <c r="C5" s="32" t="s">
        <v>22</v>
      </c>
    </row>
    <row r="6" spans="1:4">
      <c r="A6" s="7" t="s">
        <v>913</v>
      </c>
      <c r="B6" s="7" t="s">
        <v>47</v>
      </c>
      <c r="C6" s="32" t="s">
        <v>49</v>
      </c>
    </row>
    <row r="7" spans="1:4">
      <c r="A7" s="7" t="s">
        <v>913</v>
      </c>
      <c r="B7" s="7" t="s">
        <v>47</v>
      </c>
      <c r="C7" s="32" t="s">
        <v>48</v>
      </c>
    </row>
    <row r="8" spans="1:4">
      <c r="A8" s="7" t="s">
        <v>913</v>
      </c>
      <c r="B8" s="7" t="s">
        <v>47</v>
      </c>
      <c r="C8" s="32" t="s">
        <v>380</v>
      </c>
    </row>
    <row r="9" spans="1:4">
      <c r="A9" s="7" t="s">
        <v>913</v>
      </c>
      <c r="B9" s="7" t="s">
        <v>47</v>
      </c>
      <c r="C9" s="32" t="s">
        <v>381</v>
      </c>
    </row>
    <row r="10" spans="1:4">
      <c r="A10" s="7" t="s">
        <v>913</v>
      </c>
      <c r="B10" s="7" t="s">
        <v>47</v>
      </c>
      <c r="C10" s="32" t="s">
        <v>444</v>
      </c>
    </row>
    <row r="11" spans="1:4">
      <c r="A11" s="7" t="s">
        <v>913</v>
      </c>
      <c r="B11" s="7" t="s">
        <v>47</v>
      </c>
      <c r="C11" s="32" t="s">
        <v>455</v>
      </c>
    </row>
    <row r="12" spans="1:4">
      <c r="A12" s="7" t="s">
        <v>913</v>
      </c>
      <c r="B12" s="7" t="s">
        <v>47</v>
      </c>
      <c r="C12" s="32" t="s">
        <v>456</v>
      </c>
    </row>
    <row r="13" spans="1:4">
      <c r="A13" s="7" t="s">
        <v>913</v>
      </c>
      <c r="B13" s="7" t="s">
        <v>47</v>
      </c>
      <c r="C13" s="44" t="s">
        <v>18</v>
      </c>
    </row>
    <row r="14" spans="1:4">
      <c r="A14" s="7" t="s">
        <v>913</v>
      </c>
      <c r="B14" s="7" t="s">
        <v>47</v>
      </c>
      <c r="C14" s="35" t="s">
        <v>861</v>
      </c>
    </row>
    <row r="15" spans="1:4">
      <c r="A15" s="7" t="s">
        <v>913</v>
      </c>
      <c r="B15" s="7" t="s">
        <v>47</v>
      </c>
      <c r="C15" s="35" t="s">
        <v>862</v>
      </c>
    </row>
    <row r="16" spans="1:4">
      <c r="A16" s="7" t="s">
        <v>913</v>
      </c>
      <c r="B16" s="7" t="s">
        <v>47</v>
      </c>
      <c r="C16" s="47"/>
    </row>
    <row r="17" spans="1:3">
      <c r="A17" s="7" t="s">
        <v>913</v>
      </c>
      <c r="B17" s="7" t="s">
        <v>47</v>
      </c>
      <c r="C17" s="44" t="s">
        <v>18</v>
      </c>
    </row>
    <row r="18" spans="1:3">
      <c r="A18" s="7" t="s">
        <v>913</v>
      </c>
      <c r="B18" s="7" t="s">
        <v>47</v>
      </c>
      <c r="C18" s="47"/>
    </row>
    <row r="19" spans="1:3">
      <c r="A19" s="7" t="s">
        <v>913</v>
      </c>
      <c r="B19" s="7" t="s">
        <v>47</v>
      </c>
      <c r="C19" s="35" t="s">
        <v>861</v>
      </c>
    </row>
    <row r="20" spans="1:3">
      <c r="A20" s="7" t="s">
        <v>913</v>
      </c>
      <c r="B20" s="7" t="s">
        <v>47</v>
      </c>
      <c r="C20" s="35" t="s">
        <v>863</v>
      </c>
    </row>
    <row r="21" spans="1:3">
      <c r="A21" s="7" t="s">
        <v>913</v>
      </c>
      <c r="B21" s="7" t="s">
        <v>47</v>
      </c>
      <c r="C21" s="47"/>
    </row>
    <row r="22" spans="1:3">
      <c r="A22" s="7" t="s">
        <v>913</v>
      </c>
      <c r="B22" s="7" t="s">
        <v>47</v>
      </c>
      <c r="C22" s="44" t="s">
        <v>18</v>
      </c>
    </row>
    <row r="23" spans="1:3">
      <c r="A23" s="7" t="s">
        <v>913</v>
      </c>
      <c r="B23" s="7" t="s">
        <v>47</v>
      </c>
      <c r="C23" s="47"/>
    </row>
    <row r="24" spans="1:3">
      <c r="A24" s="7" t="s">
        <v>913</v>
      </c>
      <c r="B24" s="7" t="s">
        <v>47</v>
      </c>
      <c r="C24" s="47" t="s">
        <v>50</v>
      </c>
    </row>
    <row r="25" spans="1:3">
      <c r="A25" s="7" t="s">
        <v>913</v>
      </c>
      <c r="B25" s="7" t="s">
        <v>47</v>
      </c>
      <c r="C25" s="47"/>
    </row>
    <row r="26" spans="1:3">
      <c r="A26" s="7" t="s">
        <v>913</v>
      </c>
      <c r="B26" s="7" t="s">
        <v>47</v>
      </c>
      <c r="C26" s="44" t="s">
        <v>18</v>
      </c>
    </row>
    <row r="27" spans="1:3">
      <c r="A27" s="7" t="s">
        <v>913</v>
      </c>
      <c r="B27" s="7" t="s">
        <v>47</v>
      </c>
      <c r="C27" s="47"/>
    </row>
    <row r="28" spans="1:3">
      <c r="A28" s="7" t="s">
        <v>913</v>
      </c>
      <c r="B28" s="7" t="s">
        <v>47</v>
      </c>
      <c r="C28" s="47" t="s">
        <v>921</v>
      </c>
    </row>
    <row r="29" spans="1:3">
      <c r="A29" s="7" t="s">
        <v>913</v>
      </c>
      <c r="B29" s="7" t="s">
        <v>47</v>
      </c>
      <c r="C29" s="47" t="s">
        <v>922</v>
      </c>
    </row>
    <row r="30" spans="1:3">
      <c r="A30" s="7" t="s">
        <v>913</v>
      </c>
      <c r="B30" s="7" t="s">
        <v>47</v>
      </c>
      <c r="C30" s="47" t="s">
        <v>923</v>
      </c>
    </row>
    <row r="31" spans="1:3">
      <c r="A31" s="7" t="s">
        <v>913</v>
      </c>
      <c r="B31" s="7" t="s">
        <v>47</v>
      </c>
      <c r="C31" s="47"/>
    </row>
    <row r="32" spans="1:3">
      <c r="A32" s="7" t="s">
        <v>913</v>
      </c>
      <c r="B32" s="7" t="s">
        <v>47</v>
      </c>
      <c r="C32" s="44" t="s">
        <v>18</v>
      </c>
    </row>
    <row r="33" spans="1:3">
      <c r="A33" s="7" t="s">
        <v>913</v>
      </c>
      <c r="B33" s="7" t="s">
        <v>47</v>
      </c>
      <c r="C33" s="47"/>
    </row>
    <row r="34" spans="1:3">
      <c r="A34" s="7" t="s">
        <v>913</v>
      </c>
      <c r="B34" s="7" t="s">
        <v>47</v>
      </c>
      <c r="C34" s="35" t="s">
        <v>861</v>
      </c>
    </row>
    <row r="35" spans="1:3">
      <c r="A35" s="7" t="s">
        <v>913</v>
      </c>
      <c r="B35" s="7" t="s">
        <v>47</v>
      </c>
      <c r="C35" s="35" t="s">
        <v>864</v>
      </c>
    </row>
    <row r="36" spans="1:3">
      <c r="A36" s="7" t="s">
        <v>913</v>
      </c>
      <c r="B36" s="7" t="s">
        <v>47</v>
      </c>
      <c r="C36" s="47"/>
    </row>
    <row r="37" spans="1:3">
      <c r="A37" s="7" t="s">
        <v>913</v>
      </c>
      <c r="B37" s="7" t="s">
        <v>47</v>
      </c>
      <c r="C37" s="44" t="s">
        <v>18</v>
      </c>
    </row>
    <row r="38" spans="1:3">
      <c r="A38" s="7" t="s">
        <v>913</v>
      </c>
      <c r="B38" s="7" t="s">
        <v>47</v>
      </c>
      <c r="C38" s="47"/>
    </row>
    <row r="39" spans="1:3">
      <c r="A39" s="7" t="s">
        <v>913</v>
      </c>
      <c r="B39" s="7" t="s">
        <v>47</v>
      </c>
      <c r="C39" s="41" t="s">
        <v>924</v>
      </c>
    </row>
    <row r="40" spans="1:3">
      <c r="A40" s="7" t="s">
        <v>913</v>
      </c>
      <c r="B40" s="7" t="s">
        <v>47</v>
      </c>
      <c r="C40" s="41" t="s">
        <v>925</v>
      </c>
    </row>
    <row r="41" spans="1:3">
      <c r="A41" s="7" t="s">
        <v>913</v>
      </c>
      <c r="B41" s="7" t="s">
        <v>47</v>
      </c>
      <c r="C41" s="41" t="s">
        <v>926</v>
      </c>
    </row>
    <row r="42" spans="1:3">
      <c r="A42" s="7" t="s">
        <v>913</v>
      </c>
      <c r="B42" s="7" t="s">
        <v>47</v>
      </c>
      <c r="C42" s="47" t="s">
        <v>927</v>
      </c>
    </row>
    <row r="43" spans="1:3">
      <c r="A43" s="7" t="s">
        <v>913</v>
      </c>
      <c r="B43" s="7" t="s">
        <v>47</v>
      </c>
      <c r="C43" s="47" t="s">
        <v>928</v>
      </c>
    </row>
    <row r="44" spans="1:3">
      <c r="A44" s="7" t="s">
        <v>913</v>
      </c>
      <c r="B44" s="7" t="s">
        <v>47</v>
      </c>
      <c r="C44" s="47" t="s">
        <v>929</v>
      </c>
    </row>
    <row r="45" spans="1:3">
      <c r="A45" s="7" t="s">
        <v>913</v>
      </c>
      <c r="B45" s="7" t="s">
        <v>47</v>
      </c>
      <c r="C45" s="47"/>
    </row>
    <row r="46" spans="1:3">
      <c r="A46" s="7" t="s">
        <v>913</v>
      </c>
      <c r="B46" s="7" t="s">
        <v>47</v>
      </c>
      <c r="C46" s="44" t="s">
        <v>18</v>
      </c>
    </row>
    <row r="47" spans="1:3">
      <c r="A47" s="7" t="s">
        <v>913</v>
      </c>
      <c r="B47" s="7" t="s">
        <v>47</v>
      </c>
      <c r="C47" s="47"/>
    </row>
    <row r="48" spans="1:3">
      <c r="A48" s="7" t="s">
        <v>913</v>
      </c>
      <c r="B48" s="7" t="s">
        <v>47</v>
      </c>
      <c r="C48" s="35" t="s">
        <v>861</v>
      </c>
    </row>
    <row r="49" spans="1:3">
      <c r="A49" s="7" t="s">
        <v>913</v>
      </c>
      <c r="B49" s="7" t="s">
        <v>47</v>
      </c>
      <c r="C49" s="35" t="s">
        <v>865</v>
      </c>
    </row>
    <row r="50" spans="1:3">
      <c r="A50" s="7" t="s">
        <v>913</v>
      </c>
      <c r="B50" s="7" t="s">
        <v>47</v>
      </c>
      <c r="C50" s="47"/>
    </row>
    <row r="51" spans="1:3">
      <c r="A51" s="7" t="s">
        <v>913</v>
      </c>
      <c r="B51" s="7" t="s">
        <v>47</v>
      </c>
      <c r="C51" s="44" t="s">
        <v>18</v>
      </c>
    </row>
    <row r="52" spans="1:3">
      <c r="A52" s="7" t="s">
        <v>913</v>
      </c>
      <c r="B52" s="7" t="s">
        <v>47</v>
      </c>
      <c r="C52" s="47"/>
    </row>
    <row r="53" spans="1:3">
      <c r="A53" s="7" t="s">
        <v>913</v>
      </c>
      <c r="B53" s="7" t="s">
        <v>47</v>
      </c>
      <c r="C53" s="35" t="s">
        <v>866</v>
      </c>
    </row>
    <row r="54" spans="1:3">
      <c r="A54" s="7" t="s">
        <v>913</v>
      </c>
      <c r="B54" s="7" t="s">
        <v>47</v>
      </c>
      <c r="C54" s="41" t="s">
        <v>930</v>
      </c>
    </row>
    <row r="55" spans="1:3">
      <c r="A55" s="7" t="s">
        <v>913</v>
      </c>
      <c r="B55" s="7" t="s">
        <v>47</v>
      </c>
      <c r="C55" s="41" t="s">
        <v>931</v>
      </c>
    </row>
    <row r="56" spans="1:3">
      <c r="A56" s="7" t="s">
        <v>913</v>
      </c>
      <c r="B56" s="7" t="s">
        <v>47</v>
      </c>
      <c r="C56" s="47"/>
    </row>
    <row r="57" spans="1:3">
      <c r="A57" s="7" t="s">
        <v>913</v>
      </c>
      <c r="B57" s="7" t="s">
        <v>47</v>
      </c>
      <c r="C57" s="35" t="s">
        <v>867</v>
      </c>
    </row>
    <row r="58" spans="1:3">
      <c r="A58" s="7" t="s">
        <v>913</v>
      </c>
      <c r="B58" s="7" t="s">
        <v>47</v>
      </c>
      <c r="C58" s="41" t="s">
        <v>932</v>
      </c>
    </row>
    <row r="59" spans="1:3">
      <c r="A59" s="7" t="s">
        <v>913</v>
      </c>
      <c r="B59" s="7" t="s">
        <v>47</v>
      </c>
      <c r="C59" s="41" t="s">
        <v>933</v>
      </c>
    </row>
    <row r="60" spans="1:3">
      <c r="A60" s="7" t="s">
        <v>913</v>
      </c>
      <c r="B60" s="7" t="s">
        <v>47</v>
      </c>
      <c r="C60" s="41" t="s">
        <v>934</v>
      </c>
    </row>
    <row r="61" spans="1:3">
      <c r="A61" s="7" t="s">
        <v>913</v>
      </c>
      <c r="B61" s="7" t="s">
        <v>47</v>
      </c>
      <c r="C61" s="47"/>
    </row>
    <row r="62" spans="1:3">
      <c r="A62" s="7" t="s">
        <v>913</v>
      </c>
      <c r="B62" s="7" t="s">
        <v>47</v>
      </c>
      <c r="C62" s="44" t="s">
        <v>18</v>
      </c>
    </row>
    <row r="63" spans="1:3">
      <c r="A63" s="7" t="s">
        <v>913</v>
      </c>
      <c r="B63" s="7" t="s">
        <v>47</v>
      </c>
      <c r="C63" s="47"/>
    </row>
    <row r="64" spans="1:3">
      <c r="A64" s="7" t="s">
        <v>913</v>
      </c>
      <c r="B64" s="7" t="s">
        <v>47</v>
      </c>
      <c r="C64" s="35" t="s">
        <v>861</v>
      </c>
    </row>
    <row r="65" spans="1:3">
      <c r="A65" s="7" t="s">
        <v>913</v>
      </c>
      <c r="B65" s="7" t="s">
        <v>47</v>
      </c>
      <c r="C65" s="35" t="s">
        <v>868</v>
      </c>
    </row>
    <row r="66" spans="1:3">
      <c r="A66" s="7" t="s">
        <v>913</v>
      </c>
      <c r="B66" s="7" t="s">
        <v>47</v>
      </c>
      <c r="C66" s="47"/>
    </row>
    <row r="67" spans="1:3">
      <c r="A67" s="7" t="s">
        <v>913</v>
      </c>
      <c r="B67" s="7" t="s">
        <v>47</v>
      </c>
      <c r="C67" s="44" t="s">
        <v>18</v>
      </c>
    </row>
    <row r="68" spans="1:3">
      <c r="A68" s="7" t="s">
        <v>913</v>
      </c>
      <c r="B68" s="7" t="s">
        <v>47</v>
      </c>
      <c r="C68" s="47"/>
    </row>
    <row r="69" spans="1:3">
      <c r="A69" s="7" t="s">
        <v>913</v>
      </c>
      <c r="B69" s="7" t="s">
        <v>47</v>
      </c>
      <c r="C69" s="35" t="s">
        <v>869</v>
      </c>
    </row>
    <row r="70" spans="1:3">
      <c r="A70" s="7" t="s">
        <v>913</v>
      </c>
      <c r="B70" s="7" t="s">
        <v>47</v>
      </c>
      <c r="C70" s="41" t="s">
        <v>935</v>
      </c>
    </row>
    <row r="71" spans="1:3">
      <c r="A71" s="7" t="s">
        <v>913</v>
      </c>
      <c r="B71" s="7" t="s">
        <v>47</v>
      </c>
      <c r="C71" s="47"/>
    </row>
    <row r="72" spans="1:3">
      <c r="A72" s="7" t="s">
        <v>913</v>
      </c>
      <c r="B72" s="7" t="s">
        <v>47</v>
      </c>
      <c r="C72" s="35" t="s">
        <v>870</v>
      </c>
    </row>
    <row r="73" spans="1:3">
      <c r="A73" s="7" t="s">
        <v>913</v>
      </c>
      <c r="B73" s="7" t="s">
        <v>47</v>
      </c>
      <c r="C73" s="41" t="s">
        <v>936</v>
      </c>
    </row>
    <row r="74" spans="1:3">
      <c r="A74" s="7" t="s">
        <v>913</v>
      </c>
      <c r="B74" s="7" t="s">
        <v>47</v>
      </c>
      <c r="C74" s="47"/>
    </row>
    <row r="75" spans="1:3">
      <c r="A75" s="7" t="s">
        <v>913</v>
      </c>
      <c r="B75" s="7" t="s">
        <v>47</v>
      </c>
      <c r="C75" s="35" t="s">
        <v>871</v>
      </c>
    </row>
    <row r="76" spans="1:3">
      <c r="A76" s="7" t="s">
        <v>913</v>
      </c>
      <c r="B76" s="7" t="s">
        <v>47</v>
      </c>
      <c r="C76" s="41" t="s">
        <v>937</v>
      </c>
    </row>
    <row r="77" spans="1:3">
      <c r="A77" s="7" t="s">
        <v>913</v>
      </c>
      <c r="B77" s="7" t="s">
        <v>47</v>
      </c>
      <c r="C77" s="47"/>
    </row>
    <row r="78" spans="1:3">
      <c r="A78" s="7" t="s">
        <v>913</v>
      </c>
      <c r="B78" s="7" t="s">
        <v>47</v>
      </c>
      <c r="C78" s="47" t="s">
        <v>938</v>
      </c>
    </row>
    <row r="79" spans="1:3">
      <c r="A79" s="7" t="s">
        <v>913</v>
      </c>
      <c r="B79" s="7" t="s">
        <v>47</v>
      </c>
      <c r="C79" s="47" t="s">
        <v>939</v>
      </c>
    </row>
    <row r="80" spans="1:3">
      <c r="A80" s="7" t="s">
        <v>913</v>
      </c>
      <c r="B80" s="7" t="s">
        <v>47</v>
      </c>
      <c r="C80" s="47" t="s">
        <v>940</v>
      </c>
    </row>
    <row r="81" spans="1:3">
      <c r="A81" s="7" t="s">
        <v>913</v>
      </c>
      <c r="B81" s="7" t="s">
        <v>47</v>
      </c>
      <c r="C81" s="47"/>
    </row>
    <row r="82" spans="1:3">
      <c r="A82" s="7" t="s">
        <v>913</v>
      </c>
      <c r="B82" s="7" t="s">
        <v>47</v>
      </c>
      <c r="C82" s="44" t="s">
        <v>18</v>
      </c>
    </row>
    <row r="83" spans="1:3">
      <c r="A83" s="7" t="s">
        <v>913</v>
      </c>
      <c r="B83" s="7" t="s">
        <v>47</v>
      </c>
      <c r="C83" s="47"/>
    </row>
    <row r="84" spans="1:3">
      <c r="A84" s="7" t="s">
        <v>913</v>
      </c>
      <c r="B84" s="7" t="s">
        <v>47</v>
      </c>
      <c r="C84" s="35" t="s">
        <v>861</v>
      </c>
    </row>
    <row r="85" spans="1:3">
      <c r="A85" s="7" t="s">
        <v>913</v>
      </c>
      <c r="B85" s="7" t="s">
        <v>47</v>
      </c>
      <c r="C85" s="35" t="s">
        <v>872</v>
      </c>
    </row>
    <row r="86" spans="1:3">
      <c r="A86" s="7" t="s">
        <v>913</v>
      </c>
      <c r="B86" s="7" t="s">
        <v>47</v>
      </c>
      <c r="C86" s="35" t="s">
        <v>873</v>
      </c>
    </row>
    <row r="87" spans="1:3">
      <c r="A87" s="7" t="s">
        <v>913</v>
      </c>
      <c r="B87" s="7" t="s">
        <v>47</v>
      </c>
      <c r="C87" s="47"/>
    </row>
    <row r="88" spans="1:3">
      <c r="A88" s="7" t="s">
        <v>913</v>
      </c>
      <c r="B88" s="7" t="s">
        <v>47</v>
      </c>
      <c r="C88" s="44" t="s">
        <v>18</v>
      </c>
    </row>
    <row r="89" spans="1:3">
      <c r="A89" s="7" t="s">
        <v>913</v>
      </c>
      <c r="B89" s="7" t="s">
        <v>47</v>
      </c>
      <c r="C89" s="47"/>
    </row>
    <row r="90" spans="1:3">
      <c r="A90" s="7" t="s">
        <v>913</v>
      </c>
      <c r="B90" s="7" t="s">
        <v>47</v>
      </c>
      <c r="C90" s="47" t="s">
        <v>874</v>
      </c>
    </row>
    <row r="91" spans="1:3">
      <c r="A91" s="7" t="s">
        <v>913</v>
      </c>
      <c r="B91" s="7" t="s">
        <v>47</v>
      </c>
      <c r="C91" s="47" t="s">
        <v>875</v>
      </c>
    </row>
    <row r="92" spans="1:3">
      <c r="A92" s="7" t="s">
        <v>913</v>
      </c>
      <c r="B92" s="7" t="s">
        <v>47</v>
      </c>
      <c r="C92" s="47"/>
    </row>
    <row r="93" spans="1:3">
      <c r="A93" s="7" t="s">
        <v>913</v>
      </c>
      <c r="B93" s="7" t="s">
        <v>47</v>
      </c>
      <c r="C93" s="35" t="s">
        <v>876</v>
      </c>
    </row>
    <row r="94" spans="1:3">
      <c r="A94" s="7" t="s">
        <v>913</v>
      </c>
      <c r="B94" s="7" t="s">
        <v>47</v>
      </c>
      <c r="C94" s="47" t="s">
        <v>941</v>
      </c>
    </row>
    <row r="95" spans="1:3">
      <c r="A95" s="7" t="s">
        <v>913</v>
      </c>
      <c r="B95" s="7" t="s">
        <v>47</v>
      </c>
      <c r="C95" s="47" t="s">
        <v>877</v>
      </c>
    </row>
    <row r="96" spans="1:3">
      <c r="A96" s="7" t="s">
        <v>913</v>
      </c>
      <c r="B96" s="7" t="s">
        <v>47</v>
      </c>
      <c r="C96" s="47"/>
    </row>
    <row r="97" spans="1:3">
      <c r="A97" s="7" t="s">
        <v>913</v>
      </c>
      <c r="B97" s="7" t="s">
        <v>47</v>
      </c>
      <c r="C97" s="35" t="s">
        <v>878</v>
      </c>
    </row>
    <row r="98" spans="1:3">
      <c r="A98" s="7" t="s">
        <v>913</v>
      </c>
      <c r="B98" s="7" t="s">
        <v>47</v>
      </c>
      <c r="C98" s="47" t="s">
        <v>879</v>
      </c>
    </row>
    <row r="99" spans="1:3">
      <c r="A99" s="7" t="s">
        <v>913</v>
      </c>
      <c r="B99" s="7" t="s">
        <v>47</v>
      </c>
      <c r="C99" s="47" t="s">
        <v>880</v>
      </c>
    </row>
    <row r="100" spans="1:3">
      <c r="A100" s="7" t="s">
        <v>913</v>
      </c>
      <c r="B100" s="7" t="s">
        <v>47</v>
      </c>
      <c r="C100" s="47"/>
    </row>
    <row r="101" spans="1:3">
      <c r="A101" s="7" t="s">
        <v>913</v>
      </c>
      <c r="B101" s="7" t="s">
        <v>47</v>
      </c>
      <c r="C101" s="35" t="s">
        <v>881</v>
      </c>
    </row>
    <row r="102" spans="1:3">
      <c r="A102" s="7" t="s">
        <v>913</v>
      </c>
      <c r="B102" s="7" t="s">
        <v>47</v>
      </c>
      <c r="C102" s="47" t="s">
        <v>942</v>
      </c>
    </row>
    <row r="103" spans="1:3">
      <c r="A103" s="7" t="s">
        <v>913</v>
      </c>
      <c r="B103" s="7" t="s">
        <v>47</v>
      </c>
      <c r="C103" s="47"/>
    </row>
    <row r="104" spans="1:3">
      <c r="A104" s="7" t="s">
        <v>913</v>
      </c>
      <c r="B104" s="7" t="s">
        <v>47</v>
      </c>
      <c r="C104" s="47" t="s">
        <v>882</v>
      </c>
    </row>
    <row r="105" spans="1:3">
      <c r="A105" s="7" t="s">
        <v>913</v>
      </c>
      <c r="B105" s="7" t="s">
        <v>47</v>
      </c>
      <c r="C105" s="47" t="s">
        <v>943</v>
      </c>
    </row>
    <row r="106" spans="1:3">
      <c r="A106" s="7" t="s">
        <v>913</v>
      </c>
      <c r="B106" s="7" t="s">
        <v>47</v>
      </c>
      <c r="C106" s="47" t="s">
        <v>883</v>
      </c>
    </row>
    <row r="107" spans="1:3">
      <c r="A107" s="7" t="s">
        <v>913</v>
      </c>
      <c r="B107" s="7" t="s">
        <v>47</v>
      </c>
      <c r="C107" s="47" t="s">
        <v>884</v>
      </c>
    </row>
    <row r="108" spans="1:3">
      <c r="A108" s="7" t="s">
        <v>913</v>
      </c>
      <c r="B108" s="7" t="s">
        <v>47</v>
      </c>
      <c r="C108" s="47" t="s">
        <v>944</v>
      </c>
    </row>
    <row r="109" spans="1:3">
      <c r="A109" s="7" t="s">
        <v>913</v>
      </c>
      <c r="B109" s="7" t="s">
        <v>47</v>
      </c>
      <c r="C109" s="47"/>
    </row>
    <row r="110" spans="1:3">
      <c r="A110" s="7" t="s">
        <v>913</v>
      </c>
      <c r="B110" s="7" t="s">
        <v>47</v>
      </c>
      <c r="C110" s="47"/>
    </row>
    <row r="111" spans="1:3">
      <c r="A111" s="7" t="s">
        <v>913</v>
      </c>
      <c r="B111" s="7" t="s">
        <v>47</v>
      </c>
      <c r="C111" s="44" t="s">
        <v>18</v>
      </c>
    </row>
    <row r="112" spans="1:3">
      <c r="A112" s="7" t="s">
        <v>913</v>
      </c>
      <c r="B112" s="7" t="s">
        <v>47</v>
      </c>
      <c r="C112" s="47"/>
    </row>
    <row r="113" spans="1:3">
      <c r="A113" s="7" t="s">
        <v>913</v>
      </c>
      <c r="B113" s="7" t="s">
        <v>47</v>
      </c>
      <c r="C113" s="35" t="s">
        <v>861</v>
      </c>
    </row>
    <row r="114" spans="1:3">
      <c r="A114" s="7" t="s">
        <v>913</v>
      </c>
      <c r="B114" s="7" t="s">
        <v>47</v>
      </c>
      <c r="C114" s="35" t="s">
        <v>885</v>
      </c>
    </row>
    <row r="115" spans="1:3">
      <c r="A115" s="7" t="s">
        <v>913</v>
      </c>
      <c r="B115" s="7" t="s">
        <v>47</v>
      </c>
      <c r="C115" s="35" t="s">
        <v>886</v>
      </c>
    </row>
    <row r="116" spans="1:3">
      <c r="A116" s="7" t="s">
        <v>913</v>
      </c>
      <c r="B116" s="7" t="s">
        <v>47</v>
      </c>
      <c r="C116" s="35" t="s">
        <v>887</v>
      </c>
    </row>
    <row r="117" spans="1:3">
      <c r="A117" s="7" t="s">
        <v>913</v>
      </c>
      <c r="B117" s="7" t="s">
        <v>47</v>
      </c>
      <c r="C117" s="47"/>
    </row>
    <row r="118" spans="1:3">
      <c r="A118" s="7" t="s">
        <v>913</v>
      </c>
      <c r="B118" s="7" t="s">
        <v>47</v>
      </c>
      <c r="C118" s="44" t="s">
        <v>18</v>
      </c>
    </row>
    <row r="119" spans="1:3">
      <c r="A119" s="7" t="s">
        <v>913</v>
      </c>
      <c r="B119" s="7" t="s">
        <v>47</v>
      </c>
      <c r="C119" s="47"/>
    </row>
    <row r="120" spans="1:3">
      <c r="A120" s="7" t="s">
        <v>913</v>
      </c>
      <c r="B120" s="7" t="s">
        <v>47</v>
      </c>
      <c r="C120" s="35" t="s">
        <v>888</v>
      </c>
    </row>
    <row r="121" spans="1:3">
      <c r="A121" s="7" t="s">
        <v>913</v>
      </c>
      <c r="B121" s="7" t="s">
        <v>47</v>
      </c>
      <c r="C121" s="47" t="s">
        <v>889</v>
      </c>
    </row>
    <row r="122" spans="1:3">
      <c r="A122" s="7" t="s">
        <v>913</v>
      </c>
      <c r="B122" s="7" t="s">
        <v>47</v>
      </c>
      <c r="C122" s="47" t="s">
        <v>890</v>
      </c>
    </row>
    <row r="123" spans="1:3">
      <c r="A123" s="7" t="s">
        <v>913</v>
      </c>
      <c r="B123" s="7" t="s">
        <v>47</v>
      </c>
      <c r="C123" s="47"/>
    </row>
    <row r="124" spans="1:3">
      <c r="A124" s="7" t="s">
        <v>913</v>
      </c>
      <c r="B124" s="7" t="s">
        <v>47</v>
      </c>
      <c r="C124" s="35" t="s">
        <v>891</v>
      </c>
    </row>
    <row r="125" spans="1:3">
      <c r="A125" s="7" t="s">
        <v>913</v>
      </c>
      <c r="B125" s="7" t="s">
        <v>47</v>
      </c>
      <c r="C125" s="47" t="s">
        <v>892</v>
      </c>
    </row>
    <row r="126" spans="1:3">
      <c r="A126" s="7" t="s">
        <v>913</v>
      </c>
      <c r="B126" s="7" t="s">
        <v>47</v>
      </c>
      <c r="C126" s="47" t="s">
        <v>893</v>
      </c>
    </row>
    <row r="127" spans="1:3">
      <c r="A127" s="7" t="s">
        <v>913</v>
      </c>
      <c r="B127" s="7" t="s">
        <v>47</v>
      </c>
      <c r="C127" s="47" t="s">
        <v>918</v>
      </c>
    </row>
    <row r="128" spans="1:3">
      <c r="A128" s="7" t="s">
        <v>913</v>
      </c>
      <c r="B128" s="7" t="s">
        <v>47</v>
      </c>
      <c r="C128" s="47"/>
    </row>
    <row r="129" spans="1:3">
      <c r="A129" s="7" t="s">
        <v>913</v>
      </c>
      <c r="B129" s="7" t="s">
        <v>47</v>
      </c>
      <c r="C129" s="35" t="s">
        <v>894</v>
      </c>
    </row>
    <row r="130" spans="1:3">
      <c r="A130" s="7" t="s">
        <v>913</v>
      </c>
      <c r="B130" s="7" t="s">
        <v>47</v>
      </c>
      <c r="C130" s="47" t="s">
        <v>895</v>
      </c>
    </row>
    <row r="131" spans="1:3">
      <c r="A131" s="7" t="s">
        <v>913</v>
      </c>
      <c r="B131" s="7" t="s">
        <v>47</v>
      </c>
      <c r="C131" s="47" t="s">
        <v>896</v>
      </c>
    </row>
    <row r="132" spans="1:3">
      <c r="A132" s="7" t="s">
        <v>913</v>
      </c>
      <c r="B132" s="7" t="s">
        <v>47</v>
      </c>
      <c r="C132" s="47" t="s">
        <v>897</v>
      </c>
    </row>
    <row r="133" spans="1:3">
      <c r="A133" s="7" t="s">
        <v>913</v>
      </c>
      <c r="B133" s="7" t="s">
        <v>47</v>
      </c>
      <c r="C133" s="47" t="s">
        <v>898</v>
      </c>
    </row>
    <row r="134" spans="1:3">
      <c r="A134" s="7" t="s">
        <v>913</v>
      </c>
      <c r="B134" s="7" t="s">
        <v>47</v>
      </c>
      <c r="C134" s="47" t="s">
        <v>899</v>
      </c>
    </row>
    <row r="135" spans="1:3" ht="12" customHeight="1">
      <c r="A135" s="7" t="s">
        <v>913</v>
      </c>
      <c r="B135" s="7" t="s">
        <v>47</v>
      </c>
      <c r="C135" s="47"/>
    </row>
    <row r="136" spans="1:3">
      <c r="A136" s="7" t="s">
        <v>913</v>
      </c>
      <c r="B136" s="7" t="s">
        <v>47</v>
      </c>
      <c r="C136" s="35" t="s">
        <v>900</v>
      </c>
    </row>
    <row r="137" spans="1:3">
      <c r="A137" s="7" t="s">
        <v>913</v>
      </c>
      <c r="B137" s="7" t="s">
        <v>47</v>
      </c>
      <c r="C137" s="47" t="s">
        <v>901</v>
      </c>
    </row>
    <row r="138" spans="1:3">
      <c r="A138" s="7" t="s">
        <v>913</v>
      </c>
      <c r="B138" s="7" t="s">
        <v>47</v>
      </c>
      <c r="C138" s="47"/>
    </row>
    <row r="139" spans="1:3">
      <c r="A139" s="7" t="s">
        <v>913</v>
      </c>
      <c r="B139" s="7" t="s">
        <v>47</v>
      </c>
      <c r="C139" s="47" t="s">
        <v>902</v>
      </c>
    </row>
    <row r="140" spans="1:3">
      <c r="A140" s="7" t="s">
        <v>913</v>
      </c>
      <c r="B140" s="7" t="s">
        <v>47</v>
      </c>
      <c r="C140" s="47"/>
    </row>
    <row r="141" spans="1:3">
      <c r="A141" s="7" t="s">
        <v>913</v>
      </c>
      <c r="B141" s="7" t="s">
        <v>47</v>
      </c>
      <c r="C141" s="44" t="s">
        <v>18</v>
      </c>
    </row>
    <row r="142" spans="1:3">
      <c r="A142" s="7" t="s">
        <v>913</v>
      </c>
      <c r="B142" s="7" t="s">
        <v>47</v>
      </c>
      <c r="C142" s="47"/>
    </row>
    <row r="143" spans="1:3">
      <c r="A143" s="7" t="s">
        <v>913</v>
      </c>
      <c r="B143" s="7" t="s">
        <v>47</v>
      </c>
      <c r="C143" s="35" t="s">
        <v>861</v>
      </c>
    </row>
    <row r="144" spans="1:3">
      <c r="A144" s="7" t="s">
        <v>913</v>
      </c>
      <c r="B144" s="7" t="s">
        <v>47</v>
      </c>
      <c r="C144" s="35" t="s">
        <v>903</v>
      </c>
    </row>
    <row r="145" spans="1:3">
      <c r="A145" s="7" t="s">
        <v>913</v>
      </c>
      <c r="B145" s="7" t="s">
        <v>47</v>
      </c>
      <c r="C145" s="35" t="s">
        <v>904</v>
      </c>
    </row>
    <row r="146" spans="1:3">
      <c r="A146" s="7" t="s">
        <v>913</v>
      </c>
      <c r="B146" s="7" t="s">
        <v>47</v>
      </c>
      <c r="C146" s="47"/>
    </row>
    <row r="147" spans="1:3">
      <c r="A147" s="7" t="s">
        <v>913</v>
      </c>
      <c r="B147" s="7" t="s">
        <v>47</v>
      </c>
      <c r="C147" s="44" t="s">
        <v>18</v>
      </c>
    </row>
    <row r="148" spans="1:3">
      <c r="A148" s="7" t="s">
        <v>913</v>
      </c>
      <c r="B148" s="7" t="s">
        <v>47</v>
      </c>
      <c r="C148" s="47"/>
    </row>
    <row r="149" spans="1:3">
      <c r="A149" s="7" t="s">
        <v>913</v>
      </c>
      <c r="B149" s="7" t="s">
        <v>47</v>
      </c>
      <c r="C149" s="47" t="s">
        <v>43</v>
      </c>
    </row>
    <row r="150" spans="1:3">
      <c r="A150" s="7" t="s">
        <v>913</v>
      </c>
      <c r="B150" s="7" t="s">
        <v>47</v>
      </c>
      <c r="C150" s="47" t="s">
        <v>905</v>
      </c>
    </row>
    <row r="151" spans="1:3">
      <c r="A151" s="7" t="s">
        <v>913</v>
      </c>
      <c r="B151" s="7" t="s">
        <v>47</v>
      </c>
      <c r="C151" s="47" t="s">
        <v>70</v>
      </c>
    </row>
    <row r="152" spans="1:3">
      <c r="A152" s="7" t="s">
        <v>913</v>
      </c>
      <c r="B152" s="7" t="s">
        <v>47</v>
      </c>
      <c r="C152" s="47"/>
    </row>
    <row r="153" spans="1:3">
      <c r="A153" s="7" t="s">
        <v>913</v>
      </c>
      <c r="B153" s="7" t="s">
        <v>47</v>
      </c>
      <c r="C153" s="47" t="s">
        <v>906</v>
      </c>
    </row>
    <row r="154" spans="1:3">
      <c r="A154" s="7" t="s">
        <v>913</v>
      </c>
      <c r="B154" s="7" t="s">
        <v>47</v>
      </c>
      <c r="C154" s="47" t="s">
        <v>907</v>
      </c>
    </row>
    <row r="155" spans="1:3">
      <c r="A155" s="7" t="s">
        <v>913</v>
      </c>
      <c r="B155" s="7" t="s">
        <v>47</v>
      </c>
      <c r="C155" s="47" t="s">
        <v>945</v>
      </c>
    </row>
    <row r="156" spans="1:3">
      <c r="A156" s="7" t="s">
        <v>913</v>
      </c>
      <c r="B156" s="7" t="s">
        <v>47</v>
      </c>
      <c r="C156" s="47" t="s">
        <v>946</v>
      </c>
    </row>
    <row r="157" spans="1:3">
      <c r="A157" s="7" t="s">
        <v>913</v>
      </c>
      <c r="B157" s="7" t="s">
        <v>47</v>
      </c>
      <c r="C157" s="47" t="s">
        <v>947</v>
      </c>
    </row>
    <row r="158" spans="1:3">
      <c r="A158" s="7" t="s">
        <v>913</v>
      </c>
      <c r="B158" s="7" t="s">
        <v>47</v>
      </c>
      <c r="C158" s="47" t="s">
        <v>948</v>
      </c>
    </row>
    <row r="159" spans="1:3">
      <c r="A159" s="7" t="s">
        <v>913</v>
      </c>
      <c r="B159" s="7" t="s">
        <v>47</v>
      </c>
      <c r="C159" s="47" t="s">
        <v>949</v>
      </c>
    </row>
    <row r="160" spans="1:3">
      <c r="A160" s="7" t="s">
        <v>913</v>
      </c>
      <c r="B160" s="7" t="s">
        <v>47</v>
      </c>
      <c r="C160" s="47" t="s">
        <v>950</v>
      </c>
    </row>
    <row r="161" spans="1:3">
      <c r="A161" s="7" t="s">
        <v>913</v>
      </c>
      <c r="B161" s="7" t="s">
        <v>47</v>
      </c>
      <c r="C161" s="47" t="s">
        <v>951</v>
      </c>
    </row>
    <row r="162" spans="1:3">
      <c r="A162" s="7" t="s">
        <v>913</v>
      </c>
      <c r="B162" s="7" t="s">
        <v>47</v>
      </c>
      <c r="C162" s="47" t="s">
        <v>914</v>
      </c>
    </row>
    <row r="163" spans="1:3">
      <c r="A163" s="7" t="s">
        <v>913</v>
      </c>
      <c r="B163" s="7" t="s">
        <v>47</v>
      </c>
      <c r="C163" s="55" t="s">
        <v>71</v>
      </c>
    </row>
    <row r="164" spans="1:3">
      <c r="A164" s="7" t="s">
        <v>913</v>
      </c>
      <c r="B164" s="7" t="s">
        <v>47</v>
      </c>
      <c r="C164" s="43" t="s">
        <v>18</v>
      </c>
    </row>
    <row r="165" spans="1:3">
      <c r="A165" s="7" t="s">
        <v>913</v>
      </c>
      <c r="B165" s="7" t="s">
        <v>47</v>
      </c>
    </row>
    <row r="166" spans="1:3">
      <c r="A166" s="7" t="s">
        <v>913</v>
      </c>
      <c r="B166" s="7" t="s">
        <v>47</v>
      </c>
      <c r="C166" s="32" t="s">
        <v>861</v>
      </c>
    </row>
    <row r="167" spans="1:3">
      <c r="A167" s="7" t="s">
        <v>913</v>
      </c>
      <c r="B167" s="7" t="s">
        <v>47</v>
      </c>
      <c r="C167" s="32" t="s">
        <v>910</v>
      </c>
    </row>
    <row r="168" spans="1:3">
      <c r="A168" s="7" t="s">
        <v>913</v>
      </c>
      <c r="B168" s="7" t="s">
        <v>47</v>
      </c>
    </row>
    <row r="169" spans="1:3">
      <c r="A169" s="7" t="s">
        <v>913</v>
      </c>
      <c r="B169" s="7" t="s">
        <v>47</v>
      </c>
      <c r="C169" s="43" t="s">
        <v>18</v>
      </c>
    </row>
    <row r="170" spans="1:3">
      <c r="A170" s="7" t="s">
        <v>913</v>
      </c>
      <c r="B170" s="7" t="s">
        <v>47</v>
      </c>
      <c r="C170" s="47" t="s">
        <v>43</v>
      </c>
    </row>
    <row r="171" spans="1:3">
      <c r="A171" s="7" t="s">
        <v>913</v>
      </c>
      <c r="B171" s="7" t="s">
        <v>47</v>
      </c>
      <c r="C171" s="47" t="s">
        <v>952</v>
      </c>
    </row>
    <row r="172" spans="1:3">
      <c r="A172" s="7" t="s">
        <v>913</v>
      </c>
      <c r="B172" s="7" t="s">
        <v>47</v>
      </c>
      <c r="C172" s="47" t="s">
        <v>77</v>
      </c>
    </row>
    <row r="173" spans="1:3">
      <c r="A173" s="7" t="s">
        <v>913</v>
      </c>
      <c r="B173" s="7" t="s">
        <v>47</v>
      </c>
      <c r="C173" s="47" t="s">
        <v>908</v>
      </c>
    </row>
    <row r="174" spans="1:3">
      <c r="A174" s="7" t="s">
        <v>913</v>
      </c>
      <c r="B174" s="7" t="s">
        <v>47</v>
      </c>
      <c r="C174" s="47" t="s">
        <v>909</v>
      </c>
    </row>
    <row r="175" spans="1:3">
      <c r="A175" s="7" t="s">
        <v>913</v>
      </c>
      <c r="B175" s="7" t="s">
        <v>47</v>
      </c>
      <c r="C175" s="55" t="s">
        <v>24</v>
      </c>
    </row>
    <row r="176" spans="1:3">
      <c r="A176" s="7" t="s">
        <v>913</v>
      </c>
      <c r="B176" s="7" t="s">
        <v>47</v>
      </c>
      <c r="C176" s="47"/>
    </row>
    <row r="177" spans="1:3">
      <c r="A177" s="7" t="s">
        <v>913</v>
      </c>
      <c r="B177" s="7" t="s">
        <v>47</v>
      </c>
      <c r="C177" s="44" t="s">
        <v>18</v>
      </c>
    </row>
    <row r="178" spans="1:3">
      <c r="A178" s="7" t="s">
        <v>913</v>
      </c>
      <c r="B178" s="7" t="s">
        <v>47</v>
      </c>
      <c r="C178" s="47"/>
    </row>
    <row r="179" spans="1:3">
      <c r="A179" s="7" t="s">
        <v>913</v>
      </c>
      <c r="B179" s="7" t="s">
        <v>47</v>
      </c>
      <c r="C179" s="35" t="s">
        <v>861</v>
      </c>
    </row>
    <row r="180" spans="1:3">
      <c r="A180" s="7" t="s">
        <v>913</v>
      </c>
      <c r="B180" s="7" t="s">
        <v>47</v>
      </c>
      <c r="C180" s="35" t="s">
        <v>911</v>
      </c>
    </row>
    <row r="181" spans="1:3">
      <c r="A181" s="7" t="s">
        <v>913</v>
      </c>
      <c r="B181" s="7" t="s">
        <v>47</v>
      </c>
      <c r="C181" s="35" t="s">
        <v>912</v>
      </c>
    </row>
    <row r="182" spans="1:3">
      <c r="A182" s="7" t="s">
        <v>913</v>
      </c>
      <c r="B182" s="7" t="s">
        <v>47</v>
      </c>
      <c r="C182" s="47"/>
    </row>
    <row r="183" spans="1:3">
      <c r="A183" s="7" t="s">
        <v>913</v>
      </c>
      <c r="B183" s="7" t="s">
        <v>47</v>
      </c>
      <c r="C183" s="44" t="s">
        <v>18</v>
      </c>
    </row>
    <row r="184" spans="1:3">
      <c r="A184" s="7" t="s">
        <v>913</v>
      </c>
      <c r="B184" s="7" t="s">
        <v>47</v>
      </c>
      <c r="C184" s="47"/>
    </row>
    <row r="185" spans="1:3">
      <c r="A185" s="7" t="s">
        <v>913</v>
      </c>
      <c r="B185" s="7" t="s">
        <v>47</v>
      </c>
      <c r="C185" s="35" t="s">
        <v>915</v>
      </c>
    </row>
    <row r="186" spans="1:3">
      <c r="A186" s="7" t="s">
        <v>913</v>
      </c>
      <c r="B186" s="7" t="s">
        <v>47</v>
      </c>
      <c r="C186" s="47"/>
    </row>
    <row r="187" spans="1:3">
      <c r="A187" s="7" t="s">
        <v>913</v>
      </c>
      <c r="B187" s="7" t="s">
        <v>47</v>
      </c>
      <c r="C187" s="35" t="s">
        <v>916</v>
      </c>
    </row>
    <row r="188" spans="1:3">
      <c r="A188" s="7" t="s">
        <v>913</v>
      </c>
      <c r="B188" s="7" t="s">
        <v>47</v>
      </c>
      <c r="C188" s="47" t="s">
        <v>917</v>
      </c>
    </row>
    <row r="189" spans="1:3">
      <c r="A189" s="7" t="s">
        <v>913</v>
      </c>
      <c r="B189" s="7" t="s">
        <v>47</v>
      </c>
      <c r="C189" s="47"/>
    </row>
    <row r="190" spans="1:3">
      <c r="A190" s="7" t="s">
        <v>913</v>
      </c>
      <c r="B190" s="7" t="s">
        <v>47</v>
      </c>
      <c r="C190" s="47" t="s">
        <v>953</v>
      </c>
    </row>
    <row r="191" spans="1:3">
      <c r="A191" s="92" t="s">
        <v>977</v>
      </c>
      <c r="B191" s="21" t="s">
        <v>47</v>
      </c>
      <c r="C191" s="34" t="s">
        <v>23</v>
      </c>
    </row>
    <row r="192" spans="1:3">
      <c r="A192" s="92" t="s">
        <v>977</v>
      </c>
      <c r="B192" s="7" t="s">
        <v>47</v>
      </c>
      <c r="C192" s="32" t="s">
        <v>471</v>
      </c>
    </row>
    <row r="193" spans="1:3">
      <c r="A193" s="92" t="s">
        <v>977</v>
      </c>
      <c r="B193" s="7" t="s">
        <v>47</v>
      </c>
      <c r="C193" s="32" t="s">
        <v>42</v>
      </c>
    </row>
    <row r="194" spans="1:3">
      <c r="A194" s="92" t="s">
        <v>977</v>
      </c>
      <c r="B194" s="7" t="s">
        <v>47</v>
      </c>
      <c r="C194" s="32" t="s">
        <v>22</v>
      </c>
    </row>
    <row r="195" spans="1:3">
      <c r="A195" s="92" t="s">
        <v>977</v>
      </c>
      <c r="B195" s="7" t="s">
        <v>47</v>
      </c>
      <c r="C195" s="32" t="s">
        <v>49</v>
      </c>
    </row>
    <row r="196" spans="1:3">
      <c r="A196" s="92" t="s">
        <v>977</v>
      </c>
      <c r="B196" s="7" t="s">
        <v>47</v>
      </c>
      <c r="C196" s="32" t="s">
        <v>48</v>
      </c>
    </row>
    <row r="197" spans="1:3">
      <c r="A197" s="92" t="s">
        <v>977</v>
      </c>
      <c r="B197" s="7" t="s">
        <v>47</v>
      </c>
      <c r="C197" s="32" t="s">
        <v>380</v>
      </c>
    </row>
    <row r="198" spans="1:3">
      <c r="A198" s="92" t="s">
        <v>977</v>
      </c>
      <c r="B198" s="7" t="s">
        <v>47</v>
      </c>
      <c r="C198" s="32" t="s">
        <v>381</v>
      </c>
    </row>
    <row r="199" spans="1:3">
      <c r="A199" s="92" t="s">
        <v>977</v>
      </c>
      <c r="B199" s="7" t="s">
        <v>47</v>
      </c>
      <c r="C199" s="32" t="s">
        <v>444</v>
      </c>
    </row>
    <row r="200" spans="1:3">
      <c r="A200" s="92" t="s">
        <v>977</v>
      </c>
      <c r="B200" s="7" t="s">
        <v>47</v>
      </c>
      <c r="C200" s="32" t="s">
        <v>455</v>
      </c>
    </row>
    <row r="201" spans="1:3">
      <c r="A201" s="92" t="s">
        <v>977</v>
      </c>
      <c r="B201" s="7" t="s">
        <v>47</v>
      </c>
      <c r="C201" s="32" t="s">
        <v>456</v>
      </c>
    </row>
    <row r="202" spans="1:3">
      <c r="A202" s="92" t="s">
        <v>977</v>
      </c>
      <c r="B202" s="7" t="s">
        <v>47</v>
      </c>
      <c r="C202" s="32"/>
    </row>
    <row r="203" spans="1:3">
      <c r="A203" s="92" t="s">
        <v>977</v>
      </c>
      <c r="B203" s="7" t="s">
        <v>47</v>
      </c>
    </row>
    <row r="204" spans="1:3">
      <c r="A204" s="92" t="s">
        <v>977</v>
      </c>
      <c r="B204" s="7" t="s">
        <v>47</v>
      </c>
      <c r="C204" s="43" t="s">
        <v>18</v>
      </c>
    </row>
    <row r="205" spans="1:3">
      <c r="A205" s="92" t="s">
        <v>977</v>
      </c>
      <c r="B205" s="7" t="s">
        <v>47</v>
      </c>
      <c r="C205" s="32" t="s">
        <v>80</v>
      </c>
    </row>
    <row r="206" spans="1:3">
      <c r="A206" s="92" t="s">
        <v>977</v>
      </c>
      <c r="B206" s="7" t="s">
        <v>47</v>
      </c>
    </row>
    <row r="207" spans="1:3">
      <c r="A207" s="92" t="s">
        <v>977</v>
      </c>
      <c r="B207" s="7" t="s">
        <v>47</v>
      </c>
    </row>
    <row r="208" spans="1:3">
      <c r="A208" s="92" t="s">
        <v>977</v>
      </c>
      <c r="B208" s="7" t="s">
        <v>47</v>
      </c>
    </row>
    <row r="209" spans="1:3">
      <c r="A209" s="92" t="s">
        <v>977</v>
      </c>
      <c r="B209" s="7" t="s">
        <v>47</v>
      </c>
    </row>
    <row r="210" spans="1:3">
      <c r="A210" s="92" t="s">
        <v>977</v>
      </c>
      <c r="B210" s="7" t="s">
        <v>47</v>
      </c>
      <c r="C210" s="43" t="s">
        <v>18</v>
      </c>
    </row>
    <row r="211" spans="1:3">
      <c r="A211" s="92" t="s">
        <v>977</v>
      </c>
      <c r="B211" s="7" t="s">
        <v>47</v>
      </c>
      <c r="C211" s="32" t="s">
        <v>352</v>
      </c>
    </row>
    <row r="212" spans="1:3">
      <c r="A212" s="92" t="s">
        <v>977</v>
      </c>
      <c r="B212" s="7" t="s">
        <v>47</v>
      </c>
      <c r="C212" s="49" t="s">
        <v>50</v>
      </c>
    </row>
    <row r="213" spans="1:3">
      <c r="A213" s="92" t="s">
        <v>977</v>
      </c>
      <c r="B213" s="7" t="s">
        <v>47</v>
      </c>
    </row>
    <row r="214" spans="1:3">
      <c r="A214" s="92" t="s">
        <v>977</v>
      </c>
      <c r="B214" s="7" t="s">
        <v>47</v>
      </c>
      <c r="C214" s="43" t="s">
        <v>18</v>
      </c>
    </row>
    <row r="215" spans="1:3">
      <c r="A215" s="92" t="s">
        <v>977</v>
      </c>
      <c r="B215" s="7" t="s">
        <v>47</v>
      </c>
      <c r="C215" s="32" t="s">
        <v>351</v>
      </c>
    </row>
    <row r="216" spans="1:3">
      <c r="A216" s="92" t="s">
        <v>977</v>
      </c>
      <c r="B216" s="7" t="s">
        <v>47</v>
      </c>
      <c r="C216" s="49" t="s">
        <v>981</v>
      </c>
    </row>
    <row r="217" spans="1:3">
      <c r="A217" s="92" t="s">
        <v>977</v>
      </c>
      <c r="B217" s="7" t="s">
        <v>47</v>
      </c>
      <c r="C217" s="49" t="s">
        <v>982</v>
      </c>
    </row>
    <row r="218" spans="1:3">
      <c r="A218" s="92" t="s">
        <v>977</v>
      </c>
      <c r="B218" s="7" t="s">
        <v>47</v>
      </c>
    </row>
    <row r="219" spans="1:3">
      <c r="A219" s="92" t="s">
        <v>977</v>
      </c>
      <c r="B219" s="7" t="s">
        <v>47</v>
      </c>
      <c r="C219" s="43" t="s">
        <v>18</v>
      </c>
    </row>
    <row r="220" spans="1:3">
      <c r="A220" s="92" t="s">
        <v>977</v>
      </c>
      <c r="B220" s="7" t="s">
        <v>47</v>
      </c>
      <c r="C220" s="32" t="s">
        <v>350</v>
      </c>
    </row>
    <row r="221" spans="1:3">
      <c r="A221" s="92" t="s">
        <v>977</v>
      </c>
      <c r="B221" s="7" t="s">
        <v>47</v>
      </c>
      <c r="C221" s="49" t="s">
        <v>349</v>
      </c>
    </row>
    <row r="222" spans="1:3">
      <c r="A222" s="92" t="s">
        <v>977</v>
      </c>
      <c r="B222" s="7" t="s">
        <v>47</v>
      </c>
      <c r="C222" s="49" t="s">
        <v>348</v>
      </c>
    </row>
    <row r="223" spans="1:3">
      <c r="A223" s="92" t="s">
        <v>977</v>
      </c>
      <c r="B223" s="7" t="s">
        <v>47</v>
      </c>
    </row>
    <row r="224" spans="1:3">
      <c r="A224" s="92" t="s">
        <v>977</v>
      </c>
      <c r="B224" s="7" t="s">
        <v>47</v>
      </c>
      <c r="C224" s="49" t="s">
        <v>400</v>
      </c>
    </row>
    <row r="225" spans="1:3">
      <c r="A225" s="92" t="s">
        <v>977</v>
      </c>
      <c r="B225" s="7" t="s">
        <v>47</v>
      </c>
      <c r="C225" s="49" t="s">
        <v>401</v>
      </c>
    </row>
    <row r="226" spans="1:3">
      <c r="A226" s="92" t="s">
        <v>977</v>
      </c>
      <c r="B226" s="7" t="s">
        <v>47</v>
      </c>
    </row>
    <row r="227" spans="1:3">
      <c r="A227" s="92" t="s">
        <v>977</v>
      </c>
      <c r="B227" s="7" t="s">
        <v>47</v>
      </c>
      <c r="C227" s="43" t="s">
        <v>18</v>
      </c>
    </row>
    <row r="228" spans="1:3">
      <c r="A228" s="92" t="s">
        <v>977</v>
      </c>
      <c r="B228" s="7" t="s">
        <v>47</v>
      </c>
      <c r="C228" s="32" t="s">
        <v>21</v>
      </c>
    </row>
    <row r="229" spans="1:3">
      <c r="A229" s="92" t="s">
        <v>977</v>
      </c>
      <c r="B229" s="7" t="s">
        <v>47</v>
      </c>
      <c r="C229" s="49" t="s">
        <v>44</v>
      </c>
    </row>
    <row r="230" spans="1:3">
      <c r="A230" s="92" t="s">
        <v>977</v>
      </c>
      <c r="B230" s="7" t="s">
        <v>47</v>
      </c>
    </row>
    <row r="231" spans="1:3">
      <c r="A231" s="92" t="s">
        <v>977</v>
      </c>
      <c r="B231" s="7" t="s">
        <v>47</v>
      </c>
      <c r="C231" s="43" t="s">
        <v>18</v>
      </c>
    </row>
    <row r="232" spans="1:3">
      <c r="A232" s="92" t="s">
        <v>977</v>
      </c>
      <c r="B232" s="7" t="s">
        <v>47</v>
      </c>
      <c r="C232" s="49" t="s">
        <v>43</v>
      </c>
    </row>
    <row r="233" spans="1:3">
      <c r="A233" s="92" t="s">
        <v>977</v>
      </c>
      <c r="B233" s="7" t="s">
        <v>47</v>
      </c>
      <c r="C233" s="49" t="s">
        <v>347</v>
      </c>
    </row>
    <row r="234" spans="1:3">
      <c r="A234" s="92" t="s">
        <v>977</v>
      </c>
      <c r="B234" s="7" t="s">
        <v>47</v>
      </c>
      <c r="C234" s="49" t="s">
        <v>12</v>
      </c>
    </row>
    <row r="235" spans="1:3">
      <c r="A235" s="92" t="s">
        <v>977</v>
      </c>
      <c r="B235" s="7" t="s">
        <v>47</v>
      </c>
      <c r="C235" s="49" t="s">
        <v>41</v>
      </c>
    </row>
    <row r="236" spans="1:3">
      <c r="A236" s="92" t="s">
        <v>977</v>
      </c>
      <c r="B236" s="7" t="s">
        <v>47</v>
      </c>
      <c r="C236" s="49" t="s">
        <v>346</v>
      </c>
    </row>
    <row r="237" spans="1:3">
      <c r="A237" s="92" t="s">
        <v>977</v>
      </c>
      <c r="B237" s="7" t="s">
        <v>47</v>
      </c>
      <c r="C237" s="49" t="s">
        <v>345</v>
      </c>
    </row>
    <row r="238" spans="1:3">
      <c r="A238" s="92" t="s">
        <v>977</v>
      </c>
      <c r="B238" s="7" t="s">
        <v>47</v>
      </c>
      <c r="C238" s="49" t="s">
        <v>344</v>
      </c>
    </row>
    <row r="239" spans="1:3">
      <c r="A239" s="92" t="s">
        <v>977</v>
      </c>
      <c r="B239" s="7" t="s">
        <v>47</v>
      </c>
      <c r="C239" s="49" t="s">
        <v>343</v>
      </c>
    </row>
    <row r="240" spans="1:3">
      <c r="A240" s="92" t="s">
        <v>977</v>
      </c>
      <c r="B240" s="7" t="s">
        <v>47</v>
      </c>
      <c r="C240" s="49" t="s">
        <v>342</v>
      </c>
    </row>
    <row r="241" spans="1:3">
      <c r="A241" s="92" t="s">
        <v>977</v>
      </c>
      <c r="B241" s="7" t="s">
        <v>47</v>
      </c>
      <c r="C241" s="49" t="s">
        <v>341</v>
      </c>
    </row>
    <row r="242" spans="1:3">
      <c r="A242" s="92" t="s">
        <v>977</v>
      </c>
      <c r="B242" s="7" t="s">
        <v>47</v>
      </c>
      <c r="C242" s="49" t="s">
        <v>340</v>
      </c>
    </row>
    <row r="243" spans="1:3">
      <c r="A243" s="92" t="s">
        <v>977</v>
      </c>
      <c r="B243" s="7" t="s">
        <v>47</v>
      </c>
      <c r="C243" s="49" t="s">
        <v>339</v>
      </c>
    </row>
    <row r="244" spans="1:3">
      <c r="A244" s="92" t="s">
        <v>977</v>
      </c>
      <c r="B244" s="7" t="s">
        <v>47</v>
      </c>
      <c r="C244" s="49" t="s">
        <v>338</v>
      </c>
    </row>
    <row r="245" spans="1:3">
      <c r="A245" s="92" t="s">
        <v>977</v>
      </c>
      <c r="B245" s="7" t="s">
        <v>47</v>
      </c>
      <c r="C245" s="49" t="s">
        <v>337</v>
      </c>
    </row>
    <row r="246" spans="1:3">
      <c r="A246" s="92" t="s">
        <v>977</v>
      </c>
      <c r="B246" s="7" t="s">
        <v>47</v>
      </c>
      <c r="C246" s="49" t="s">
        <v>336</v>
      </c>
    </row>
    <row r="247" spans="1:3">
      <c r="A247" s="92" t="s">
        <v>977</v>
      </c>
      <c r="B247" s="7" t="s">
        <v>47</v>
      </c>
      <c r="C247" s="49" t="s">
        <v>324</v>
      </c>
    </row>
    <row r="248" spans="1:3">
      <c r="A248" s="92" t="s">
        <v>977</v>
      </c>
      <c r="B248" s="7" t="s">
        <v>47</v>
      </c>
      <c r="C248" s="49" t="s">
        <v>335</v>
      </c>
    </row>
    <row r="249" spans="1:3">
      <c r="A249" s="92" t="s">
        <v>977</v>
      </c>
      <c r="B249" s="7" t="s">
        <v>47</v>
      </c>
      <c r="C249" s="49" t="s">
        <v>334</v>
      </c>
    </row>
    <row r="250" spans="1:3">
      <c r="A250" s="92" t="s">
        <v>977</v>
      </c>
      <c r="B250" s="7" t="s">
        <v>47</v>
      </c>
      <c r="C250" s="49" t="s">
        <v>333</v>
      </c>
    </row>
    <row r="251" spans="1:3">
      <c r="A251" s="92" t="s">
        <v>977</v>
      </c>
      <c r="B251" s="7" t="s">
        <v>47</v>
      </c>
      <c r="C251" s="49" t="s">
        <v>332</v>
      </c>
    </row>
    <row r="252" spans="1:3">
      <c r="A252" s="92" t="s">
        <v>977</v>
      </c>
      <c r="B252" s="7" t="s">
        <v>47</v>
      </c>
      <c r="C252" s="49" t="s">
        <v>331</v>
      </c>
    </row>
    <row r="253" spans="1:3">
      <c r="A253" s="92" t="s">
        <v>977</v>
      </c>
      <c r="B253" s="7" t="s">
        <v>47</v>
      </c>
      <c r="C253" s="49" t="s">
        <v>326</v>
      </c>
    </row>
    <row r="254" spans="1:3">
      <c r="A254" s="92" t="s">
        <v>977</v>
      </c>
      <c r="B254" s="7" t="s">
        <v>47</v>
      </c>
      <c r="C254" s="49" t="s">
        <v>330</v>
      </c>
    </row>
    <row r="255" spans="1:3">
      <c r="A255" s="92" t="s">
        <v>977</v>
      </c>
      <c r="B255" s="7" t="s">
        <v>47</v>
      </c>
      <c r="C255" s="49" t="s">
        <v>329</v>
      </c>
    </row>
    <row r="256" spans="1:3">
      <c r="A256" s="92" t="s">
        <v>977</v>
      </c>
      <c r="B256" s="7" t="s">
        <v>47</v>
      </c>
      <c r="C256" s="49" t="s">
        <v>328</v>
      </c>
    </row>
    <row r="257" spans="1:3">
      <c r="A257" s="92" t="s">
        <v>977</v>
      </c>
      <c r="B257" s="7" t="s">
        <v>47</v>
      </c>
      <c r="C257" s="49" t="s">
        <v>326</v>
      </c>
    </row>
    <row r="258" spans="1:3">
      <c r="A258" s="92" t="s">
        <v>977</v>
      </c>
      <c r="B258" s="7" t="s">
        <v>47</v>
      </c>
      <c r="C258" s="49" t="s">
        <v>327</v>
      </c>
    </row>
    <row r="259" spans="1:3">
      <c r="A259" s="92" t="s">
        <v>977</v>
      </c>
      <c r="B259" s="7" t="s">
        <v>47</v>
      </c>
      <c r="C259" s="49" t="s">
        <v>326</v>
      </c>
    </row>
    <row r="260" spans="1:3">
      <c r="A260" s="92" t="s">
        <v>977</v>
      </c>
      <c r="B260" s="7" t="s">
        <v>47</v>
      </c>
      <c r="C260" s="49" t="s">
        <v>325</v>
      </c>
    </row>
    <row r="261" spans="1:3">
      <c r="A261" s="92" t="s">
        <v>977</v>
      </c>
      <c r="B261" s="7" t="s">
        <v>47</v>
      </c>
      <c r="C261" s="49" t="s">
        <v>324</v>
      </c>
    </row>
    <row r="262" spans="1:3">
      <c r="A262" s="92" t="s">
        <v>977</v>
      </c>
      <c r="B262" s="7" t="s">
        <v>47</v>
      </c>
      <c r="C262" s="49" t="s">
        <v>323</v>
      </c>
    </row>
    <row r="263" spans="1:3">
      <c r="A263" s="92" t="s">
        <v>977</v>
      </c>
      <c r="B263" s="7" t="s">
        <v>47</v>
      </c>
      <c r="C263" s="49" t="s">
        <v>322</v>
      </c>
    </row>
    <row r="264" spans="1:3">
      <c r="A264" s="92" t="s">
        <v>977</v>
      </c>
      <c r="B264" s="7" t="s">
        <v>47</v>
      </c>
      <c r="C264" s="49" t="s">
        <v>321</v>
      </c>
    </row>
    <row r="265" spans="1:3">
      <c r="A265" s="92" t="s">
        <v>977</v>
      </c>
      <c r="B265" s="7" t="s">
        <v>47</v>
      </c>
      <c r="C265" s="49" t="s">
        <v>402</v>
      </c>
    </row>
    <row r="266" spans="1:3">
      <c r="A266" s="92" t="s">
        <v>977</v>
      </c>
      <c r="B266" s="7" t="s">
        <v>47</v>
      </c>
      <c r="C266" s="49" t="s">
        <v>320</v>
      </c>
    </row>
    <row r="267" spans="1:3">
      <c r="A267" s="92" t="s">
        <v>977</v>
      </c>
      <c r="B267" s="7" t="s">
        <v>47</v>
      </c>
      <c r="C267" s="49" t="s">
        <v>319</v>
      </c>
    </row>
    <row r="268" spans="1:3">
      <c r="A268" s="92" t="s">
        <v>977</v>
      </c>
      <c r="B268" s="7" t="s">
        <v>47</v>
      </c>
      <c r="C268" s="49" t="s">
        <v>318</v>
      </c>
    </row>
    <row r="269" spans="1:3">
      <c r="A269" s="92" t="s">
        <v>977</v>
      </c>
      <c r="B269" s="7" t="s">
        <v>47</v>
      </c>
      <c r="C269" s="49" t="s">
        <v>317</v>
      </c>
    </row>
    <row r="270" spans="1:3">
      <c r="A270" s="92" t="s">
        <v>977</v>
      </c>
      <c r="B270" s="7" t="s">
        <v>47</v>
      </c>
      <c r="C270" s="49" t="s">
        <v>316</v>
      </c>
    </row>
    <row r="271" spans="1:3">
      <c r="A271" s="92" t="s">
        <v>977</v>
      </c>
      <c r="B271" s="7" t="s">
        <v>47</v>
      </c>
      <c r="C271" s="49" t="s">
        <v>315</v>
      </c>
    </row>
    <row r="272" spans="1:3">
      <c r="A272" s="92" t="s">
        <v>977</v>
      </c>
      <c r="B272" s="7" t="s">
        <v>47</v>
      </c>
      <c r="C272" s="49" t="s">
        <v>309</v>
      </c>
    </row>
    <row r="273" spans="1:3">
      <c r="A273" s="92" t="s">
        <v>977</v>
      </c>
      <c r="B273" s="7" t="s">
        <v>47</v>
      </c>
      <c r="C273" s="49" t="s">
        <v>314</v>
      </c>
    </row>
    <row r="274" spans="1:3">
      <c r="A274" s="92" t="s">
        <v>977</v>
      </c>
      <c r="B274" s="7" t="s">
        <v>47</v>
      </c>
      <c r="C274" s="49" t="s">
        <v>309</v>
      </c>
    </row>
    <row r="275" spans="1:3">
      <c r="A275" s="92" t="s">
        <v>977</v>
      </c>
      <c r="B275" s="7" t="s">
        <v>47</v>
      </c>
      <c r="C275" s="49" t="s">
        <v>313</v>
      </c>
    </row>
    <row r="276" spans="1:3">
      <c r="A276" s="92" t="s">
        <v>977</v>
      </c>
      <c r="B276" s="7" t="s">
        <v>47</v>
      </c>
      <c r="C276" s="49" t="s">
        <v>309</v>
      </c>
    </row>
    <row r="277" spans="1:3">
      <c r="A277" s="92" t="s">
        <v>977</v>
      </c>
      <c r="B277" s="7" t="s">
        <v>47</v>
      </c>
      <c r="C277" s="49" t="s">
        <v>312</v>
      </c>
    </row>
    <row r="278" spans="1:3">
      <c r="A278" s="92" t="s">
        <v>977</v>
      </c>
      <c r="B278" s="7" t="s">
        <v>47</v>
      </c>
      <c r="C278" s="49" t="s">
        <v>309</v>
      </c>
    </row>
    <row r="279" spans="1:3">
      <c r="A279" s="92" t="s">
        <v>977</v>
      </c>
      <c r="B279" s="7" t="s">
        <v>47</v>
      </c>
      <c r="C279" s="49" t="s">
        <v>311</v>
      </c>
    </row>
    <row r="280" spans="1:3">
      <c r="A280" s="92" t="s">
        <v>977</v>
      </c>
      <c r="B280" s="7" t="s">
        <v>47</v>
      </c>
      <c r="C280" s="49" t="s">
        <v>309</v>
      </c>
    </row>
    <row r="281" spans="1:3">
      <c r="A281" s="92" t="s">
        <v>977</v>
      </c>
      <c r="B281" s="7" t="s">
        <v>47</v>
      </c>
      <c r="C281" s="49" t="s">
        <v>310</v>
      </c>
    </row>
    <row r="282" spans="1:3">
      <c r="A282" s="92" t="s">
        <v>977</v>
      </c>
      <c r="B282" s="7" t="s">
        <v>47</v>
      </c>
      <c r="C282" s="49" t="s">
        <v>309</v>
      </c>
    </row>
    <row r="283" spans="1:3">
      <c r="A283" s="92" t="s">
        <v>977</v>
      </c>
      <c r="B283" s="7" t="s">
        <v>47</v>
      </c>
      <c r="C283" s="49" t="s">
        <v>308</v>
      </c>
    </row>
    <row r="284" spans="1:3">
      <c r="A284" s="92" t="s">
        <v>977</v>
      </c>
      <c r="B284" s="7" t="s">
        <v>47</v>
      </c>
      <c r="C284" s="49" t="s">
        <v>307</v>
      </c>
    </row>
    <row r="285" spans="1:3">
      <c r="A285" s="92" t="s">
        <v>977</v>
      </c>
      <c r="B285" s="7" t="s">
        <v>47</v>
      </c>
      <c r="C285" s="49" t="s">
        <v>306</v>
      </c>
    </row>
    <row r="286" spans="1:3">
      <c r="A286" s="92" t="s">
        <v>977</v>
      </c>
      <c r="B286" s="7" t="s">
        <v>47</v>
      </c>
      <c r="C286" s="49" t="s">
        <v>305</v>
      </c>
    </row>
    <row r="287" spans="1:3">
      <c r="A287" s="92" t="s">
        <v>977</v>
      </c>
      <c r="B287" s="7" t="s">
        <v>47</v>
      </c>
      <c r="C287" s="49" t="s">
        <v>304</v>
      </c>
    </row>
    <row r="288" spans="1:3">
      <c r="A288" s="92" t="s">
        <v>977</v>
      </c>
      <c r="B288" s="7" t="s">
        <v>47</v>
      </c>
      <c r="C288" s="49" t="s">
        <v>293</v>
      </c>
    </row>
    <row r="289" spans="1:3">
      <c r="A289" s="92" t="s">
        <v>977</v>
      </c>
      <c r="B289" s="7" t="s">
        <v>47</v>
      </c>
      <c r="C289" s="49" t="s">
        <v>303</v>
      </c>
    </row>
    <row r="290" spans="1:3">
      <c r="A290" s="92" t="s">
        <v>977</v>
      </c>
      <c r="B290" s="7" t="s">
        <v>47</v>
      </c>
      <c r="C290" s="49" t="s">
        <v>293</v>
      </c>
    </row>
    <row r="291" spans="1:3">
      <c r="A291" s="92" t="s">
        <v>977</v>
      </c>
      <c r="B291" s="7" t="s">
        <v>47</v>
      </c>
      <c r="C291" s="49" t="s">
        <v>302</v>
      </c>
    </row>
    <row r="292" spans="1:3">
      <c r="A292" s="92" t="s">
        <v>977</v>
      </c>
      <c r="B292" s="7" t="s">
        <v>47</v>
      </c>
      <c r="C292" s="49" t="s">
        <v>293</v>
      </c>
    </row>
    <row r="293" spans="1:3">
      <c r="A293" s="92" t="s">
        <v>977</v>
      </c>
      <c r="B293" s="7" t="s">
        <v>47</v>
      </c>
      <c r="C293" s="49" t="s">
        <v>301</v>
      </c>
    </row>
    <row r="294" spans="1:3">
      <c r="A294" s="92" t="s">
        <v>977</v>
      </c>
      <c r="B294" s="7" t="s">
        <v>47</v>
      </c>
      <c r="C294" s="49" t="s">
        <v>293</v>
      </c>
    </row>
    <row r="295" spans="1:3">
      <c r="A295" s="92" t="s">
        <v>977</v>
      </c>
      <c r="B295" s="7" t="s">
        <v>47</v>
      </c>
      <c r="C295" s="49" t="s">
        <v>300</v>
      </c>
    </row>
    <row r="296" spans="1:3">
      <c r="A296" s="92" t="s">
        <v>977</v>
      </c>
      <c r="B296" s="7" t="s">
        <v>47</v>
      </c>
      <c r="C296" s="49" t="s">
        <v>293</v>
      </c>
    </row>
    <row r="297" spans="1:3">
      <c r="A297" s="92" t="s">
        <v>977</v>
      </c>
      <c r="B297" s="7" t="s">
        <v>47</v>
      </c>
      <c r="C297" s="49" t="s">
        <v>299</v>
      </c>
    </row>
    <row r="298" spans="1:3">
      <c r="A298" s="92" t="s">
        <v>977</v>
      </c>
      <c r="B298" s="7" t="s">
        <v>47</v>
      </c>
      <c r="C298" s="49" t="s">
        <v>293</v>
      </c>
    </row>
    <row r="299" spans="1:3">
      <c r="A299" s="92" t="s">
        <v>977</v>
      </c>
      <c r="B299" s="7" t="s">
        <v>47</v>
      </c>
      <c r="C299" s="49" t="s">
        <v>298</v>
      </c>
    </row>
    <row r="300" spans="1:3">
      <c r="A300" s="92" t="s">
        <v>977</v>
      </c>
      <c r="B300" s="7" t="s">
        <v>47</v>
      </c>
      <c r="C300" s="49" t="s">
        <v>293</v>
      </c>
    </row>
    <row r="301" spans="1:3">
      <c r="A301" s="92" t="s">
        <v>977</v>
      </c>
      <c r="B301" s="7" t="s">
        <v>47</v>
      </c>
      <c r="C301" s="49" t="s">
        <v>297</v>
      </c>
    </row>
    <row r="302" spans="1:3">
      <c r="A302" s="92" t="s">
        <v>977</v>
      </c>
      <c r="B302" s="7" t="s">
        <v>47</v>
      </c>
      <c r="C302" s="49" t="s">
        <v>293</v>
      </c>
    </row>
    <row r="303" spans="1:3">
      <c r="A303" s="92" t="s">
        <v>977</v>
      </c>
      <c r="B303" s="7" t="s">
        <v>47</v>
      </c>
      <c r="C303" s="49" t="s">
        <v>296</v>
      </c>
    </row>
    <row r="304" spans="1:3">
      <c r="A304" s="92" t="s">
        <v>977</v>
      </c>
      <c r="B304" s="7" t="s">
        <v>47</v>
      </c>
      <c r="C304" s="49" t="s">
        <v>293</v>
      </c>
    </row>
    <row r="305" spans="1:3">
      <c r="A305" s="92" t="s">
        <v>977</v>
      </c>
      <c r="B305" s="7" t="s">
        <v>47</v>
      </c>
      <c r="C305" s="49" t="s">
        <v>295</v>
      </c>
    </row>
    <row r="306" spans="1:3">
      <c r="A306" s="92" t="s">
        <v>977</v>
      </c>
      <c r="B306" s="7" t="s">
        <v>47</v>
      </c>
      <c r="C306" s="49" t="s">
        <v>293</v>
      </c>
    </row>
    <row r="307" spans="1:3">
      <c r="A307" s="92" t="s">
        <v>977</v>
      </c>
      <c r="B307" s="7" t="s">
        <v>47</v>
      </c>
      <c r="C307" s="49" t="s">
        <v>294</v>
      </c>
    </row>
    <row r="308" spans="1:3">
      <c r="A308" s="92" t="s">
        <v>977</v>
      </c>
      <c r="B308" s="7" t="s">
        <v>47</v>
      </c>
      <c r="C308" s="49" t="s">
        <v>293</v>
      </c>
    </row>
    <row r="309" spans="1:3">
      <c r="A309" s="92" t="s">
        <v>977</v>
      </c>
      <c r="B309" s="7" t="s">
        <v>47</v>
      </c>
      <c r="C309" s="49" t="s">
        <v>292</v>
      </c>
    </row>
    <row r="310" spans="1:3">
      <c r="A310" s="92" t="s">
        <v>977</v>
      </c>
      <c r="B310" s="7" t="s">
        <v>47</v>
      </c>
      <c r="C310" s="49" t="s">
        <v>291</v>
      </c>
    </row>
    <row r="311" spans="1:3">
      <c r="A311" s="92" t="s">
        <v>977</v>
      </c>
      <c r="B311" s="7" t="s">
        <v>47</v>
      </c>
      <c r="C311" s="49" t="s">
        <v>194</v>
      </c>
    </row>
    <row r="312" spans="1:3">
      <c r="A312" s="92" t="s">
        <v>977</v>
      </c>
      <c r="B312" s="7" t="s">
        <v>47</v>
      </c>
      <c r="C312" s="49" t="s">
        <v>290</v>
      </c>
    </row>
    <row r="313" spans="1:3">
      <c r="A313" s="92" t="s">
        <v>977</v>
      </c>
      <c r="B313" s="7" t="s">
        <v>47</v>
      </c>
      <c r="C313" s="49" t="s">
        <v>289</v>
      </c>
    </row>
    <row r="314" spans="1:3">
      <c r="A314" s="92" t="s">
        <v>977</v>
      </c>
      <c r="B314" s="7" t="s">
        <v>47</v>
      </c>
      <c r="C314" s="49" t="s">
        <v>70</v>
      </c>
    </row>
    <row r="315" spans="1:3">
      <c r="A315" s="92" t="s">
        <v>977</v>
      </c>
      <c r="B315" s="7" t="s">
        <v>47</v>
      </c>
      <c r="C315" s="49" t="s">
        <v>69</v>
      </c>
    </row>
    <row r="316" spans="1:3">
      <c r="A316" s="92" t="s">
        <v>977</v>
      </c>
      <c r="B316" s="7" t="s">
        <v>47</v>
      </c>
      <c r="C316" s="49" t="s">
        <v>40</v>
      </c>
    </row>
    <row r="317" spans="1:3" ht="15" customHeight="1">
      <c r="A317" s="92" t="s">
        <v>977</v>
      </c>
      <c r="B317" s="7" t="s">
        <v>47</v>
      </c>
      <c r="C317" s="49" t="s">
        <v>288</v>
      </c>
    </row>
    <row r="318" spans="1:3" ht="15" customHeight="1">
      <c r="A318" s="92" t="s">
        <v>977</v>
      </c>
      <c r="B318" s="7" t="s">
        <v>47</v>
      </c>
      <c r="C318" s="49" t="s">
        <v>287</v>
      </c>
    </row>
    <row r="319" spans="1:3">
      <c r="A319" s="92" t="s">
        <v>977</v>
      </c>
      <c r="B319" s="7" t="s">
        <v>47</v>
      </c>
      <c r="C319" s="49" t="s">
        <v>286</v>
      </c>
    </row>
    <row r="320" spans="1:3">
      <c r="A320" s="92" t="s">
        <v>977</v>
      </c>
      <c r="B320" s="7" t="s">
        <v>47</v>
      </c>
      <c r="C320" s="49" t="s">
        <v>285</v>
      </c>
    </row>
    <row r="321" spans="1:3">
      <c r="A321" s="92" t="s">
        <v>977</v>
      </c>
      <c r="B321" s="7" t="s">
        <v>47</v>
      </c>
      <c r="C321" s="49" t="s">
        <v>284</v>
      </c>
    </row>
    <row r="322" spans="1:3">
      <c r="A322" s="92" t="s">
        <v>977</v>
      </c>
      <c r="B322" s="7" t="s">
        <v>47</v>
      </c>
      <c r="C322" s="49" t="s">
        <v>283</v>
      </c>
    </row>
    <row r="323" spans="1:3">
      <c r="A323" s="92" t="s">
        <v>977</v>
      </c>
      <c r="B323" s="7" t="s">
        <v>47</v>
      </c>
      <c r="C323" s="49" t="s">
        <v>282</v>
      </c>
    </row>
    <row r="324" spans="1:3">
      <c r="A324" s="92" t="s">
        <v>977</v>
      </c>
      <c r="B324" s="7" t="s">
        <v>47</v>
      </c>
      <c r="C324" s="49" t="s">
        <v>281</v>
      </c>
    </row>
    <row r="325" spans="1:3">
      <c r="A325" s="92" t="s">
        <v>977</v>
      </c>
      <c r="B325" s="7" t="s">
        <v>47</v>
      </c>
      <c r="C325" s="49" t="s">
        <v>272</v>
      </c>
    </row>
    <row r="326" spans="1:3">
      <c r="A326" s="92" t="s">
        <v>977</v>
      </c>
      <c r="B326" s="7" t="s">
        <v>47</v>
      </c>
      <c r="C326" s="49" t="s">
        <v>262</v>
      </c>
    </row>
    <row r="327" spans="1:3">
      <c r="A327" s="92" t="s">
        <v>977</v>
      </c>
      <c r="B327" s="7" t="s">
        <v>47</v>
      </c>
      <c r="C327" s="49" t="s">
        <v>277</v>
      </c>
    </row>
    <row r="328" spans="1:3">
      <c r="A328" s="92" t="s">
        <v>977</v>
      </c>
      <c r="B328" s="7" t="s">
        <v>47</v>
      </c>
      <c r="C328" s="49" t="s">
        <v>259</v>
      </c>
    </row>
    <row r="329" spans="1:3">
      <c r="A329" s="92" t="s">
        <v>977</v>
      </c>
      <c r="B329" s="7" t="s">
        <v>47</v>
      </c>
      <c r="C329" s="49" t="s">
        <v>280</v>
      </c>
    </row>
    <row r="330" spans="1:3">
      <c r="A330" s="92" t="s">
        <v>977</v>
      </c>
      <c r="B330" s="7" t="s">
        <v>47</v>
      </c>
      <c r="C330" s="49" t="s">
        <v>257</v>
      </c>
    </row>
    <row r="331" spans="1:3">
      <c r="A331" s="92" t="s">
        <v>977</v>
      </c>
      <c r="B331" s="7" t="s">
        <v>47</v>
      </c>
      <c r="C331" s="49" t="s">
        <v>279</v>
      </c>
    </row>
    <row r="332" spans="1:3">
      <c r="A332" s="92" t="s">
        <v>977</v>
      </c>
      <c r="B332" s="7" t="s">
        <v>47</v>
      </c>
      <c r="C332" s="49" t="s">
        <v>278</v>
      </c>
    </row>
    <row r="333" spans="1:3">
      <c r="A333" s="92" t="s">
        <v>977</v>
      </c>
      <c r="B333" s="7" t="s">
        <v>47</v>
      </c>
      <c r="C333" s="49" t="s">
        <v>272</v>
      </c>
    </row>
    <row r="334" spans="1:3">
      <c r="A334" s="92" t="s">
        <v>977</v>
      </c>
      <c r="B334" s="7" t="s">
        <v>47</v>
      </c>
      <c r="C334" s="49" t="s">
        <v>262</v>
      </c>
    </row>
    <row r="335" spans="1:3">
      <c r="A335" s="92" t="s">
        <v>977</v>
      </c>
      <c r="B335" s="7" t="s">
        <v>47</v>
      </c>
      <c r="C335" s="49" t="s">
        <v>277</v>
      </c>
    </row>
    <row r="336" spans="1:3">
      <c r="A336" s="92" t="s">
        <v>977</v>
      </c>
      <c r="B336" s="7" t="s">
        <v>47</v>
      </c>
      <c r="C336" s="49" t="s">
        <v>259</v>
      </c>
    </row>
    <row r="337" spans="1:273">
      <c r="A337" s="92" t="s">
        <v>977</v>
      </c>
      <c r="B337" s="7" t="s">
        <v>47</v>
      </c>
      <c r="C337" s="49" t="s">
        <v>276</v>
      </c>
    </row>
    <row r="338" spans="1:273">
      <c r="A338" s="92" t="s">
        <v>977</v>
      </c>
      <c r="B338" s="7" t="s">
        <v>47</v>
      </c>
      <c r="C338" s="49" t="s">
        <v>257</v>
      </c>
    </row>
    <row r="339" spans="1:273" ht="18" customHeight="1">
      <c r="A339" s="92" t="s">
        <v>977</v>
      </c>
      <c r="B339" s="7" t="s">
        <v>47</v>
      </c>
      <c r="C339" s="49" t="s">
        <v>275</v>
      </c>
    </row>
    <row r="340" spans="1:273">
      <c r="A340" s="92" t="s">
        <v>977</v>
      </c>
      <c r="B340" s="7" t="s">
        <v>47</v>
      </c>
      <c r="C340" s="49" t="s">
        <v>274</v>
      </c>
    </row>
    <row r="341" spans="1:273" s="20" customFormat="1">
      <c r="A341" s="92" t="s">
        <v>977</v>
      </c>
      <c r="B341" s="7" t="s">
        <v>47</v>
      </c>
      <c r="C341" s="49" t="s">
        <v>273</v>
      </c>
      <c r="D341" s="26"/>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R341"/>
      <c r="ES341"/>
      <c r="ET341"/>
      <c r="EU341"/>
      <c r="EV341"/>
      <c r="EW341"/>
      <c r="EX341"/>
      <c r="EY341"/>
      <c r="EZ341"/>
      <c r="FA341"/>
      <c r="FB341"/>
      <c r="FC341"/>
      <c r="FD341"/>
      <c r="FE341"/>
      <c r="FF341"/>
      <c r="FG341"/>
      <c r="FH341"/>
      <c r="FI341"/>
      <c r="FJ341"/>
      <c r="FK341"/>
      <c r="FL341"/>
      <c r="FM341"/>
      <c r="FN341"/>
      <c r="FO341"/>
      <c r="FP341"/>
      <c r="FQ341"/>
      <c r="FR341"/>
      <c r="FS341"/>
      <c r="FT341"/>
      <c r="FU341"/>
      <c r="FV341"/>
      <c r="FW341"/>
      <c r="FX341"/>
      <c r="FY341"/>
      <c r="FZ341"/>
      <c r="GA341"/>
      <c r="GB341"/>
      <c r="GC341"/>
      <c r="GD341"/>
      <c r="GE341"/>
      <c r="GF341"/>
      <c r="GG341"/>
      <c r="GH341"/>
      <c r="GI341"/>
      <c r="GJ341"/>
      <c r="GK341"/>
      <c r="GL341"/>
      <c r="GM341"/>
      <c r="GN341"/>
      <c r="GO341"/>
      <c r="GP341"/>
      <c r="GQ341"/>
      <c r="GR341"/>
      <c r="GS341"/>
      <c r="GT341"/>
      <c r="GU341"/>
      <c r="GV341"/>
      <c r="GW341"/>
      <c r="GX341"/>
      <c r="GY341"/>
      <c r="GZ341"/>
      <c r="HA341"/>
      <c r="HB341"/>
      <c r="HC341"/>
      <c r="HD341"/>
      <c r="HE341"/>
      <c r="HF341"/>
      <c r="HG341"/>
      <c r="HH341"/>
      <c r="HI341"/>
      <c r="HJ341"/>
      <c r="HK341"/>
      <c r="HL341"/>
      <c r="HM341"/>
      <c r="HN341"/>
      <c r="HO341"/>
      <c r="HP341"/>
      <c r="HQ341"/>
      <c r="HR341"/>
      <c r="HS341"/>
      <c r="HT341"/>
      <c r="HU341"/>
      <c r="HV341"/>
      <c r="HW341"/>
      <c r="HX341"/>
      <c r="HY341"/>
      <c r="HZ341"/>
      <c r="IA341"/>
      <c r="IB341"/>
      <c r="IC341"/>
      <c r="ID341"/>
      <c r="IE341"/>
      <c r="IF341"/>
      <c r="IG341"/>
      <c r="IH341"/>
      <c r="II341"/>
      <c r="IJ341"/>
      <c r="IK341"/>
      <c r="IL341"/>
      <c r="IM341"/>
      <c r="IN341"/>
      <c r="IO341"/>
      <c r="IP341"/>
      <c r="IQ341"/>
      <c r="IR341"/>
      <c r="IS341"/>
      <c r="IT341"/>
      <c r="IU341"/>
      <c r="IV341"/>
      <c r="IW341"/>
      <c r="IX341"/>
      <c r="IY341"/>
      <c r="IZ341"/>
      <c r="JA341"/>
      <c r="JB341"/>
      <c r="JC341"/>
      <c r="JD341"/>
      <c r="JE341"/>
      <c r="JF341"/>
      <c r="JG341"/>
      <c r="JH341"/>
      <c r="JI341"/>
      <c r="JJ341"/>
      <c r="JK341"/>
      <c r="JL341"/>
      <c r="JM341"/>
    </row>
    <row r="342" spans="1:273">
      <c r="A342" s="92" t="s">
        <v>977</v>
      </c>
      <c r="B342" s="7" t="s">
        <v>47</v>
      </c>
      <c r="C342" s="49" t="s">
        <v>272</v>
      </c>
    </row>
    <row r="343" spans="1:273">
      <c r="A343" s="92" t="s">
        <v>977</v>
      </c>
      <c r="B343" s="7" t="s">
        <v>47</v>
      </c>
      <c r="C343" s="49" t="s">
        <v>262</v>
      </c>
    </row>
    <row r="344" spans="1:273">
      <c r="A344" s="92" t="s">
        <v>977</v>
      </c>
      <c r="B344" s="7" t="s">
        <v>47</v>
      </c>
      <c r="C344" s="49" t="s">
        <v>271</v>
      </c>
    </row>
    <row r="345" spans="1:273">
      <c r="A345" s="92" t="s">
        <v>977</v>
      </c>
      <c r="B345" s="7" t="s">
        <v>47</v>
      </c>
      <c r="C345" s="49" t="s">
        <v>270</v>
      </c>
    </row>
    <row r="346" spans="1:273">
      <c r="A346" s="92" t="s">
        <v>977</v>
      </c>
      <c r="B346" s="7" t="s">
        <v>47</v>
      </c>
      <c r="C346" s="49" t="s">
        <v>269</v>
      </c>
    </row>
    <row r="347" spans="1:273">
      <c r="A347" s="92" t="s">
        <v>977</v>
      </c>
      <c r="B347" s="7" t="s">
        <v>47</v>
      </c>
      <c r="C347" s="49" t="s">
        <v>262</v>
      </c>
    </row>
    <row r="348" spans="1:273">
      <c r="A348" s="92" t="s">
        <v>977</v>
      </c>
      <c r="B348" s="7" t="s">
        <v>47</v>
      </c>
      <c r="C348" s="49" t="s">
        <v>268</v>
      </c>
    </row>
    <row r="349" spans="1:273">
      <c r="A349" s="92" t="s">
        <v>977</v>
      </c>
      <c r="B349" s="7" t="s">
        <v>47</v>
      </c>
      <c r="C349" s="49" t="s">
        <v>267</v>
      </c>
    </row>
    <row r="350" spans="1:273">
      <c r="A350" s="92" t="s">
        <v>977</v>
      </c>
      <c r="B350" s="7" t="s">
        <v>47</v>
      </c>
      <c r="C350" s="49" t="s">
        <v>259</v>
      </c>
    </row>
    <row r="351" spans="1:273">
      <c r="A351" s="92" t="s">
        <v>977</v>
      </c>
      <c r="B351" s="7" t="s">
        <v>47</v>
      </c>
      <c r="C351" s="49" t="s">
        <v>266</v>
      </c>
    </row>
    <row r="352" spans="1:273">
      <c r="A352" s="92" t="s">
        <v>977</v>
      </c>
      <c r="B352" s="7" t="s">
        <v>47</v>
      </c>
      <c r="C352" s="49" t="s">
        <v>262</v>
      </c>
    </row>
    <row r="353" spans="1:3">
      <c r="A353" s="92" t="s">
        <v>977</v>
      </c>
      <c r="B353" s="7" t="s">
        <v>47</v>
      </c>
      <c r="C353" s="49" t="s">
        <v>265</v>
      </c>
    </row>
    <row r="354" spans="1:3">
      <c r="A354" s="92" t="s">
        <v>977</v>
      </c>
      <c r="B354" s="7" t="s">
        <v>47</v>
      </c>
      <c r="C354" s="49" t="s">
        <v>264</v>
      </c>
    </row>
    <row r="355" spans="1:3">
      <c r="A355" s="92" t="s">
        <v>977</v>
      </c>
      <c r="B355" s="7" t="s">
        <v>47</v>
      </c>
      <c r="C355" s="49" t="s">
        <v>259</v>
      </c>
    </row>
    <row r="356" spans="1:3">
      <c r="A356" s="92" t="s">
        <v>977</v>
      </c>
      <c r="B356" s="7" t="s">
        <v>47</v>
      </c>
      <c r="C356" s="49" t="s">
        <v>263</v>
      </c>
    </row>
    <row r="357" spans="1:3">
      <c r="A357" s="92" t="s">
        <v>977</v>
      </c>
      <c r="B357" s="7" t="s">
        <v>47</v>
      </c>
      <c r="C357" s="49" t="s">
        <v>262</v>
      </c>
    </row>
    <row r="358" spans="1:3">
      <c r="A358" s="92" t="s">
        <v>977</v>
      </c>
      <c r="B358" s="7" t="s">
        <v>47</v>
      </c>
      <c r="C358" s="49" t="s">
        <v>261</v>
      </c>
    </row>
    <row r="359" spans="1:3">
      <c r="A359" s="92" t="s">
        <v>977</v>
      </c>
      <c r="B359" s="7" t="s">
        <v>47</v>
      </c>
      <c r="C359" s="49" t="s">
        <v>260</v>
      </c>
    </row>
    <row r="360" spans="1:3">
      <c r="A360" s="92" t="s">
        <v>977</v>
      </c>
      <c r="B360" s="7" t="s">
        <v>47</v>
      </c>
      <c r="C360" s="49" t="s">
        <v>259</v>
      </c>
    </row>
    <row r="361" spans="1:3">
      <c r="A361" s="92" t="s">
        <v>977</v>
      </c>
      <c r="B361" s="7" t="s">
        <v>47</v>
      </c>
      <c r="C361" s="49" t="s">
        <v>258</v>
      </c>
    </row>
    <row r="362" spans="1:3">
      <c r="A362" s="92" t="s">
        <v>977</v>
      </c>
      <c r="B362" s="7" t="s">
        <v>47</v>
      </c>
      <c r="C362" s="49" t="s">
        <v>257</v>
      </c>
    </row>
    <row r="363" spans="1:3">
      <c r="A363" s="92" t="s">
        <v>977</v>
      </c>
      <c r="B363" s="7" t="s">
        <v>47</v>
      </c>
      <c r="C363" s="49" t="s">
        <v>256</v>
      </c>
    </row>
    <row r="364" spans="1:3">
      <c r="A364" s="92" t="s">
        <v>977</v>
      </c>
      <c r="B364" s="7" t="s">
        <v>47</v>
      </c>
      <c r="C364" s="49" t="s">
        <v>255</v>
      </c>
    </row>
    <row r="365" spans="1:3">
      <c r="A365" s="92" t="s">
        <v>977</v>
      </c>
      <c r="B365" s="7" t="s">
        <v>47</v>
      </c>
      <c r="C365" s="49" t="s">
        <v>223</v>
      </c>
    </row>
    <row r="366" spans="1:3">
      <c r="A366" s="92" t="s">
        <v>977</v>
      </c>
      <c r="B366" s="7" t="s">
        <v>47</v>
      </c>
      <c r="C366" s="49" t="s">
        <v>219</v>
      </c>
    </row>
    <row r="367" spans="1:3">
      <c r="A367" s="92" t="s">
        <v>977</v>
      </c>
      <c r="B367" s="7" t="s">
        <v>47</v>
      </c>
      <c r="C367" s="49" t="s">
        <v>249</v>
      </c>
    </row>
    <row r="368" spans="1:3">
      <c r="A368" s="92" t="s">
        <v>977</v>
      </c>
      <c r="B368" s="7" t="s">
        <v>47</v>
      </c>
      <c r="C368" s="49" t="s">
        <v>216</v>
      </c>
    </row>
    <row r="369" spans="1:3">
      <c r="A369" s="92" t="s">
        <v>977</v>
      </c>
      <c r="B369" s="7" t="s">
        <v>47</v>
      </c>
      <c r="C369" s="49" t="s">
        <v>254</v>
      </c>
    </row>
    <row r="370" spans="1:3">
      <c r="A370" s="92" t="s">
        <v>977</v>
      </c>
      <c r="B370" s="7" t="s">
        <v>47</v>
      </c>
      <c r="C370" s="49" t="s">
        <v>219</v>
      </c>
    </row>
    <row r="371" spans="1:3">
      <c r="A371" s="92" t="s">
        <v>977</v>
      </c>
      <c r="B371" s="7" t="s">
        <v>47</v>
      </c>
      <c r="C371" s="49" t="s">
        <v>247</v>
      </c>
    </row>
    <row r="372" spans="1:3">
      <c r="A372" s="92" t="s">
        <v>977</v>
      </c>
      <c r="B372" s="7" t="s">
        <v>47</v>
      </c>
      <c r="C372" s="49" t="s">
        <v>246</v>
      </c>
    </row>
    <row r="373" spans="1:3">
      <c r="A373" s="92" t="s">
        <v>977</v>
      </c>
      <c r="B373" s="7" t="s">
        <v>47</v>
      </c>
      <c r="C373" s="49" t="s">
        <v>216</v>
      </c>
    </row>
    <row r="374" spans="1:3">
      <c r="A374" s="92" t="s">
        <v>977</v>
      </c>
      <c r="B374" s="7" t="s">
        <v>47</v>
      </c>
      <c r="C374" s="49" t="s">
        <v>253</v>
      </c>
    </row>
    <row r="375" spans="1:3">
      <c r="A375" s="92" t="s">
        <v>977</v>
      </c>
      <c r="B375" s="7" t="s">
        <v>47</v>
      </c>
      <c r="C375" s="49" t="s">
        <v>219</v>
      </c>
    </row>
    <row r="376" spans="1:3">
      <c r="A376" s="92" t="s">
        <v>977</v>
      </c>
      <c r="B376" s="7" t="s">
        <v>47</v>
      </c>
      <c r="C376" s="49" t="s">
        <v>243</v>
      </c>
    </row>
    <row r="377" spans="1:3">
      <c r="A377" s="92" t="s">
        <v>977</v>
      </c>
      <c r="B377" s="7" t="s">
        <v>47</v>
      </c>
      <c r="C377" s="49" t="s">
        <v>242</v>
      </c>
    </row>
    <row r="378" spans="1:3">
      <c r="A378" s="92" t="s">
        <v>977</v>
      </c>
      <c r="B378" s="7" t="s">
        <v>47</v>
      </c>
      <c r="C378" s="49" t="s">
        <v>216</v>
      </c>
    </row>
    <row r="379" spans="1:3">
      <c r="A379" s="92" t="s">
        <v>977</v>
      </c>
      <c r="B379" s="7" t="s">
        <v>47</v>
      </c>
      <c r="C379" s="49" t="s">
        <v>252</v>
      </c>
    </row>
    <row r="380" spans="1:3">
      <c r="A380" s="92" t="s">
        <v>977</v>
      </c>
      <c r="B380" s="7" t="s">
        <v>47</v>
      </c>
      <c r="C380" s="49" t="s">
        <v>219</v>
      </c>
    </row>
    <row r="381" spans="1:3">
      <c r="A381" s="92" t="s">
        <v>977</v>
      </c>
      <c r="B381" s="7" t="s">
        <v>47</v>
      </c>
      <c r="C381" s="49" t="s">
        <v>240</v>
      </c>
    </row>
    <row r="382" spans="1:3">
      <c r="A382" s="92" t="s">
        <v>977</v>
      </c>
      <c r="B382" s="7" t="s">
        <v>47</v>
      </c>
      <c r="C382" s="49" t="s">
        <v>239</v>
      </c>
    </row>
    <row r="383" spans="1:3">
      <c r="A383" s="92" t="s">
        <v>977</v>
      </c>
      <c r="B383" s="7" t="s">
        <v>47</v>
      </c>
      <c r="C383" s="49" t="s">
        <v>216</v>
      </c>
    </row>
    <row r="384" spans="1:3">
      <c r="A384" s="92" t="s">
        <v>977</v>
      </c>
      <c r="B384" s="7" t="s">
        <v>47</v>
      </c>
      <c r="C384" s="49" t="s">
        <v>251</v>
      </c>
    </row>
    <row r="385" spans="1:3">
      <c r="A385" s="92" t="s">
        <v>977</v>
      </c>
      <c r="B385" s="7" t="s">
        <v>47</v>
      </c>
      <c r="C385" s="49" t="s">
        <v>214</v>
      </c>
    </row>
    <row r="386" spans="1:3">
      <c r="A386" s="92" t="s">
        <v>977</v>
      </c>
      <c r="B386" s="7" t="s">
        <v>47</v>
      </c>
      <c r="C386" s="49" t="s">
        <v>237</v>
      </c>
    </row>
    <row r="387" spans="1:3">
      <c r="A387" s="92" t="s">
        <v>977</v>
      </c>
      <c r="B387" s="7" t="s">
        <v>47</v>
      </c>
      <c r="C387" s="49" t="s">
        <v>250</v>
      </c>
    </row>
    <row r="388" spans="1:3">
      <c r="A388" s="92" t="s">
        <v>977</v>
      </c>
      <c r="B388" s="7" t="s">
        <v>47</v>
      </c>
      <c r="C388" s="49" t="s">
        <v>223</v>
      </c>
    </row>
    <row r="389" spans="1:3">
      <c r="A389" s="92" t="s">
        <v>977</v>
      </c>
      <c r="B389" s="7" t="s">
        <v>47</v>
      </c>
      <c r="C389" s="49" t="s">
        <v>219</v>
      </c>
    </row>
    <row r="390" spans="1:3">
      <c r="A390" s="92" t="s">
        <v>977</v>
      </c>
      <c r="B390" s="7" t="s">
        <v>47</v>
      </c>
      <c r="C390" s="49" t="s">
        <v>249</v>
      </c>
    </row>
    <row r="391" spans="1:3">
      <c r="A391" s="92" t="s">
        <v>977</v>
      </c>
      <c r="B391" s="7" t="s">
        <v>47</v>
      </c>
      <c r="C391" s="49" t="s">
        <v>216</v>
      </c>
    </row>
    <row r="392" spans="1:3">
      <c r="A392" s="92" t="s">
        <v>977</v>
      </c>
      <c r="B392" s="7" t="s">
        <v>47</v>
      </c>
      <c r="C392" s="49" t="s">
        <v>248</v>
      </c>
    </row>
    <row r="393" spans="1:3">
      <c r="A393" s="92" t="s">
        <v>977</v>
      </c>
      <c r="B393" s="7" t="s">
        <v>47</v>
      </c>
      <c r="C393" s="49" t="s">
        <v>219</v>
      </c>
    </row>
    <row r="394" spans="1:3">
      <c r="A394" s="92" t="s">
        <v>977</v>
      </c>
      <c r="B394" s="7" t="s">
        <v>47</v>
      </c>
      <c r="C394" s="49" t="s">
        <v>247</v>
      </c>
    </row>
    <row r="395" spans="1:3">
      <c r="A395" s="92" t="s">
        <v>977</v>
      </c>
      <c r="B395" s="7" t="s">
        <v>47</v>
      </c>
      <c r="C395" s="49" t="s">
        <v>246</v>
      </c>
    </row>
    <row r="396" spans="1:3">
      <c r="A396" s="92" t="s">
        <v>977</v>
      </c>
      <c r="B396" s="7" t="s">
        <v>47</v>
      </c>
      <c r="C396" s="49" t="s">
        <v>245</v>
      </c>
    </row>
    <row r="397" spans="1:3">
      <c r="A397" s="92" t="s">
        <v>977</v>
      </c>
      <c r="B397" s="7" t="s">
        <v>47</v>
      </c>
      <c r="C397" s="49" t="s">
        <v>244</v>
      </c>
    </row>
    <row r="398" spans="1:3">
      <c r="A398" s="92" t="s">
        <v>977</v>
      </c>
      <c r="B398" s="7" t="s">
        <v>47</v>
      </c>
      <c r="C398" s="49" t="s">
        <v>219</v>
      </c>
    </row>
    <row r="399" spans="1:3">
      <c r="A399" s="92" t="s">
        <v>977</v>
      </c>
      <c r="B399" s="7" t="s">
        <v>47</v>
      </c>
      <c r="C399" s="49" t="s">
        <v>243</v>
      </c>
    </row>
    <row r="400" spans="1:3">
      <c r="A400" s="92" t="s">
        <v>977</v>
      </c>
      <c r="B400" s="7" t="s">
        <v>47</v>
      </c>
      <c r="C400" s="49" t="s">
        <v>242</v>
      </c>
    </row>
    <row r="401" spans="1:3">
      <c r="A401" s="92" t="s">
        <v>977</v>
      </c>
      <c r="B401" s="7" t="s">
        <v>47</v>
      </c>
      <c r="C401" s="49" t="s">
        <v>216</v>
      </c>
    </row>
    <row r="402" spans="1:3">
      <c r="A402" s="92" t="s">
        <v>977</v>
      </c>
      <c r="B402" s="7" t="s">
        <v>47</v>
      </c>
      <c r="C402" s="49" t="s">
        <v>241</v>
      </c>
    </row>
    <row r="403" spans="1:3">
      <c r="A403" s="92" t="s">
        <v>977</v>
      </c>
      <c r="B403" s="7" t="s">
        <v>47</v>
      </c>
      <c r="C403" s="49" t="s">
        <v>219</v>
      </c>
    </row>
    <row r="404" spans="1:3">
      <c r="A404" s="92" t="s">
        <v>977</v>
      </c>
      <c r="B404" s="7" t="s">
        <v>47</v>
      </c>
      <c r="C404" s="49" t="s">
        <v>240</v>
      </c>
    </row>
    <row r="405" spans="1:3">
      <c r="A405" s="92" t="s">
        <v>977</v>
      </c>
      <c r="B405" s="7" t="s">
        <v>47</v>
      </c>
      <c r="C405" s="49" t="s">
        <v>239</v>
      </c>
    </row>
    <row r="406" spans="1:3">
      <c r="A406" s="92" t="s">
        <v>977</v>
      </c>
      <c r="B406" s="7" t="s">
        <v>47</v>
      </c>
      <c r="C406" s="49" t="s">
        <v>216</v>
      </c>
    </row>
    <row r="407" spans="1:3">
      <c r="A407" s="92" t="s">
        <v>977</v>
      </c>
      <c r="B407" s="7" t="s">
        <v>47</v>
      </c>
      <c r="C407" s="49" t="s">
        <v>238</v>
      </c>
    </row>
    <row r="408" spans="1:3">
      <c r="A408" s="92" t="s">
        <v>977</v>
      </c>
      <c r="B408" s="7" t="s">
        <v>47</v>
      </c>
      <c r="C408" s="49" t="s">
        <v>214</v>
      </c>
    </row>
    <row r="409" spans="1:3">
      <c r="A409" s="92" t="s">
        <v>977</v>
      </c>
      <c r="B409" s="7" t="s">
        <v>47</v>
      </c>
      <c r="C409" s="49" t="s">
        <v>237</v>
      </c>
    </row>
    <row r="410" spans="1:3">
      <c r="A410" s="92" t="s">
        <v>977</v>
      </c>
      <c r="B410" s="7" t="s">
        <v>47</v>
      </c>
      <c r="C410" s="49" t="s">
        <v>236</v>
      </c>
    </row>
    <row r="411" spans="1:3">
      <c r="A411" s="92" t="s">
        <v>977</v>
      </c>
      <c r="B411" s="7" t="s">
        <v>47</v>
      </c>
      <c r="C411" s="49" t="s">
        <v>235</v>
      </c>
    </row>
    <row r="412" spans="1:3">
      <c r="A412" s="92" t="s">
        <v>977</v>
      </c>
      <c r="B412" s="7" t="s">
        <v>47</v>
      </c>
      <c r="C412" s="49" t="s">
        <v>234</v>
      </c>
    </row>
    <row r="413" spans="1:3">
      <c r="A413" s="92" t="s">
        <v>977</v>
      </c>
      <c r="B413" s="7" t="s">
        <v>47</v>
      </c>
      <c r="C413" s="49" t="s">
        <v>233</v>
      </c>
    </row>
    <row r="414" spans="1:3">
      <c r="A414" s="92" t="s">
        <v>977</v>
      </c>
      <c r="B414" s="7" t="s">
        <v>47</v>
      </c>
      <c r="C414" s="49" t="s">
        <v>232</v>
      </c>
    </row>
    <row r="415" spans="1:3">
      <c r="A415" s="92" t="s">
        <v>977</v>
      </c>
      <c r="B415" s="7" t="s">
        <v>47</v>
      </c>
      <c r="C415" s="49" t="s">
        <v>231</v>
      </c>
    </row>
    <row r="416" spans="1:3">
      <c r="A416" s="92" t="s">
        <v>977</v>
      </c>
      <c r="B416" s="7" t="s">
        <v>47</v>
      </c>
      <c r="C416" s="49" t="s">
        <v>230</v>
      </c>
    </row>
    <row r="417" spans="1:3">
      <c r="A417" s="92" t="s">
        <v>977</v>
      </c>
      <c r="B417" s="7" t="s">
        <v>47</v>
      </c>
      <c r="C417" s="49" t="s">
        <v>229</v>
      </c>
    </row>
    <row r="418" spans="1:3">
      <c r="A418" s="92" t="s">
        <v>977</v>
      </c>
      <c r="B418" s="7" t="s">
        <v>47</v>
      </c>
      <c r="C418" s="49" t="s">
        <v>228</v>
      </c>
    </row>
    <row r="419" spans="1:3">
      <c r="A419" s="92" t="s">
        <v>977</v>
      </c>
      <c r="B419" s="7" t="s">
        <v>47</v>
      </c>
      <c r="C419" s="49" t="s">
        <v>227</v>
      </c>
    </row>
    <row r="420" spans="1:3">
      <c r="A420" s="92" t="s">
        <v>977</v>
      </c>
      <c r="B420" s="7" t="s">
        <v>47</v>
      </c>
      <c r="C420" s="49" t="s">
        <v>25</v>
      </c>
    </row>
    <row r="421" spans="1:3">
      <c r="A421" s="92" t="s">
        <v>977</v>
      </c>
      <c r="B421" s="7" t="s">
        <v>47</v>
      </c>
      <c r="C421" s="49" t="s">
        <v>226</v>
      </c>
    </row>
    <row r="422" spans="1:3">
      <c r="A422" s="92" t="s">
        <v>977</v>
      </c>
      <c r="B422" s="7" t="s">
        <v>47</v>
      </c>
      <c r="C422" s="49" t="s">
        <v>223</v>
      </c>
    </row>
    <row r="423" spans="1:3">
      <c r="A423" s="92" t="s">
        <v>977</v>
      </c>
      <c r="B423" s="7" t="s">
        <v>47</v>
      </c>
      <c r="C423" s="49" t="s">
        <v>219</v>
      </c>
    </row>
    <row r="424" spans="1:3">
      <c r="A424" s="92" t="s">
        <v>977</v>
      </c>
      <c r="B424" s="7" t="s">
        <v>47</v>
      </c>
      <c r="C424" s="49" t="s">
        <v>222</v>
      </c>
    </row>
    <row r="425" spans="1:3">
      <c r="A425" s="92" t="s">
        <v>977</v>
      </c>
      <c r="B425" s="7" t="s">
        <v>47</v>
      </c>
      <c r="C425" s="49" t="s">
        <v>221</v>
      </c>
    </row>
    <row r="426" spans="1:3">
      <c r="A426" s="92" t="s">
        <v>977</v>
      </c>
      <c r="B426" s="7" t="s">
        <v>47</v>
      </c>
      <c r="C426" s="49" t="s">
        <v>216</v>
      </c>
    </row>
    <row r="427" spans="1:3">
      <c r="A427" s="92" t="s">
        <v>977</v>
      </c>
      <c r="B427" s="7" t="s">
        <v>47</v>
      </c>
      <c r="C427" s="49" t="s">
        <v>220</v>
      </c>
    </row>
    <row r="428" spans="1:3">
      <c r="A428" s="92" t="s">
        <v>977</v>
      </c>
      <c r="B428" s="7" t="s">
        <v>47</v>
      </c>
      <c r="C428" s="49" t="s">
        <v>219</v>
      </c>
    </row>
    <row r="429" spans="1:3">
      <c r="A429" s="92" t="s">
        <v>977</v>
      </c>
      <c r="B429" s="7" t="s">
        <v>47</v>
      </c>
      <c r="C429" s="49" t="s">
        <v>218</v>
      </c>
    </row>
    <row r="430" spans="1:3">
      <c r="A430" s="92" t="s">
        <v>977</v>
      </c>
      <c r="B430" s="7" t="s">
        <v>47</v>
      </c>
      <c r="C430" s="49" t="s">
        <v>217</v>
      </c>
    </row>
    <row r="431" spans="1:3">
      <c r="A431" s="92" t="s">
        <v>977</v>
      </c>
      <c r="B431" s="7" t="s">
        <v>47</v>
      </c>
      <c r="C431" s="49" t="s">
        <v>216</v>
      </c>
    </row>
    <row r="432" spans="1:3">
      <c r="A432" s="92" t="s">
        <v>977</v>
      </c>
      <c r="B432" s="7" t="s">
        <v>47</v>
      </c>
      <c r="C432" s="49" t="s">
        <v>215</v>
      </c>
    </row>
    <row r="433" spans="1:3">
      <c r="A433" s="92" t="s">
        <v>977</v>
      </c>
      <c r="B433" s="7" t="s">
        <v>47</v>
      </c>
      <c r="C433" s="49" t="s">
        <v>214</v>
      </c>
    </row>
    <row r="434" spans="1:3">
      <c r="A434" s="92" t="s">
        <v>977</v>
      </c>
      <c r="B434" s="7" t="s">
        <v>47</v>
      </c>
      <c r="C434" s="49" t="s">
        <v>213</v>
      </c>
    </row>
    <row r="435" spans="1:3">
      <c r="A435" s="92" t="s">
        <v>977</v>
      </c>
      <c r="B435" s="7" t="s">
        <v>47</v>
      </c>
      <c r="C435" s="49" t="s">
        <v>225</v>
      </c>
    </row>
    <row r="436" spans="1:3">
      <c r="A436" s="92" t="s">
        <v>977</v>
      </c>
      <c r="B436" s="7" t="s">
        <v>47</v>
      </c>
      <c r="C436" s="49" t="s">
        <v>183</v>
      </c>
    </row>
    <row r="437" spans="1:3">
      <c r="A437" s="92" t="s">
        <v>977</v>
      </c>
      <c r="B437" s="7" t="s">
        <v>47</v>
      </c>
      <c r="C437" s="49" t="s">
        <v>224</v>
      </c>
    </row>
    <row r="438" spans="1:3">
      <c r="A438" s="92" t="s">
        <v>977</v>
      </c>
      <c r="B438" s="7" t="s">
        <v>47</v>
      </c>
      <c r="C438" s="49" t="s">
        <v>223</v>
      </c>
    </row>
    <row r="439" spans="1:3">
      <c r="A439" s="92" t="s">
        <v>977</v>
      </c>
      <c r="B439" s="7" t="s">
        <v>47</v>
      </c>
      <c r="C439" s="49" t="s">
        <v>219</v>
      </c>
    </row>
    <row r="440" spans="1:3">
      <c r="A440" s="92" t="s">
        <v>977</v>
      </c>
      <c r="B440" s="7" t="s">
        <v>47</v>
      </c>
      <c r="C440" s="49" t="s">
        <v>222</v>
      </c>
    </row>
    <row r="441" spans="1:3">
      <c r="A441" s="92" t="s">
        <v>977</v>
      </c>
      <c r="B441" s="7" t="s">
        <v>47</v>
      </c>
      <c r="C441" s="49" t="s">
        <v>221</v>
      </c>
    </row>
    <row r="442" spans="1:3">
      <c r="A442" s="92" t="s">
        <v>977</v>
      </c>
      <c r="B442" s="7" t="s">
        <v>47</v>
      </c>
      <c r="C442" s="49" t="s">
        <v>216</v>
      </c>
    </row>
    <row r="443" spans="1:3">
      <c r="A443" s="92" t="s">
        <v>977</v>
      </c>
      <c r="B443" s="7" t="s">
        <v>47</v>
      </c>
      <c r="C443" s="49" t="s">
        <v>220</v>
      </c>
    </row>
    <row r="444" spans="1:3">
      <c r="A444" s="92" t="s">
        <v>977</v>
      </c>
      <c r="B444" s="7" t="s">
        <v>47</v>
      </c>
      <c r="C444" s="49" t="s">
        <v>219</v>
      </c>
    </row>
    <row r="445" spans="1:3">
      <c r="A445" s="92" t="s">
        <v>977</v>
      </c>
      <c r="B445" s="7" t="s">
        <v>47</v>
      </c>
      <c r="C445" s="49" t="s">
        <v>218</v>
      </c>
    </row>
    <row r="446" spans="1:3">
      <c r="A446" s="92" t="s">
        <v>977</v>
      </c>
      <c r="B446" s="7" t="s">
        <v>47</v>
      </c>
      <c r="C446" s="49" t="s">
        <v>217</v>
      </c>
    </row>
    <row r="447" spans="1:3">
      <c r="A447" s="92" t="s">
        <v>977</v>
      </c>
      <c r="B447" s="7" t="s">
        <v>47</v>
      </c>
      <c r="C447" s="49" t="s">
        <v>216</v>
      </c>
    </row>
    <row r="448" spans="1:3">
      <c r="A448" s="92" t="s">
        <v>977</v>
      </c>
      <c r="B448" s="7" t="s">
        <v>47</v>
      </c>
      <c r="C448" s="49" t="s">
        <v>215</v>
      </c>
    </row>
    <row r="449" spans="1:3">
      <c r="A449" s="92" t="s">
        <v>977</v>
      </c>
      <c r="B449" s="7" t="s">
        <v>47</v>
      </c>
      <c r="C449" s="49" t="s">
        <v>214</v>
      </c>
    </row>
    <row r="450" spans="1:3">
      <c r="A450" s="92" t="s">
        <v>977</v>
      </c>
      <c r="B450" s="7" t="s">
        <v>47</v>
      </c>
      <c r="C450" s="49" t="s">
        <v>213</v>
      </c>
    </row>
    <row r="451" spans="1:3">
      <c r="A451" s="92" t="s">
        <v>977</v>
      </c>
      <c r="B451" s="7" t="s">
        <v>47</v>
      </c>
      <c r="C451" s="49" t="s">
        <v>212</v>
      </c>
    </row>
    <row r="452" spans="1:3">
      <c r="A452" s="92" t="s">
        <v>977</v>
      </c>
      <c r="B452" s="7" t="s">
        <v>47</v>
      </c>
      <c r="C452" s="49" t="s">
        <v>211</v>
      </c>
    </row>
    <row r="453" spans="1:3">
      <c r="A453" s="92" t="s">
        <v>977</v>
      </c>
      <c r="B453" s="7" t="s">
        <v>47</v>
      </c>
      <c r="C453" s="49" t="s">
        <v>210</v>
      </c>
    </row>
    <row r="454" spans="1:3">
      <c r="A454" s="92" t="s">
        <v>977</v>
      </c>
      <c r="B454" s="7" t="s">
        <v>47</v>
      </c>
      <c r="C454" s="49" t="s">
        <v>209</v>
      </c>
    </row>
    <row r="455" spans="1:3">
      <c r="A455" s="92" t="s">
        <v>977</v>
      </c>
      <c r="B455" s="7" t="s">
        <v>47</v>
      </c>
      <c r="C455" s="49" t="s">
        <v>208</v>
      </c>
    </row>
    <row r="456" spans="1:3">
      <c r="A456" s="92" t="s">
        <v>977</v>
      </c>
      <c r="B456" s="7" t="s">
        <v>47</v>
      </c>
      <c r="C456" s="49" t="s">
        <v>207</v>
      </c>
    </row>
    <row r="457" spans="1:3">
      <c r="A457" s="92" t="s">
        <v>977</v>
      </c>
      <c r="B457" s="7" t="s">
        <v>47</v>
      </c>
      <c r="C457" s="49" t="s">
        <v>206</v>
      </c>
    </row>
    <row r="458" spans="1:3">
      <c r="A458" s="92" t="s">
        <v>977</v>
      </c>
      <c r="B458" s="7" t="s">
        <v>47</v>
      </c>
      <c r="C458" s="49" t="s">
        <v>205</v>
      </c>
    </row>
    <row r="459" spans="1:3">
      <c r="A459" s="92" t="s">
        <v>977</v>
      </c>
      <c r="B459" s="7" t="s">
        <v>47</v>
      </c>
      <c r="C459" s="49" t="s">
        <v>204</v>
      </c>
    </row>
    <row r="460" spans="1:3">
      <c r="A460" s="92" t="s">
        <v>977</v>
      </c>
      <c r="B460" s="7" t="s">
        <v>47</v>
      </c>
      <c r="C460" s="49" t="s">
        <v>203</v>
      </c>
    </row>
    <row r="461" spans="1:3">
      <c r="A461" s="92" t="s">
        <v>977</v>
      </c>
      <c r="B461" s="7" t="s">
        <v>47</v>
      </c>
      <c r="C461" s="49" t="s">
        <v>202</v>
      </c>
    </row>
    <row r="462" spans="1:3">
      <c r="A462" s="92" t="s">
        <v>977</v>
      </c>
      <c r="B462" s="7" t="s">
        <v>47</v>
      </c>
      <c r="C462" s="49" t="s">
        <v>199</v>
      </c>
    </row>
    <row r="463" spans="1:3">
      <c r="A463" s="92" t="s">
        <v>977</v>
      </c>
      <c r="B463" s="7" t="s">
        <v>47</v>
      </c>
      <c r="C463" s="49" t="s">
        <v>201</v>
      </c>
    </row>
    <row r="464" spans="1:3">
      <c r="A464" s="92" t="s">
        <v>977</v>
      </c>
      <c r="B464" s="7" t="s">
        <v>47</v>
      </c>
      <c r="C464" s="49" t="s">
        <v>197</v>
      </c>
    </row>
    <row r="465" spans="1:3">
      <c r="A465" s="92" t="s">
        <v>977</v>
      </c>
      <c r="B465" s="7" t="s">
        <v>47</v>
      </c>
      <c r="C465" s="49" t="s">
        <v>200</v>
      </c>
    </row>
    <row r="466" spans="1:3">
      <c r="A466" s="92" t="s">
        <v>977</v>
      </c>
      <c r="B466" s="7" t="s">
        <v>47</v>
      </c>
      <c r="C466" s="49" t="s">
        <v>199</v>
      </c>
    </row>
    <row r="467" spans="1:3">
      <c r="A467" s="92" t="s">
        <v>977</v>
      </c>
      <c r="B467" s="7" t="s">
        <v>47</v>
      </c>
      <c r="C467" s="49" t="s">
        <v>198</v>
      </c>
    </row>
    <row r="468" spans="1:3">
      <c r="A468" s="92" t="s">
        <v>977</v>
      </c>
      <c r="B468" s="7" t="s">
        <v>47</v>
      </c>
      <c r="C468" s="49" t="s">
        <v>197</v>
      </c>
    </row>
    <row r="469" spans="1:3">
      <c r="A469" s="92" t="s">
        <v>977</v>
      </c>
      <c r="B469" s="7" t="s">
        <v>47</v>
      </c>
      <c r="C469" s="49" t="s">
        <v>196</v>
      </c>
    </row>
    <row r="470" spans="1:3">
      <c r="A470" s="92" t="s">
        <v>977</v>
      </c>
      <c r="B470" s="7" t="s">
        <v>47</v>
      </c>
      <c r="C470" s="49" t="s">
        <v>195</v>
      </c>
    </row>
    <row r="471" spans="1:3">
      <c r="A471" s="92" t="s">
        <v>977</v>
      </c>
      <c r="B471" s="7" t="s">
        <v>47</v>
      </c>
      <c r="C471" s="49" t="s">
        <v>403</v>
      </c>
    </row>
    <row r="472" spans="1:3">
      <c r="A472" s="92" t="s">
        <v>977</v>
      </c>
      <c r="B472" s="7" t="s">
        <v>47</v>
      </c>
      <c r="C472" s="49" t="s">
        <v>404</v>
      </c>
    </row>
    <row r="473" spans="1:3">
      <c r="A473" s="92" t="s">
        <v>977</v>
      </c>
      <c r="B473" s="7" t="s">
        <v>47</v>
      </c>
    </row>
    <row r="474" spans="1:3">
      <c r="A474" s="92" t="s">
        <v>977</v>
      </c>
      <c r="B474" s="7" t="s">
        <v>47</v>
      </c>
      <c r="C474" s="49" t="s">
        <v>60</v>
      </c>
    </row>
    <row r="475" spans="1:3">
      <c r="A475" s="92" t="s">
        <v>977</v>
      </c>
      <c r="B475" s="7" t="s">
        <v>47</v>
      </c>
      <c r="C475" s="49" t="s">
        <v>194</v>
      </c>
    </row>
    <row r="476" spans="1:3">
      <c r="A476" s="92" t="s">
        <v>977</v>
      </c>
      <c r="B476" s="7" t="s">
        <v>47</v>
      </c>
      <c r="C476" s="49" t="s">
        <v>194</v>
      </c>
    </row>
    <row r="477" spans="1:3">
      <c r="A477" s="92" t="s">
        <v>977</v>
      </c>
      <c r="B477" s="7" t="s">
        <v>47</v>
      </c>
      <c r="C477" s="49" t="s">
        <v>67</v>
      </c>
    </row>
    <row r="478" spans="1:3">
      <c r="A478" s="92" t="s">
        <v>977</v>
      </c>
      <c r="B478" s="7" t="s">
        <v>47</v>
      </c>
      <c r="C478" s="49" t="s">
        <v>193</v>
      </c>
    </row>
    <row r="479" spans="1:3">
      <c r="A479" s="92" t="s">
        <v>977</v>
      </c>
      <c r="B479" s="7" t="s">
        <v>47</v>
      </c>
      <c r="C479" s="49" t="s">
        <v>192</v>
      </c>
    </row>
    <row r="480" spans="1:3">
      <c r="A480" s="92" t="s">
        <v>977</v>
      </c>
      <c r="B480" s="7" t="s">
        <v>47</v>
      </c>
      <c r="C480" s="49" t="s">
        <v>14</v>
      </c>
    </row>
    <row r="481" spans="1:3">
      <c r="A481" s="92" t="s">
        <v>977</v>
      </c>
      <c r="B481" s="7" t="s">
        <v>47</v>
      </c>
      <c r="C481" s="49" t="s">
        <v>191</v>
      </c>
    </row>
    <row r="482" spans="1:3">
      <c r="A482" s="92" t="s">
        <v>977</v>
      </c>
      <c r="B482" s="7" t="s">
        <v>47</v>
      </c>
      <c r="C482" s="49" t="s">
        <v>190</v>
      </c>
    </row>
    <row r="483" spans="1:3">
      <c r="A483" s="92" t="s">
        <v>977</v>
      </c>
      <c r="B483" s="7" t="s">
        <v>47</v>
      </c>
      <c r="C483" s="49" t="s">
        <v>189</v>
      </c>
    </row>
    <row r="484" spans="1:3">
      <c r="A484" s="92" t="s">
        <v>977</v>
      </c>
      <c r="B484" s="7" t="s">
        <v>47</v>
      </c>
      <c r="C484" s="49" t="s">
        <v>188</v>
      </c>
    </row>
    <row r="485" spans="1:3">
      <c r="A485" s="92" t="s">
        <v>977</v>
      </c>
      <c r="B485" s="7" t="s">
        <v>47</v>
      </c>
      <c r="C485" s="49" t="s">
        <v>187</v>
      </c>
    </row>
    <row r="486" spans="1:3">
      <c r="A486" s="92" t="s">
        <v>977</v>
      </c>
      <c r="B486" s="7" t="s">
        <v>47</v>
      </c>
      <c r="C486" s="49" t="s">
        <v>186</v>
      </c>
    </row>
    <row r="487" spans="1:3">
      <c r="A487" s="92" t="s">
        <v>977</v>
      </c>
      <c r="B487" s="7" t="s">
        <v>47</v>
      </c>
      <c r="C487" s="49" t="s">
        <v>185</v>
      </c>
    </row>
    <row r="488" spans="1:3">
      <c r="A488" s="92" t="s">
        <v>977</v>
      </c>
      <c r="B488" s="7" t="s">
        <v>47</v>
      </c>
      <c r="C488" s="49" t="s">
        <v>184</v>
      </c>
    </row>
    <row r="489" spans="1:3">
      <c r="A489" s="92" t="s">
        <v>977</v>
      </c>
      <c r="B489" s="7" t="s">
        <v>47</v>
      </c>
      <c r="C489" s="49" t="s">
        <v>183</v>
      </c>
    </row>
    <row r="490" spans="1:3">
      <c r="A490" s="92" t="s">
        <v>977</v>
      </c>
      <c r="B490" s="7" t="s">
        <v>47</v>
      </c>
      <c r="C490" s="49" t="s">
        <v>182</v>
      </c>
    </row>
    <row r="491" spans="1:3">
      <c r="A491" s="92" t="s">
        <v>977</v>
      </c>
      <c r="B491" s="7" t="s">
        <v>47</v>
      </c>
      <c r="C491" s="49" t="s">
        <v>181</v>
      </c>
    </row>
    <row r="492" spans="1:3">
      <c r="A492" s="92" t="s">
        <v>977</v>
      </c>
      <c r="B492" s="7" t="s">
        <v>47</v>
      </c>
      <c r="C492" s="49" t="s">
        <v>180</v>
      </c>
    </row>
    <row r="493" spans="1:3">
      <c r="A493" s="92" t="s">
        <v>977</v>
      </c>
      <c r="B493" s="7" t="s">
        <v>47</v>
      </c>
      <c r="C493" s="49" t="s">
        <v>179</v>
      </c>
    </row>
    <row r="494" spans="1:3">
      <c r="A494" s="92" t="s">
        <v>977</v>
      </c>
      <c r="B494" s="7" t="s">
        <v>47</v>
      </c>
      <c r="C494" s="49" t="s">
        <v>178</v>
      </c>
    </row>
    <row r="495" spans="1:3">
      <c r="A495" s="92" t="s">
        <v>977</v>
      </c>
      <c r="B495" s="7" t="s">
        <v>47</v>
      </c>
      <c r="C495" s="49" t="s">
        <v>177</v>
      </c>
    </row>
    <row r="496" spans="1:3">
      <c r="A496" s="92" t="s">
        <v>977</v>
      </c>
      <c r="B496" s="7" t="s">
        <v>47</v>
      </c>
      <c r="C496" s="49" t="s">
        <v>176</v>
      </c>
    </row>
    <row r="497" spans="1:3">
      <c r="A497" s="92" t="s">
        <v>977</v>
      </c>
      <c r="B497" s="7" t="s">
        <v>47</v>
      </c>
      <c r="C497" s="49" t="s">
        <v>175</v>
      </c>
    </row>
    <row r="498" spans="1:3">
      <c r="A498" s="92" t="s">
        <v>977</v>
      </c>
      <c r="B498" s="7" t="s">
        <v>47</v>
      </c>
      <c r="C498" s="49" t="s">
        <v>174</v>
      </c>
    </row>
    <row r="499" spans="1:3">
      <c r="A499" s="92" t="s">
        <v>977</v>
      </c>
      <c r="B499" s="7" t="s">
        <v>47</v>
      </c>
      <c r="C499" s="49" t="s">
        <v>14</v>
      </c>
    </row>
    <row r="500" spans="1:3">
      <c r="A500" s="92" t="s">
        <v>977</v>
      </c>
      <c r="B500" s="7" t="s">
        <v>47</v>
      </c>
      <c r="C500" s="49" t="s">
        <v>173</v>
      </c>
    </row>
    <row r="501" spans="1:3">
      <c r="A501" s="92" t="s">
        <v>977</v>
      </c>
      <c r="B501" s="7" t="s">
        <v>47</v>
      </c>
      <c r="C501" s="49" t="s">
        <v>172</v>
      </c>
    </row>
    <row r="502" spans="1:3">
      <c r="A502" s="92" t="s">
        <v>977</v>
      </c>
      <c r="B502" s="7" t="s">
        <v>47</v>
      </c>
      <c r="C502" s="49" t="s">
        <v>171</v>
      </c>
    </row>
    <row r="503" spans="1:3">
      <c r="A503" s="92" t="s">
        <v>977</v>
      </c>
      <c r="B503" s="7" t="s">
        <v>47</v>
      </c>
      <c r="C503" s="49" t="s">
        <v>170</v>
      </c>
    </row>
    <row r="504" spans="1:3">
      <c r="A504" s="92" t="s">
        <v>977</v>
      </c>
      <c r="B504" s="7" t="s">
        <v>47</v>
      </c>
      <c r="C504" s="49" t="s">
        <v>1037</v>
      </c>
    </row>
    <row r="505" spans="1:3">
      <c r="A505" s="92" t="s">
        <v>977</v>
      </c>
      <c r="B505" s="7" t="s">
        <v>47</v>
      </c>
      <c r="C505" s="49" t="s">
        <v>169</v>
      </c>
    </row>
    <row r="506" spans="1:3">
      <c r="A506" s="92" t="s">
        <v>977</v>
      </c>
      <c r="B506" s="7" t="s">
        <v>47</v>
      </c>
      <c r="C506" s="49" t="s">
        <v>168</v>
      </c>
    </row>
    <row r="507" spans="1:3">
      <c r="A507" s="92" t="s">
        <v>977</v>
      </c>
      <c r="B507" s="7" t="s">
        <v>47</v>
      </c>
      <c r="C507" s="49" t="s">
        <v>167</v>
      </c>
    </row>
    <row r="508" spans="1:3">
      <c r="A508" s="92" t="s">
        <v>977</v>
      </c>
      <c r="B508" s="7" t="s">
        <v>47</v>
      </c>
      <c r="C508" s="49" t="s">
        <v>166</v>
      </c>
    </row>
    <row r="509" spans="1:3">
      <c r="A509" s="92" t="s">
        <v>977</v>
      </c>
      <c r="B509" s="7" t="s">
        <v>47</v>
      </c>
      <c r="C509" s="49" t="s">
        <v>165</v>
      </c>
    </row>
    <row r="510" spans="1:3">
      <c r="A510" s="92" t="s">
        <v>977</v>
      </c>
      <c r="B510" s="7" t="s">
        <v>47</v>
      </c>
      <c r="C510" s="49" t="s">
        <v>164</v>
      </c>
    </row>
    <row r="511" spans="1:3">
      <c r="A511" s="92" t="s">
        <v>977</v>
      </c>
      <c r="B511" s="7" t="s">
        <v>47</v>
      </c>
      <c r="C511" s="49" t="s">
        <v>163</v>
      </c>
    </row>
    <row r="512" spans="1:3">
      <c r="A512" s="92" t="s">
        <v>977</v>
      </c>
      <c r="B512" s="7" t="s">
        <v>47</v>
      </c>
      <c r="C512" s="49" t="s">
        <v>15</v>
      </c>
    </row>
    <row r="513" spans="1:3">
      <c r="A513" s="92" t="s">
        <v>977</v>
      </c>
      <c r="B513" s="7" t="s">
        <v>47</v>
      </c>
      <c r="C513" s="49" t="s">
        <v>162</v>
      </c>
    </row>
    <row r="514" spans="1:3">
      <c r="A514" s="92" t="s">
        <v>977</v>
      </c>
      <c r="B514" s="7" t="s">
        <v>47</v>
      </c>
      <c r="C514" s="49" t="s">
        <v>161</v>
      </c>
    </row>
    <row r="515" spans="1:3">
      <c r="A515" s="92" t="s">
        <v>977</v>
      </c>
      <c r="B515" s="7" t="s">
        <v>47</v>
      </c>
      <c r="C515" s="49" t="s">
        <v>160</v>
      </c>
    </row>
    <row r="516" spans="1:3">
      <c r="A516" s="92" t="s">
        <v>977</v>
      </c>
      <c r="B516" s="7" t="s">
        <v>47</v>
      </c>
      <c r="C516" s="49" t="s">
        <v>159</v>
      </c>
    </row>
    <row r="517" spans="1:3">
      <c r="A517" s="92" t="s">
        <v>977</v>
      </c>
      <c r="B517" s="7" t="s">
        <v>47</v>
      </c>
      <c r="C517" s="49" t="s">
        <v>158</v>
      </c>
    </row>
    <row r="518" spans="1:3">
      <c r="A518" s="92" t="s">
        <v>977</v>
      </c>
      <c r="B518" s="7" t="s">
        <v>47</v>
      </c>
      <c r="C518" s="49" t="s">
        <v>157</v>
      </c>
    </row>
    <row r="519" spans="1:3">
      <c r="A519" s="92" t="s">
        <v>977</v>
      </c>
      <c r="B519" s="7" t="s">
        <v>47</v>
      </c>
      <c r="C519" s="49" t="s">
        <v>156</v>
      </c>
    </row>
    <row r="520" spans="1:3">
      <c r="A520" s="92" t="s">
        <v>977</v>
      </c>
      <c r="B520" s="7" t="s">
        <v>47</v>
      </c>
      <c r="C520" s="49" t="s">
        <v>155</v>
      </c>
    </row>
    <row r="521" spans="1:3">
      <c r="A521" s="92" t="s">
        <v>977</v>
      </c>
      <c r="B521" s="7" t="s">
        <v>47</v>
      </c>
      <c r="C521" s="49" t="s">
        <v>14</v>
      </c>
    </row>
    <row r="522" spans="1:3">
      <c r="A522" s="92" t="s">
        <v>977</v>
      </c>
      <c r="B522" s="7" t="s">
        <v>47</v>
      </c>
      <c r="C522" s="49" t="s">
        <v>154</v>
      </c>
    </row>
    <row r="523" spans="1:3">
      <c r="A523" s="92" t="s">
        <v>977</v>
      </c>
      <c r="B523" s="7" t="s">
        <v>47</v>
      </c>
      <c r="C523" s="49" t="s">
        <v>153</v>
      </c>
    </row>
    <row r="524" spans="1:3">
      <c r="A524" s="92" t="s">
        <v>977</v>
      </c>
      <c r="B524" s="7" t="s">
        <v>47</v>
      </c>
      <c r="C524" s="49" t="s">
        <v>152</v>
      </c>
    </row>
    <row r="525" spans="1:3">
      <c r="A525" s="92" t="s">
        <v>977</v>
      </c>
      <c r="B525" s="7" t="s">
        <v>47</v>
      </c>
      <c r="C525" s="49" t="s">
        <v>151</v>
      </c>
    </row>
    <row r="526" spans="1:3">
      <c r="A526" s="92" t="s">
        <v>977</v>
      </c>
      <c r="B526" s="7" t="s">
        <v>47</v>
      </c>
      <c r="C526" s="49" t="s">
        <v>14</v>
      </c>
    </row>
    <row r="527" spans="1:3">
      <c r="A527" s="92" t="s">
        <v>977</v>
      </c>
      <c r="B527" s="7" t="s">
        <v>47</v>
      </c>
      <c r="C527" s="49" t="s">
        <v>150</v>
      </c>
    </row>
    <row r="528" spans="1:3">
      <c r="A528" s="92" t="s">
        <v>977</v>
      </c>
      <c r="B528" s="7" t="s">
        <v>47</v>
      </c>
      <c r="C528" s="49" t="s">
        <v>25</v>
      </c>
    </row>
    <row r="529" spans="1:3">
      <c r="A529" s="92" t="s">
        <v>977</v>
      </c>
      <c r="B529" s="7" t="s">
        <v>47</v>
      </c>
      <c r="C529" s="49" t="s">
        <v>62</v>
      </c>
    </row>
    <row r="530" spans="1:3">
      <c r="A530" s="92" t="s">
        <v>977</v>
      </c>
      <c r="B530" s="7" t="s">
        <v>47</v>
      </c>
      <c r="C530" s="49" t="s">
        <v>149</v>
      </c>
    </row>
    <row r="531" spans="1:3">
      <c r="A531" s="92" t="s">
        <v>977</v>
      </c>
      <c r="B531" s="7" t="s">
        <v>47</v>
      </c>
      <c r="C531" s="49" t="s">
        <v>14</v>
      </c>
    </row>
    <row r="532" spans="1:3">
      <c r="A532" s="92" t="s">
        <v>977</v>
      </c>
      <c r="B532" s="7" t="s">
        <v>47</v>
      </c>
      <c r="C532" s="49" t="s">
        <v>71</v>
      </c>
    </row>
    <row r="533" spans="1:3">
      <c r="A533" s="92" t="s">
        <v>977</v>
      </c>
      <c r="B533" s="7" t="s">
        <v>47</v>
      </c>
    </row>
    <row r="534" spans="1:3">
      <c r="A534" s="92" t="s">
        <v>977</v>
      </c>
      <c r="B534" s="7" t="s">
        <v>47</v>
      </c>
    </row>
    <row r="535" spans="1:3">
      <c r="A535" s="92" t="s">
        <v>977</v>
      </c>
      <c r="B535" s="7" t="s">
        <v>47</v>
      </c>
    </row>
    <row r="536" spans="1:3">
      <c r="A536" s="92" t="s">
        <v>977</v>
      </c>
      <c r="B536" s="7" t="s">
        <v>47</v>
      </c>
    </row>
    <row r="537" spans="1:3">
      <c r="A537" s="92" t="s">
        <v>977</v>
      </c>
      <c r="B537" s="7" t="s">
        <v>47</v>
      </c>
    </row>
    <row r="538" spans="1:3">
      <c r="A538" s="92" t="s">
        <v>977</v>
      </c>
      <c r="B538" s="7" t="s">
        <v>47</v>
      </c>
    </row>
    <row r="539" spans="1:3">
      <c r="A539" s="92" t="s">
        <v>977</v>
      </c>
      <c r="B539" s="7" t="s">
        <v>47</v>
      </c>
    </row>
    <row r="540" spans="1:3">
      <c r="A540" s="92" t="s">
        <v>977</v>
      </c>
      <c r="B540" s="7" t="s">
        <v>47</v>
      </c>
      <c r="C540" s="52"/>
    </row>
    <row r="541" spans="1:3">
      <c r="A541" s="92" t="s">
        <v>977</v>
      </c>
      <c r="B541" s="7" t="s">
        <v>47</v>
      </c>
      <c r="C541" s="52"/>
    </row>
    <row r="542" spans="1:3">
      <c r="A542" s="92" t="s">
        <v>977</v>
      </c>
      <c r="B542" s="7" t="s">
        <v>47</v>
      </c>
      <c r="C542" s="43" t="s">
        <v>18</v>
      </c>
    </row>
    <row r="543" spans="1:3">
      <c r="A543" s="92" t="s">
        <v>977</v>
      </c>
      <c r="B543" s="7" t="s">
        <v>47</v>
      </c>
      <c r="C543" s="32" t="s">
        <v>148</v>
      </c>
    </row>
    <row r="544" spans="1:3">
      <c r="A544" s="92" t="s">
        <v>977</v>
      </c>
      <c r="B544" s="7" t="s">
        <v>47</v>
      </c>
      <c r="C544" s="43" t="s">
        <v>18</v>
      </c>
    </row>
    <row r="545" spans="1:3">
      <c r="A545" s="92" t="s">
        <v>977</v>
      </c>
      <c r="B545" s="7" t="s">
        <v>47</v>
      </c>
      <c r="C545" s="49" t="s">
        <v>43</v>
      </c>
    </row>
    <row r="546" spans="1:3">
      <c r="A546" s="92" t="s">
        <v>977</v>
      </c>
      <c r="B546" s="7" t="s">
        <v>47</v>
      </c>
      <c r="C546" s="49" t="s">
        <v>147</v>
      </c>
    </row>
    <row r="547" spans="1:3">
      <c r="A547" s="92" t="s">
        <v>977</v>
      </c>
      <c r="B547" s="7" t="s">
        <v>47</v>
      </c>
      <c r="C547" s="49" t="s">
        <v>12</v>
      </c>
    </row>
    <row r="548" spans="1:3">
      <c r="A548" s="92" t="s">
        <v>977</v>
      </c>
      <c r="B548" s="7" t="s">
        <v>47</v>
      </c>
      <c r="C548" s="49" t="s">
        <v>11</v>
      </c>
    </row>
    <row r="549" spans="1:3">
      <c r="A549" s="92" t="s">
        <v>977</v>
      </c>
      <c r="B549" s="7" t="s">
        <v>47</v>
      </c>
    </row>
    <row r="550" spans="1:3">
      <c r="A550" s="92" t="s">
        <v>977</v>
      </c>
      <c r="B550" s="7" t="s">
        <v>47</v>
      </c>
      <c r="C550" s="49" t="s">
        <v>979</v>
      </c>
    </row>
    <row r="551" spans="1:3">
      <c r="A551" s="92" t="s">
        <v>977</v>
      </c>
      <c r="B551" s="7" t="s">
        <v>47</v>
      </c>
      <c r="C551" s="49" t="s">
        <v>978</v>
      </c>
    </row>
    <row r="552" spans="1:3">
      <c r="A552" s="92" t="s">
        <v>977</v>
      </c>
      <c r="B552" s="7" t="s">
        <v>47</v>
      </c>
      <c r="C552" s="49" t="s">
        <v>146</v>
      </c>
    </row>
    <row r="553" spans="1:3">
      <c r="A553" s="92" t="s">
        <v>977</v>
      </c>
      <c r="B553" s="7" t="s">
        <v>47</v>
      </c>
      <c r="C553" s="49" t="s">
        <v>145</v>
      </c>
    </row>
    <row r="554" spans="1:3">
      <c r="A554" s="92" t="s">
        <v>977</v>
      </c>
      <c r="B554" s="7" t="s">
        <v>47</v>
      </c>
      <c r="C554" s="49" t="s">
        <v>144</v>
      </c>
    </row>
    <row r="555" spans="1:3">
      <c r="A555" s="92" t="s">
        <v>977</v>
      </c>
      <c r="B555" s="7" t="s">
        <v>47</v>
      </c>
      <c r="C555" s="49" t="s">
        <v>143</v>
      </c>
    </row>
    <row r="556" spans="1:3">
      <c r="A556" s="92" t="s">
        <v>977</v>
      </c>
      <c r="B556" s="7" t="s">
        <v>47</v>
      </c>
      <c r="C556" s="49" t="s">
        <v>142</v>
      </c>
    </row>
    <row r="557" spans="1:3">
      <c r="A557" s="92" t="s">
        <v>977</v>
      </c>
      <c r="B557" s="7" t="s">
        <v>47</v>
      </c>
      <c r="C557" s="49" t="s">
        <v>141</v>
      </c>
    </row>
    <row r="558" spans="1:3">
      <c r="A558" s="92" t="s">
        <v>977</v>
      </c>
      <c r="B558" s="7" t="s">
        <v>47</v>
      </c>
      <c r="C558" s="49" t="s">
        <v>140</v>
      </c>
    </row>
    <row r="559" spans="1:3">
      <c r="A559" s="92" t="s">
        <v>977</v>
      </c>
      <c r="B559" s="7" t="s">
        <v>47</v>
      </c>
      <c r="C559" s="49" t="s">
        <v>139</v>
      </c>
    </row>
    <row r="560" spans="1:3">
      <c r="A560" s="92" t="s">
        <v>977</v>
      </c>
      <c r="B560" s="7" t="s">
        <v>47</v>
      </c>
      <c r="C560" s="49" t="s">
        <v>138</v>
      </c>
    </row>
    <row r="561" spans="1:3">
      <c r="A561" s="92" t="s">
        <v>977</v>
      </c>
      <c r="B561" s="7" t="s">
        <v>47</v>
      </c>
      <c r="C561" s="49" t="s">
        <v>137</v>
      </c>
    </row>
    <row r="562" spans="1:3">
      <c r="A562" s="92" t="s">
        <v>977</v>
      </c>
      <c r="B562" s="7" t="s">
        <v>47</v>
      </c>
      <c r="C562" s="49" t="s">
        <v>136</v>
      </c>
    </row>
    <row r="563" spans="1:3">
      <c r="A563" s="92" t="s">
        <v>977</v>
      </c>
      <c r="B563" s="7" t="s">
        <v>47</v>
      </c>
      <c r="C563" s="49" t="s">
        <v>135</v>
      </c>
    </row>
    <row r="564" spans="1:3">
      <c r="A564" s="92" t="s">
        <v>977</v>
      </c>
      <c r="B564" s="7" t="s">
        <v>47</v>
      </c>
      <c r="C564" s="49" t="s">
        <v>134</v>
      </c>
    </row>
    <row r="565" spans="1:3">
      <c r="A565" s="92" t="s">
        <v>977</v>
      </c>
      <c r="B565" s="7" t="s">
        <v>47</v>
      </c>
      <c r="C565" s="49" t="s">
        <v>133</v>
      </c>
    </row>
    <row r="566" spans="1:3">
      <c r="A566" s="92" t="s">
        <v>977</v>
      </c>
      <c r="B566" s="7" t="s">
        <v>47</v>
      </c>
      <c r="C566" s="49" t="s">
        <v>132</v>
      </c>
    </row>
    <row r="567" spans="1:3">
      <c r="A567" s="92" t="s">
        <v>977</v>
      </c>
      <c r="B567" s="7" t="s">
        <v>47</v>
      </c>
      <c r="C567" s="49" t="s">
        <v>131</v>
      </c>
    </row>
    <row r="568" spans="1:3">
      <c r="A568" s="92" t="s">
        <v>977</v>
      </c>
      <c r="B568" s="7" t="s">
        <v>47</v>
      </c>
      <c r="C568" s="49" t="s">
        <v>130</v>
      </c>
    </row>
    <row r="569" spans="1:3">
      <c r="A569" s="92" t="s">
        <v>977</v>
      </c>
      <c r="B569" s="7" t="s">
        <v>47</v>
      </c>
      <c r="C569" s="49" t="s">
        <v>129</v>
      </c>
    </row>
    <row r="570" spans="1:3">
      <c r="A570" s="92" t="s">
        <v>977</v>
      </c>
      <c r="B570" s="7" t="s">
        <v>47</v>
      </c>
      <c r="C570" s="49" t="s">
        <v>128</v>
      </c>
    </row>
    <row r="571" spans="1:3">
      <c r="A571" s="92" t="s">
        <v>977</v>
      </c>
      <c r="B571" s="7" t="s">
        <v>47</v>
      </c>
      <c r="C571" s="49" t="s">
        <v>127</v>
      </c>
    </row>
    <row r="572" spans="1:3">
      <c r="A572" s="92" t="s">
        <v>977</v>
      </c>
      <c r="B572" s="7" t="s">
        <v>47</v>
      </c>
      <c r="C572" s="49" t="s">
        <v>126</v>
      </c>
    </row>
    <row r="573" spans="1:3">
      <c r="A573" s="92" t="s">
        <v>977</v>
      </c>
      <c r="B573" s="7" t="s">
        <v>47</v>
      </c>
      <c r="C573" s="49" t="s">
        <v>125</v>
      </c>
    </row>
    <row r="574" spans="1:3">
      <c r="A574" s="92" t="s">
        <v>977</v>
      </c>
      <c r="B574" s="7" t="s">
        <v>47</v>
      </c>
      <c r="C574" s="49" t="s">
        <v>124</v>
      </c>
    </row>
    <row r="575" spans="1:3">
      <c r="A575" s="92" t="s">
        <v>977</v>
      </c>
      <c r="B575" s="7" t="s">
        <v>47</v>
      </c>
      <c r="C575" s="49" t="s">
        <v>123</v>
      </c>
    </row>
    <row r="576" spans="1:3">
      <c r="A576" s="92" t="s">
        <v>977</v>
      </c>
      <c r="B576" s="7" t="s">
        <v>47</v>
      </c>
      <c r="C576" s="49" t="s">
        <v>122</v>
      </c>
    </row>
    <row r="577" spans="1:3">
      <c r="A577" s="92" t="s">
        <v>977</v>
      </c>
      <c r="B577" s="7" t="s">
        <v>47</v>
      </c>
      <c r="C577" s="49" t="s">
        <v>121</v>
      </c>
    </row>
    <row r="578" spans="1:3">
      <c r="A578" s="92" t="s">
        <v>977</v>
      </c>
      <c r="B578" s="7" t="s">
        <v>47</v>
      </c>
      <c r="C578" s="49" t="s">
        <v>120</v>
      </c>
    </row>
    <row r="579" spans="1:3">
      <c r="A579" s="92" t="s">
        <v>977</v>
      </c>
      <c r="B579" s="7" t="s">
        <v>47</v>
      </c>
      <c r="C579" s="49" t="s">
        <v>119</v>
      </c>
    </row>
    <row r="580" spans="1:3">
      <c r="A580" s="92" t="s">
        <v>977</v>
      </c>
      <c r="B580" s="7" t="s">
        <v>47</v>
      </c>
      <c r="C580" s="49" t="s">
        <v>118</v>
      </c>
    </row>
    <row r="581" spans="1:3">
      <c r="A581" s="92" t="s">
        <v>977</v>
      </c>
      <c r="B581" s="7" t="s">
        <v>47</v>
      </c>
      <c r="C581" s="49" t="s">
        <v>117</v>
      </c>
    </row>
    <row r="582" spans="1:3">
      <c r="A582" s="92" t="s">
        <v>977</v>
      </c>
      <c r="B582" s="7" t="s">
        <v>47</v>
      </c>
      <c r="C582" s="49" t="s">
        <v>116</v>
      </c>
    </row>
    <row r="583" spans="1:3">
      <c r="A583" s="92" t="s">
        <v>977</v>
      </c>
      <c r="B583" s="7" t="s">
        <v>47</v>
      </c>
      <c r="C583" s="49" t="s">
        <v>115</v>
      </c>
    </row>
    <row r="584" spans="1:3">
      <c r="A584" s="92" t="s">
        <v>977</v>
      </c>
      <c r="B584" s="7" t="s">
        <v>47</v>
      </c>
      <c r="C584" s="49" t="s">
        <v>114</v>
      </c>
    </row>
    <row r="585" spans="1:3">
      <c r="A585" s="92" t="s">
        <v>977</v>
      </c>
      <c r="B585" s="7" t="s">
        <v>47</v>
      </c>
      <c r="C585" s="49" t="s">
        <v>113</v>
      </c>
    </row>
    <row r="586" spans="1:3">
      <c r="A586" s="92" t="s">
        <v>977</v>
      </c>
      <c r="B586" s="7" t="s">
        <v>47</v>
      </c>
      <c r="C586" s="49" t="s">
        <v>112</v>
      </c>
    </row>
    <row r="587" spans="1:3">
      <c r="A587" s="92" t="s">
        <v>977</v>
      </c>
      <c r="B587" s="7" t="s">
        <v>47</v>
      </c>
      <c r="C587" s="49" t="s">
        <v>111</v>
      </c>
    </row>
    <row r="588" spans="1:3">
      <c r="A588" s="92" t="s">
        <v>977</v>
      </c>
      <c r="B588" s="7" t="s">
        <v>47</v>
      </c>
      <c r="C588" s="49" t="s">
        <v>110</v>
      </c>
    </row>
    <row r="589" spans="1:3">
      <c r="A589" s="92" t="s">
        <v>977</v>
      </c>
      <c r="B589" s="7" t="s">
        <v>47</v>
      </c>
      <c r="C589" s="49" t="s">
        <v>109</v>
      </c>
    </row>
    <row r="590" spans="1:3">
      <c r="A590" s="92" t="s">
        <v>977</v>
      </c>
      <c r="B590" s="7" t="s">
        <v>47</v>
      </c>
      <c r="C590" s="49" t="s">
        <v>108</v>
      </c>
    </row>
    <row r="591" spans="1:3">
      <c r="A591" s="92" t="s">
        <v>977</v>
      </c>
      <c r="B591" s="7" t="s">
        <v>47</v>
      </c>
      <c r="C591" s="49" t="s">
        <v>107</v>
      </c>
    </row>
    <row r="592" spans="1:3">
      <c r="A592" s="92" t="s">
        <v>977</v>
      </c>
      <c r="B592" s="7" t="s">
        <v>47</v>
      </c>
      <c r="C592" s="49" t="s">
        <v>106</v>
      </c>
    </row>
    <row r="593" spans="1:3">
      <c r="A593" s="92" t="s">
        <v>977</v>
      </c>
      <c r="B593" s="7" t="s">
        <v>47</v>
      </c>
      <c r="C593" s="47" t="s">
        <v>105</v>
      </c>
    </row>
    <row r="594" spans="1:3">
      <c r="A594" s="92" t="s">
        <v>977</v>
      </c>
      <c r="B594" s="7" t="s">
        <v>47</v>
      </c>
      <c r="C594" s="49" t="s">
        <v>104</v>
      </c>
    </row>
    <row r="595" spans="1:3">
      <c r="A595" s="92" t="s">
        <v>977</v>
      </c>
      <c r="B595" s="7" t="s">
        <v>47</v>
      </c>
      <c r="C595" s="47" t="s">
        <v>103</v>
      </c>
    </row>
    <row r="596" spans="1:3">
      <c r="A596" s="92" t="s">
        <v>977</v>
      </c>
      <c r="B596" s="7" t="s">
        <v>47</v>
      </c>
      <c r="C596" s="49" t="s">
        <v>102</v>
      </c>
    </row>
    <row r="597" spans="1:3">
      <c r="A597" s="92" t="s">
        <v>977</v>
      </c>
      <c r="B597" s="7" t="s">
        <v>47</v>
      </c>
      <c r="C597" s="47"/>
    </row>
    <row r="598" spans="1:3">
      <c r="A598" s="92" t="s">
        <v>977</v>
      </c>
      <c r="B598" s="7" t="s">
        <v>47</v>
      </c>
    </row>
    <row r="599" spans="1:3">
      <c r="A599" s="92" t="s">
        <v>977</v>
      </c>
      <c r="B599" s="7" t="s">
        <v>47</v>
      </c>
      <c r="C599" s="47" t="s">
        <v>101</v>
      </c>
    </row>
    <row r="600" spans="1:3">
      <c r="A600" s="92" t="s">
        <v>977</v>
      </c>
      <c r="B600" s="7" t="s">
        <v>47</v>
      </c>
    </row>
    <row r="601" spans="1:3">
      <c r="A601" s="92" t="s">
        <v>977</v>
      </c>
      <c r="B601" s="7" t="s">
        <v>47</v>
      </c>
      <c r="C601" s="47"/>
    </row>
    <row r="602" spans="1:3">
      <c r="A602" s="92" t="s">
        <v>977</v>
      </c>
      <c r="B602" s="7" t="s">
        <v>47</v>
      </c>
      <c r="C602" s="52" t="s">
        <v>71</v>
      </c>
    </row>
    <row r="603" spans="1:3">
      <c r="A603" s="92" t="s">
        <v>977</v>
      </c>
      <c r="B603" s="7" t="s">
        <v>47</v>
      </c>
      <c r="C603" s="52"/>
    </row>
    <row r="604" spans="1:3">
      <c r="A604" s="92" t="s">
        <v>977</v>
      </c>
      <c r="B604" s="7" t="s">
        <v>47</v>
      </c>
      <c r="C604" s="52"/>
    </row>
    <row r="605" spans="1:3">
      <c r="A605" s="92" t="s">
        <v>977</v>
      </c>
      <c r="B605" s="7" t="s">
        <v>47</v>
      </c>
    </row>
    <row r="606" spans="1:3">
      <c r="A606" s="92" t="s">
        <v>977</v>
      </c>
      <c r="B606" s="7" t="s">
        <v>47</v>
      </c>
      <c r="C606" s="43" t="s">
        <v>18</v>
      </c>
    </row>
    <row r="607" spans="1:3">
      <c r="A607" s="92" t="s">
        <v>977</v>
      </c>
      <c r="B607" s="7" t="s">
        <v>47</v>
      </c>
      <c r="C607" s="32" t="s">
        <v>20</v>
      </c>
    </row>
    <row r="608" spans="1:3">
      <c r="A608" s="92" t="s">
        <v>977</v>
      </c>
      <c r="B608" s="7" t="s">
        <v>47</v>
      </c>
      <c r="C608" s="49" t="s">
        <v>19</v>
      </c>
    </row>
    <row r="609" spans="1:3">
      <c r="A609" s="92" t="s">
        <v>977</v>
      </c>
      <c r="B609" s="7" t="s">
        <v>47</v>
      </c>
    </row>
    <row r="610" spans="1:3">
      <c r="A610" s="92" t="s">
        <v>977</v>
      </c>
      <c r="B610" s="7" t="s">
        <v>47</v>
      </c>
    </row>
    <row r="611" spans="1:3">
      <c r="A611" s="92" t="s">
        <v>977</v>
      </c>
      <c r="B611" s="7" t="s">
        <v>47</v>
      </c>
      <c r="C611" s="43" t="s">
        <v>18</v>
      </c>
    </row>
    <row r="612" spans="1:3">
      <c r="A612" s="92" t="s">
        <v>977</v>
      </c>
      <c r="B612" s="7" t="s">
        <v>47</v>
      </c>
      <c r="C612" s="32" t="s">
        <v>100</v>
      </c>
    </row>
    <row r="613" spans="1:3">
      <c r="A613" s="92" t="s">
        <v>977</v>
      </c>
      <c r="B613" s="7" t="s">
        <v>47</v>
      </c>
    </row>
    <row r="614" spans="1:3">
      <c r="A614" s="92" t="s">
        <v>977</v>
      </c>
      <c r="B614" s="7" t="s">
        <v>47</v>
      </c>
      <c r="C614" s="43" t="s">
        <v>18</v>
      </c>
    </row>
    <row r="615" spans="1:3">
      <c r="A615" s="92" t="s">
        <v>977</v>
      </c>
      <c r="B615" s="7" t="s">
        <v>47</v>
      </c>
      <c r="C615" s="49" t="s">
        <v>99</v>
      </c>
    </row>
    <row r="616" spans="1:3">
      <c r="A616" s="92" t="s">
        <v>977</v>
      </c>
      <c r="B616" s="7" t="s">
        <v>47</v>
      </c>
      <c r="C616" s="49" t="s">
        <v>980</v>
      </c>
    </row>
    <row r="617" spans="1:3">
      <c r="A617" s="92" t="s">
        <v>977</v>
      </c>
      <c r="B617" s="7" t="s">
        <v>47</v>
      </c>
      <c r="C617" s="49" t="s">
        <v>98</v>
      </c>
    </row>
    <row r="618" spans="1:3">
      <c r="A618" s="92" t="s">
        <v>977</v>
      </c>
      <c r="B618" s="7" t="s">
        <v>47</v>
      </c>
      <c r="C618" s="49" t="s">
        <v>97</v>
      </c>
    </row>
    <row r="619" spans="1:3">
      <c r="A619" s="92" t="s">
        <v>977</v>
      </c>
      <c r="B619" s="7" t="s">
        <v>47</v>
      </c>
      <c r="C619" s="49" t="s">
        <v>96</v>
      </c>
    </row>
    <row r="620" spans="1:3">
      <c r="A620" s="92" t="s">
        <v>977</v>
      </c>
      <c r="B620" s="7" t="s">
        <v>47</v>
      </c>
      <c r="C620" s="49" t="s">
        <v>71</v>
      </c>
    </row>
    <row r="621" spans="1:3">
      <c r="A621" s="92" t="s">
        <v>977</v>
      </c>
      <c r="B621" s="7" t="s">
        <v>47</v>
      </c>
    </row>
    <row r="622" spans="1:3">
      <c r="A622" s="92" t="s">
        <v>977</v>
      </c>
      <c r="B622" s="7" t="s">
        <v>47</v>
      </c>
    </row>
    <row r="623" spans="1:3">
      <c r="A623" s="92" t="s">
        <v>977</v>
      </c>
      <c r="B623" s="7" t="s">
        <v>47</v>
      </c>
    </row>
    <row r="624" spans="1:3">
      <c r="A624" s="92" t="s">
        <v>957</v>
      </c>
      <c r="B624" s="100" t="s">
        <v>47</v>
      </c>
      <c r="C624" s="34" t="s">
        <v>23</v>
      </c>
    </row>
    <row r="625" spans="1:3">
      <c r="A625" s="92" t="s">
        <v>957</v>
      </c>
      <c r="B625" s="100" t="s">
        <v>47</v>
      </c>
      <c r="C625" s="32" t="s">
        <v>471</v>
      </c>
    </row>
    <row r="626" spans="1:3">
      <c r="A626" s="92" t="s">
        <v>957</v>
      </c>
      <c r="B626" s="100" t="s">
        <v>47</v>
      </c>
      <c r="C626" s="32" t="s">
        <v>42</v>
      </c>
    </row>
    <row r="627" spans="1:3">
      <c r="A627" s="92" t="s">
        <v>957</v>
      </c>
      <c r="B627" s="100" t="s">
        <v>47</v>
      </c>
      <c r="C627" s="32" t="s">
        <v>22</v>
      </c>
    </row>
    <row r="628" spans="1:3">
      <c r="A628" s="92" t="s">
        <v>957</v>
      </c>
      <c r="B628" s="100" t="s">
        <v>47</v>
      </c>
      <c r="C628" s="32" t="s">
        <v>49</v>
      </c>
    </row>
    <row r="629" spans="1:3">
      <c r="A629" s="92" t="s">
        <v>957</v>
      </c>
      <c r="B629" s="100" t="s">
        <v>47</v>
      </c>
      <c r="C629" s="32" t="s">
        <v>48</v>
      </c>
    </row>
    <row r="630" spans="1:3">
      <c r="A630" s="92" t="s">
        <v>957</v>
      </c>
      <c r="B630" s="100" t="s">
        <v>47</v>
      </c>
      <c r="C630" s="32" t="s">
        <v>380</v>
      </c>
    </row>
    <row r="631" spans="1:3">
      <c r="A631" s="92" t="s">
        <v>957</v>
      </c>
      <c r="B631" s="100" t="s">
        <v>47</v>
      </c>
      <c r="C631" s="32" t="s">
        <v>381</v>
      </c>
    </row>
    <row r="632" spans="1:3">
      <c r="A632" s="92" t="s">
        <v>957</v>
      </c>
      <c r="B632" s="100" t="s">
        <v>47</v>
      </c>
      <c r="C632" s="32" t="s">
        <v>444</v>
      </c>
    </row>
    <row r="633" spans="1:3">
      <c r="A633" s="92" t="s">
        <v>957</v>
      </c>
      <c r="B633" s="100" t="s">
        <v>47</v>
      </c>
      <c r="C633" s="32" t="s">
        <v>455</v>
      </c>
    </row>
    <row r="634" spans="1:3">
      <c r="A634" s="92" t="s">
        <v>957</v>
      </c>
      <c r="B634" s="100" t="s">
        <v>47</v>
      </c>
      <c r="C634" s="32" t="s">
        <v>456</v>
      </c>
    </row>
    <row r="635" spans="1:3">
      <c r="A635" s="92" t="s">
        <v>957</v>
      </c>
      <c r="B635" s="100" t="s">
        <v>47</v>
      </c>
      <c r="C635" s="32"/>
    </row>
    <row r="636" spans="1:3">
      <c r="A636" s="92" t="s">
        <v>957</v>
      </c>
      <c r="B636" s="100" t="s">
        <v>47</v>
      </c>
    </row>
    <row r="637" spans="1:3">
      <c r="A637" s="92" t="s">
        <v>957</v>
      </c>
      <c r="B637" s="100" t="s">
        <v>47</v>
      </c>
      <c r="C637" s="43" t="s">
        <v>18</v>
      </c>
    </row>
    <row r="638" spans="1:3">
      <c r="A638" s="92" t="s">
        <v>957</v>
      </c>
      <c r="B638" s="100" t="s">
        <v>47</v>
      </c>
      <c r="C638" s="32" t="s">
        <v>80</v>
      </c>
    </row>
    <row r="639" spans="1:3">
      <c r="A639" s="92" t="s">
        <v>957</v>
      </c>
      <c r="B639" s="100" t="s">
        <v>47</v>
      </c>
      <c r="C639" s="43" t="s">
        <v>18</v>
      </c>
    </row>
    <row r="640" spans="1:3">
      <c r="A640" s="92" t="s">
        <v>957</v>
      </c>
      <c r="B640" s="100" t="s">
        <v>47</v>
      </c>
      <c r="C640" s="32" t="s">
        <v>51</v>
      </c>
    </row>
    <row r="641" spans="1:3">
      <c r="A641" s="92" t="s">
        <v>957</v>
      </c>
      <c r="B641" s="100" t="s">
        <v>47</v>
      </c>
    </row>
    <row r="642" spans="1:3">
      <c r="A642" s="92" t="s">
        <v>957</v>
      </c>
      <c r="B642" s="100" t="s">
        <v>47</v>
      </c>
      <c r="C642" s="43" t="s">
        <v>18</v>
      </c>
    </row>
    <row r="643" spans="1:3">
      <c r="A643" s="92" t="s">
        <v>957</v>
      </c>
      <c r="B643" s="100" t="s">
        <v>47</v>
      </c>
      <c r="C643" s="49" t="s">
        <v>50</v>
      </c>
    </row>
    <row r="644" spans="1:3">
      <c r="A644" s="92" t="s">
        <v>957</v>
      </c>
      <c r="B644" s="100" t="s">
        <v>47</v>
      </c>
      <c r="C644" s="43" t="s">
        <v>18</v>
      </c>
    </row>
    <row r="645" spans="1:3">
      <c r="A645" s="92" t="s">
        <v>957</v>
      </c>
      <c r="B645" s="100" t="s">
        <v>47</v>
      </c>
      <c r="C645" s="35" t="s">
        <v>491</v>
      </c>
    </row>
    <row r="646" spans="1:3">
      <c r="A646" s="92" t="s">
        <v>957</v>
      </c>
      <c r="B646" s="100" t="s">
        <v>47</v>
      </c>
      <c r="C646" s="49" t="s">
        <v>519</v>
      </c>
    </row>
    <row r="647" spans="1:3">
      <c r="A647" s="92" t="s">
        <v>957</v>
      </c>
      <c r="B647" s="100" t="s">
        <v>47</v>
      </c>
      <c r="C647" s="49" t="s">
        <v>514</v>
      </c>
    </row>
    <row r="648" spans="1:3">
      <c r="A648" s="92" t="s">
        <v>957</v>
      </c>
      <c r="B648" s="100" t="s">
        <v>47</v>
      </c>
      <c r="C648" s="49" t="s">
        <v>517</v>
      </c>
    </row>
    <row r="649" spans="1:3">
      <c r="A649" s="92" t="s">
        <v>957</v>
      </c>
      <c r="B649" s="100" t="s">
        <v>47</v>
      </c>
      <c r="C649" s="47"/>
    </row>
    <row r="650" spans="1:3">
      <c r="A650" s="92" t="s">
        <v>957</v>
      </c>
      <c r="B650" s="100" t="s">
        <v>47</v>
      </c>
      <c r="C650" s="43" t="s">
        <v>18</v>
      </c>
    </row>
    <row r="651" spans="1:3">
      <c r="A651" s="92" t="s">
        <v>957</v>
      </c>
      <c r="B651" s="100" t="s">
        <v>47</v>
      </c>
      <c r="C651" s="32" t="s">
        <v>369</v>
      </c>
    </row>
    <row r="652" spans="1:3">
      <c r="A652" s="92" t="s">
        <v>957</v>
      </c>
      <c r="B652" s="100" t="s">
        <v>47</v>
      </c>
      <c r="C652" s="43" t="s">
        <v>18</v>
      </c>
    </row>
    <row r="653" spans="1:3">
      <c r="A653" s="92" t="s">
        <v>957</v>
      </c>
      <c r="B653" s="100" t="s">
        <v>47</v>
      </c>
      <c r="C653" s="32" t="s">
        <v>370</v>
      </c>
    </row>
    <row r="654" spans="1:3">
      <c r="A654" s="92" t="s">
        <v>957</v>
      </c>
      <c r="B654" s="100" t="s">
        <v>47</v>
      </c>
      <c r="C654" s="40" t="s">
        <v>388</v>
      </c>
    </row>
    <row r="655" spans="1:3">
      <c r="A655" s="92" t="s">
        <v>957</v>
      </c>
      <c r="B655" s="100" t="s">
        <v>47</v>
      </c>
      <c r="C655" s="40" t="s">
        <v>515</v>
      </c>
    </row>
    <row r="656" spans="1:3">
      <c r="A656" s="92" t="s">
        <v>957</v>
      </c>
      <c r="B656" s="100" t="s">
        <v>47</v>
      </c>
      <c r="C656" s="40" t="s">
        <v>520</v>
      </c>
    </row>
    <row r="657" spans="1:3">
      <c r="A657" s="92" t="s">
        <v>957</v>
      </c>
      <c r="B657" s="100" t="s">
        <v>47</v>
      </c>
      <c r="C657" s="40"/>
    </row>
    <row r="658" spans="1:3">
      <c r="A658" s="92" t="s">
        <v>957</v>
      </c>
      <c r="B658" s="100" t="s">
        <v>47</v>
      </c>
      <c r="C658" s="35" t="s">
        <v>371</v>
      </c>
    </row>
    <row r="659" spans="1:3">
      <c r="A659" s="92" t="s">
        <v>957</v>
      </c>
      <c r="B659" s="100" t="s">
        <v>47</v>
      </c>
      <c r="C659" s="41" t="s">
        <v>518</v>
      </c>
    </row>
    <row r="660" spans="1:3">
      <c r="A660" s="92" t="s">
        <v>957</v>
      </c>
      <c r="B660" s="100" t="s">
        <v>47</v>
      </c>
      <c r="C660" s="41" t="s">
        <v>523</v>
      </c>
    </row>
    <row r="661" spans="1:3">
      <c r="A661" s="92" t="s">
        <v>957</v>
      </c>
      <c r="B661" s="100" t="s">
        <v>47</v>
      </c>
      <c r="C661" s="41"/>
    </row>
    <row r="662" spans="1:3">
      <c r="A662" s="92" t="s">
        <v>957</v>
      </c>
      <c r="B662" s="100" t="s">
        <v>47</v>
      </c>
      <c r="C662" s="35" t="s">
        <v>372</v>
      </c>
    </row>
    <row r="663" spans="1:3">
      <c r="A663" s="92" t="s">
        <v>957</v>
      </c>
      <c r="B663" s="100" t="s">
        <v>47</v>
      </c>
      <c r="C663" s="49" t="s">
        <v>516</v>
      </c>
    </row>
    <row r="664" spans="1:3">
      <c r="A664" s="92" t="s">
        <v>957</v>
      </c>
      <c r="B664" s="100" t="s">
        <v>47</v>
      </c>
      <c r="C664" s="49" t="s">
        <v>521</v>
      </c>
    </row>
    <row r="665" spans="1:3">
      <c r="A665" s="92" t="s">
        <v>957</v>
      </c>
      <c r="B665" s="100" t="s">
        <v>47</v>
      </c>
    </row>
    <row r="666" spans="1:3">
      <c r="A666" s="92" t="s">
        <v>957</v>
      </c>
      <c r="B666" s="100" t="s">
        <v>47</v>
      </c>
      <c r="C666" s="43" t="s">
        <v>18</v>
      </c>
    </row>
    <row r="667" spans="1:3">
      <c r="A667" s="92" t="s">
        <v>957</v>
      </c>
      <c r="B667" s="100" t="s">
        <v>47</v>
      </c>
      <c r="C667" s="38" t="s">
        <v>79</v>
      </c>
    </row>
    <row r="668" spans="1:3">
      <c r="A668" s="92" t="s">
        <v>957</v>
      </c>
      <c r="B668" s="100" t="s">
        <v>47</v>
      </c>
    </row>
    <row r="669" spans="1:3">
      <c r="A669" s="92" t="s">
        <v>957</v>
      </c>
      <c r="B669" s="100" t="s">
        <v>47</v>
      </c>
      <c r="C669" s="43" t="s">
        <v>18</v>
      </c>
    </row>
    <row r="670" spans="1:3">
      <c r="A670" s="92" t="s">
        <v>957</v>
      </c>
      <c r="B670" s="100" t="s">
        <v>47</v>
      </c>
      <c r="C670" s="35" t="s">
        <v>465</v>
      </c>
    </row>
    <row r="671" spans="1:3">
      <c r="A671" s="92" t="s">
        <v>957</v>
      </c>
      <c r="B671" s="100" t="s">
        <v>47</v>
      </c>
      <c r="C671" s="47"/>
    </row>
    <row r="672" spans="1:3">
      <c r="A672" s="92" t="s">
        <v>957</v>
      </c>
      <c r="B672" s="100" t="s">
        <v>47</v>
      </c>
      <c r="C672" s="49" t="s">
        <v>511</v>
      </c>
    </row>
    <row r="673" spans="1:3">
      <c r="A673" s="92" t="s">
        <v>957</v>
      </c>
      <c r="B673" s="100" t="s">
        <v>47</v>
      </c>
      <c r="C673" s="49" t="s">
        <v>522</v>
      </c>
    </row>
    <row r="674" spans="1:3">
      <c r="A674" s="92" t="s">
        <v>957</v>
      </c>
      <c r="B674" s="100" t="s">
        <v>47</v>
      </c>
    </row>
    <row r="675" spans="1:3">
      <c r="A675" s="92" t="s">
        <v>957</v>
      </c>
      <c r="B675" s="100" t="s">
        <v>47</v>
      </c>
      <c r="C675" s="49" t="s">
        <v>446</v>
      </c>
    </row>
    <row r="676" spans="1:3">
      <c r="A676" s="92" t="s">
        <v>957</v>
      </c>
      <c r="B676" s="100" t="s">
        <v>47</v>
      </c>
      <c r="C676" s="46" t="s">
        <v>472</v>
      </c>
    </row>
    <row r="677" spans="1:3">
      <c r="A677" s="92" t="s">
        <v>957</v>
      </c>
      <c r="B677" s="100" t="s">
        <v>47</v>
      </c>
      <c r="C677" s="47"/>
    </row>
    <row r="678" spans="1:3">
      <c r="A678" s="92" t="s">
        <v>957</v>
      </c>
      <c r="B678" s="100" t="s">
        <v>47</v>
      </c>
      <c r="C678" s="43" t="s">
        <v>18</v>
      </c>
    </row>
    <row r="679" spans="1:3">
      <c r="A679" s="92" t="s">
        <v>957</v>
      </c>
      <c r="B679" s="100" t="s">
        <v>47</v>
      </c>
      <c r="C679" s="32" t="s">
        <v>464</v>
      </c>
    </row>
    <row r="680" spans="1:3">
      <c r="A680" s="92" t="s">
        <v>957</v>
      </c>
      <c r="B680" s="100" t="s">
        <v>47</v>
      </c>
      <c r="C680" s="47"/>
    </row>
    <row r="681" spans="1:3">
      <c r="A681" s="92" t="s">
        <v>957</v>
      </c>
      <c r="B681" s="100" t="s">
        <v>47</v>
      </c>
      <c r="C681" s="49" t="s">
        <v>473</v>
      </c>
    </row>
    <row r="682" spans="1:3">
      <c r="A682" s="92" t="s">
        <v>957</v>
      </c>
      <c r="B682" s="100" t="s">
        <v>47</v>
      </c>
      <c r="C682" s="49" t="s">
        <v>447</v>
      </c>
    </row>
    <row r="683" spans="1:3">
      <c r="A683" s="92" t="s">
        <v>957</v>
      </c>
      <c r="B683" s="100" t="s">
        <v>47</v>
      </c>
      <c r="C683" s="47"/>
    </row>
    <row r="684" spans="1:3">
      <c r="A684" s="92" t="s">
        <v>957</v>
      </c>
      <c r="B684" s="100" t="s">
        <v>47</v>
      </c>
      <c r="C684" s="43" t="s">
        <v>18</v>
      </c>
    </row>
    <row r="685" spans="1:3">
      <c r="A685" s="92" t="s">
        <v>957</v>
      </c>
      <c r="B685" s="100" t="s">
        <v>47</v>
      </c>
      <c r="C685" s="31" t="s">
        <v>468</v>
      </c>
    </row>
    <row r="686" spans="1:3">
      <c r="A686" s="92" t="s">
        <v>957</v>
      </c>
      <c r="B686" s="100" t="s">
        <v>47</v>
      </c>
      <c r="C686" s="47"/>
    </row>
    <row r="687" spans="1:3">
      <c r="A687" s="92" t="s">
        <v>957</v>
      </c>
      <c r="B687" s="100" t="s">
        <v>47</v>
      </c>
      <c r="C687" s="49" t="s">
        <v>43</v>
      </c>
    </row>
    <row r="688" spans="1:3">
      <c r="A688" s="92" t="s">
        <v>957</v>
      </c>
      <c r="B688" s="100" t="s">
        <v>47</v>
      </c>
      <c r="C688" s="49" t="s">
        <v>68</v>
      </c>
    </row>
    <row r="689" spans="1:3">
      <c r="A689" s="92" t="s">
        <v>957</v>
      </c>
      <c r="B689" s="100" t="s">
        <v>47</v>
      </c>
      <c r="C689" s="49" t="s">
        <v>39</v>
      </c>
    </row>
    <row r="690" spans="1:3">
      <c r="A690" s="92" t="s">
        <v>957</v>
      </c>
      <c r="B690" s="100" t="s">
        <v>47</v>
      </c>
      <c r="C690" s="49" t="s">
        <v>448</v>
      </c>
    </row>
    <row r="691" spans="1:3">
      <c r="A691" s="92" t="s">
        <v>957</v>
      </c>
      <c r="B691" s="100" t="s">
        <v>47</v>
      </c>
      <c r="C691" s="49" t="s">
        <v>97</v>
      </c>
    </row>
    <row r="692" spans="1:3">
      <c r="A692" s="92" t="s">
        <v>957</v>
      </c>
      <c r="B692" s="100" t="s">
        <v>47</v>
      </c>
      <c r="C692" s="49" t="s">
        <v>62</v>
      </c>
    </row>
    <row r="693" spans="1:3">
      <c r="A693" s="92" t="s">
        <v>957</v>
      </c>
      <c r="B693" s="100" t="s">
        <v>47</v>
      </c>
      <c r="C693" s="47" t="s">
        <v>454</v>
      </c>
    </row>
    <row r="694" spans="1:3">
      <c r="A694" s="92" t="s">
        <v>957</v>
      </c>
      <c r="B694" s="100" t="s">
        <v>47</v>
      </c>
      <c r="C694" s="47" t="s">
        <v>449</v>
      </c>
    </row>
    <row r="695" spans="1:3">
      <c r="A695" s="92" t="s">
        <v>957</v>
      </c>
      <c r="B695" s="100" t="s">
        <v>47</v>
      </c>
      <c r="C695" s="50" t="s">
        <v>528</v>
      </c>
    </row>
    <row r="696" spans="1:3">
      <c r="A696" s="92" t="s">
        <v>957</v>
      </c>
      <c r="B696" s="100" t="s">
        <v>47</v>
      </c>
      <c r="C696" s="49" t="s">
        <v>24</v>
      </c>
    </row>
    <row r="697" spans="1:3">
      <c r="A697" s="92" t="s">
        <v>957</v>
      </c>
      <c r="B697" s="100" t="s">
        <v>47</v>
      </c>
      <c r="C697" s="47"/>
    </row>
    <row r="698" spans="1:3">
      <c r="A698" s="92" t="s">
        <v>957</v>
      </c>
      <c r="B698" s="100" t="s">
        <v>47</v>
      </c>
      <c r="C698" s="47"/>
    </row>
    <row r="699" spans="1:3">
      <c r="A699" s="92" t="s">
        <v>957</v>
      </c>
      <c r="B699" s="100" t="s">
        <v>47</v>
      </c>
    </row>
    <row r="700" spans="1:3">
      <c r="A700" s="92" t="s">
        <v>957</v>
      </c>
      <c r="B700" s="100" t="s">
        <v>47</v>
      </c>
    </row>
    <row r="701" spans="1:3">
      <c r="A701" s="92" t="s">
        <v>957</v>
      </c>
      <c r="B701" s="100" t="s">
        <v>47</v>
      </c>
    </row>
    <row r="702" spans="1:3">
      <c r="A702" s="92" t="s">
        <v>957</v>
      </c>
      <c r="B702" s="100" t="s">
        <v>47</v>
      </c>
      <c r="C702" s="43" t="s">
        <v>18</v>
      </c>
    </row>
    <row r="703" spans="1:3">
      <c r="A703" s="92" t="s">
        <v>957</v>
      </c>
      <c r="B703" s="100" t="s">
        <v>47</v>
      </c>
      <c r="C703" s="37" t="s">
        <v>90</v>
      </c>
    </row>
    <row r="704" spans="1:3">
      <c r="A704" s="92" t="s">
        <v>957</v>
      </c>
      <c r="B704" s="100" t="s">
        <v>47</v>
      </c>
      <c r="C704" s="54"/>
    </row>
    <row r="705" spans="1:3">
      <c r="A705" s="92" t="s">
        <v>957</v>
      </c>
      <c r="B705" s="100" t="s">
        <v>47</v>
      </c>
      <c r="C705" s="43" t="s">
        <v>18</v>
      </c>
    </row>
    <row r="706" spans="1:3">
      <c r="A706" s="92" t="s">
        <v>957</v>
      </c>
      <c r="B706" s="100" t="s">
        <v>47</v>
      </c>
      <c r="C706" s="32" t="s">
        <v>89</v>
      </c>
    </row>
    <row r="707" spans="1:3">
      <c r="A707" s="92" t="s">
        <v>957</v>
      </c>
      <c r="B707" s="100" t="s">
        <v>47</v>
      </c>
      <c r="C707" s="43" t="s">
        <v>18</v>
      </c>
    </row>
    <row r="708" spans="1:3">
      <c r="A708" s="92" t="s">
        <v>957</v>
      </c>
      <c r="B708" s="100" t="s">
        <v>47</v>
      </c>
      <c r="C708" s="47" t="s">
        <v>17</v>
      </c>
    </row>
    <row r="709" spans="1:3">
      <c r="A709" s="92" t="s">
        <v>957</v>
      </c>
      <c r="B709" s="100" t="s">
        <v>47</v>
      </c>
      <c r="C709" s="47" t="s">
        <v>88</v>
      </c>
    </row>
    <row r="710" spans="1:3">
      <c r="A710" s="92" t="s">
        <v>957</v>
      </c>
      <c r="B710" s="100" t="s">
        <v>47</v>
      </c>
      <c r="C710" s="47" t="s">
        <v>12</v>
      </c>
    </row>
    <row r="711" spans="1:3">
      <c r="A711" s="92" t="s">
        <v>957</v>
      </c>
      <c r="B711" s="100" t="s">
        <v>47</v>
      </c>
      <c r="C711" s="47" t="s">
        <v>95</v>
      </c>
    </row>
    <row r="712" spans="1:3">
      <c r="A712" s="92" t="s">
        <v>957</v>
      </c>
      <c r="B712" s="100" t="s">
        <v>47</v>
      </c>
    </row>
    <row r="713" spans="1:3">
      <c r="A713" s="92" t="s">
        <v>957</v>
      </c>
      <c r="B713" s="100" t="s">
        <v>47</v>
      </c>
      <c r="C713" s="43" t="s">
        <v>18</v>
      </c>
    </row>
    <row r="714" spans="1:3">
      <c r="A714" s="92" t="s">
        <v>957</v>
      </c>
      <c r="B714" s="100" t="s">
        <v>47</v>
      </c>
      <c r="C714" s="32" t="s">
        <v>87</v>
      </c>
    </row>
    <row r="715" spans="1:3">
      <c r="A715" s="92" t="s">
        <v>957</v>
      </c>
      <c r="B715" s="100" t="s">
        <v>47</v>
      </c>
      <c r="C715" s="43" t="s">
        <v>18</v>
      </c>
    </row>
    <row r="716" spans="1:3">
      <c r="A716" s="92" t="s">
        <v>957</v>
      </c>
      <c r="B716" s="100" t="s">
        <v>47</v>
      </c>
      <c r="C716" s="47" t="s">
        <v>17</v>
      </c>
    </row>
    <row r="717" spans="1:3">
      <c r="A717" s="92" t="s">
        <v>957</v>
      </c>
      <c r="B717" s="100" t="s">
        <v>47</v>
      </c>
      <c r="C717" s="47" t="s">
        <v>86</v>
      </c>
    </row>
    <row r="718" spans="1:3">
      <c r="A718" s="92" t="s">
        <v>957</v>
      </c>
      <c r="B718" s="100" t="s">
        <v>47</v>
      </c>
      <c r="C718" s="47" t="s">
        <v>12</v>
      </c>
    </row>
    <row r="719" spans="1:3">
      <c r="A719" s="92" t="s">
        <v>957</v>
      </c>
      <c r="B719" s="100" t="s">
        <v>47</v>
      </c>
      <c r="C719" s="47" t="s">
        <v>85</v>
      </c>
    </row>
    <row r="720" spans="1:3">
      <c r="A720" s="92" t="s">
        <v>957</v>
      </c>
      <c r="B720" s="100" t="s">
        <v>47</v>
      </c>
    </row>
    <row r="721" spans="1:3">
      <c r="A721" s="92" t="s">
        <v>957</v>
      </c>
      <c r="B721" s="100" t="s">
        <v>47</v>
      </c>
    </row>
    <row r="722" spans="1:3">
      <c r="A722" s="92" t="s">
        <v>957</v>
      </c>
      <c r="B722" s="100" t="s">
        <v>47</v>
      </c>
      <c r="C722" s="43" t="s">
        <v>18</v>
      </c>
    </row>
    <row r="723" spans="1:3">
      <c r="A723" s="92" t="s">
        <v>957</v>
      </c>
      <c r="B723" s="100" t="s">
        <v>47</v>
      </c>
      <c r="C723" s="37" t="s">
        <v>84</v>
      </c>
    </row>
    <row r="724" spans="1:3">
      <c r="A724" s="92" t="s">
        <v>957</v>
      </c>
      <c r="B724" s="100" t="s">
        <v>47</v>
      </c>
      <c r="C724" s="32" t="s">
        <v>81</v>
      </c>
    </row>
    <row r="725" spans="1:3">
      <c r="A725" s="92" t="s">
        <v>957</v>
      </c>
      <c r="B725" s="100" t="s">
        <v>47</v>
      </c>
      <c r="C725" s="32" t="s">
        <v>959</v>
      </c>
    </row>
    <row r="726" spans="1:3">
      <c r="A726" s="92" t="s">
        <v>957</v>
      </c>
      <c r="B726" s="100" t="s">
        <v>47</v>
      </c>
      <c r="C726" s="32" t="s">
        <v>961</v>
      </c>
    </row>
    <row r="727" spans="1:3">
      <c r="A727" s="92" t="s">
        <v>957</v>
      </c>
      <c r="B727" s="100" t="s">
        <v>47</v>
      </c>
      <c r="C727" s="32" t="s">
        <v>960</v>
      </c>
    </row>
    <row r="728" spans="1:3">
      <c r="A728" s="92" t="s">
        <v>957</v>
      </c>
      <c r="B728" s="100" t="s">
        <v>47</v>
      </c>
      <c r="C728" s="43" t="s">
        <v>18</v>
      </c>
    </row>
    <row r="729" spans="1:3">
      <c r="A729" s="92" t="s">
        <v>957</v>
      </c>
      <c r="B729" s="100" t="s">
        <v>47</v>
      </c>
      <c r="C729" s="47" t="s">
        <v>17</v>
      </c>
    </row>
    <row r="730" spans="1:3">
      <c r="A730" s="92" t="s">
        <v>957</v>
      </c>
      <c r="B730" s="100" t="s">
        <v>47</v>
      </c>
      <c r="C730" s="47" t="s">
        <v>83</v>
      </c>
    </row>
    <row r="731" spans="1:3">
      <c r="A731" s="92" t="s">
        <v>957</v>
      </c>
      <c r="B731" s="100" t="s">
        <v>47</v>
      </c>
      <c r="C731" s="47" t="s">
        <v>12</v>
      </c>
    </row>
    <row r="732" spans="1:3">
      <c r="A732" s="92" t="s">
        <v>957</v>
      </c>
      <c r="B732" s="100" t="s">
        <v>47</v>
      </c>
      <c r="C732" s="47" t="s">
        <v>11</v>
      </c>
    </row>
    <row r="733" spans="1:3">
      <c r="A733" s="92" t="s">
        <v>957</v>
      </c>
      <c r="B733" s="100" t="s">
        <v>47</v>
      </c>
      <c r="C733" s="29" t="s">
        <v>474</v>
      </c>
    </row>
    <row r="734" spans="1:3">
      <c r="A734" s="92" t="s">
        <v>957</v>
      </c>
      <c r="B734" s="100" t="s">
        <v>47</v>
      </c>
      <c r="C734" s="29" t="s">
        <v>965</v>
      </c>
    </row>
    <row r="735" spans="1:3">
      <c r="A735" s="92" t="s">
        <v>957</v>
      </c>
      <c r="B735" s="100" t="s">
        <v>47</v>
      </c>
      <c r="C735" s="47" t="s">
        <v>82</v>
      </c>
    </row>
    <row r="736" spans="1:3">
      <c r="A736" s="92" t="s">
        <v>957</v>
      </c>
      <c r="B736" s="100" t="s">
        <v>47</v>
      </c>
      <c r="C736" s="47"/>
    </row>
    <row r="737" spans="1:3">
      <c r="A737" s="92" t="s">
        <v>957</v>
      </c>
      <c r="B737" s="100" t="s">
        <v>47</v>
      </c>
      <c r="C737" s="47"/>
    </row>
    <row r="738" spans="1:3">
      <c r="A738" s="92" t="s">
        <v>957</v>
      </c>
      <c r="B738" s="100" t="s">
        <v>47</v>
      </c>
      <c r="C738" s="43" t="s">
        <v>18</v>
      </c>
    </row>
    <row r="739" spans="1:3">
      <c r="A739" s="92" t="s">
        <v>957</v>
      </c>
      <c r="B739" s="100" t="s">
        <v>47</v>
      </c>
      <c r="C739" s="32" t="s">
        <v>966</v>
      </c>
    </row>
    <row r="740" spans="1:3">
      <c r="A740" s="92" t="s">
        <v>957</v>
      </c>
      <c r="B740" s="100" t="s">
        <v>47</v>
      </c>
      <c r="C740" s="43" t="s">
        <v>18</v>
      </c>
    </row>
    <row r="741" spans="1:3">
      <c r="A741" s="92" t="s">
        <v>957</v>
      </c>
      <c r="B741" s="100" t="s">
        <v>47</v>
      </c>
      <c r="C741" s="49" t="s">
        <v>17</v>
      </c>
    </row>
    <row r="742" spans="1:3">
      <c r="A742" s="92" t="s">
        <v>957</v>
      </c>
      <c r="B742" s="100" t="s">
        <v>47</v>
      </c>
      <c r="C742" s="49" t="s">
        <v>37</v>
      </c>
    </row>
    <row r="743" spans="1:3">
      <c r="A743" s="92" t="s">
        <v>957</v>
      </c>
      <c r="B743" s="100" t="s">
        <v>47</v>
      </c>
      <c r="C743" s="49" t="s">
        <v>36</v>
      </c>
    </row>
    <row r="744" spans="1:3">
      <c r="A744" s="92" t="s">
        <v>957</v>
      </c>
      <c r="B744" s="100" t="s">
        <v>47</v>
      </c>
      <c r="C744" s="47" t="s">
        <v>35</v>
      </c>
    </row>
    <row r="745" spans="1:3">
      <c r="A745" s="92" t="s">
        <v>957</v>
      </c>
      <c r="B745" s="100" t="s">
        <v>47</v>
      </c>
      <c r="C745" s="47" t="s">
        <v>512</v>
      </c>
    </row>
    <row r="746" spans="1:3">
      <c r="A746" s="92" t="s">
        <v>957</v>
      </c>
      <c r="B746" s="100" t="s">
        <v>47</v>
      </c>
      <c r="C746" s="47" t="s">
        <v>12</v>
      </c>
    </row>
    <row r="747" spans="1:3">
      <c r="A747" s="92" t="s">
        <v>957</v>
      </c>
      <c r="B747" s="100" t="s">
        <v>47</v>
      </c>
      <c r="C747" s="47" t="s">
        <v>9</v>
      </c>
    </row>
    <row r="748" spans="1:3">
      <c r="A748" s="92" t="s">
        <v>957</v>
      </c>
      <c r="B748" s="100" t="s">
        <v>47</v>
      </c>
      <c r="C748" s="47" t="s">
        <v>11</v>
      </c>
    </row>
    <row r="749" spans="1:3" ht="12.75" customHeight="1">
      <c r="A749" s="92" t="s">
        <v>957</v>
      </c>
      <c r="B749" s="100" t="s">
        <v>47</v>
      </c>
      <c r="C749" s="47" t="s">
        <v>399</v>
      </c>
    </row>
    <row r="750" spans="1:3">
      <c r="A750" s="92" t="s">
        <v>957</v>
      </c>
      <c r="B750" s="100" t="s">
        <v>47</v>
      </c>
      <c r="C750" s="47" t="s">
        <v>475</v>
      </c>
    </row>
    <row r="751" spans="1:3">
      <c r="A751" s="92" t="s">
        <v>957</v>
      </c>
      <c r="B751" s="100" t="s">
        <v>47</v>
      </c>
      <c r="C751" s="47"/>
    </row>
    <row r="752" spans="1:3">
      <c r="A752" s="92" t="s">
        <v>957</v>
      </c>
      <c r="B752" s="100" t="s">
        <v>47</v>
      </c>
      <c r="C752" s="47" t="s">
        <v>13</v>
      </c>
    </row>
    <row r="753" spans="1:3">
      <c r="A753" s="92" t="s">
        <v>957</v>
      </c>
      <c r="B753" s="100" t="s">
        <v>47</v>
      </c>
      <c r="C753" s="47" t="s">
        <v>11</v>
      </c>
    </row>
    <row r="754" spans="1:3">
      <c r="A754" s="92" t="s">
        <v>957</v>
      </c>
      <c r="B754" s="100" t="s">
        <v>47</v>
      </c>
      <c r="C754" s="47" t="s">
        <v>94</v>
      </c>
    </row>
    <row r="755" spans="1:3">
      <c r="A755" s="92" t="s">
        <v>957</v>
      </c>
      <c r="B755" s="100" t="s">
        <v>47</v>
      </c>
      <c r="C755" s="50" t="s">
        <v>93</v>
      </c>
    </row>
    <row r="756" spans="1:3">
      <c r="A756" s="92" t="s">
        <v>957</v>
      </c>
      <c r="B756" s="100" t="s">
        <v>47</v>
      </c>
      <c r="C756" s="50" t="s">
        <v>476</v>
      </c>
    </row>
    <row r="757" spans="1:3">
      <c r="A757" s="92" t="s">
        <v>957</v>
      </c>
      <c r="B757" s="100" t="s">
        <v>47</v>
      </c>
      <c r="C757" s="47" t="s">
        <v>367</v>
      </c>
    </row>
    <row r="758" spans="1:3">
      <c r="A758" s="92" t="s">
        <v>957</v>
      </c>
      <c r="B758" s="100" t="s">
        <v>47</v>
      </c>
      <c r="C758" s="47" t="s">
        <v>92</v>
      </c>
    </row>
    <row r="759" spans="1:3">
      <c r="A759" s="92" t="s">
        <v>957</v>
      </c>
      <c r="B759" s="100" t="s">
        <v>47</v>
      </c>
      <c r="C759" s="47" t="s">
        <v>529</v>
      </c>
    </row>
    <row r="760" spans="1:3">
      <c r="A760" s="92" t="s">
        <v>957</v>
      </c>
      <c r="B760" s="100" t="s">
        <v>47</v>
      </c>
      <c r="C760" s="47" t="s">
        <v>91</v>
      </c>
    </row>
    <row r="761" spans="1:3">
      <c r="A761" s="92" t="s">
        <v>957</v>
      </c>
      <c r="B761" s="100" t="s">
        <v>47</v>
      </c>
      <c r="C761" s="47" t="s">
        <v>26</v>
      </c>
    </row>
    <row r="762" spans="1:3">
      <c r="A762" s="92" t="s">
        <v>957</v>
      </c>
      <c r="B762" s="100" t="s">
        <v>47</v>
      </c>
    </row>
    <row r="763" spans="1:3">
      <c r="A763" s="92" t="s">
        <v>957</v>
      </c>
      <c r="B763" s="100" t="s">
        <v>47</v>
      </c>
      <c r="C763" s="43" t="s">
        <v>18</v>
      </c>
    </row>
    <row r="764" spans="1:3">
      <c r="A764" s="92" t="s">
        <v>957</v>
      </c>
      <c r="B764" s="100" t="s">
        <v>47</v>
      </c>
      <c r="C764" s="39" t="s">
        <v>530</v>
      </c>
    </row>
    <row r="765" spans="1:3">
      <c r="A765" s="92" t="s">
        <v>957</v>
      </c>
      <c r="B765" s="100" t="s">
        <v>47</v>
      </c>
      <c r="C765" s="32" t="s">
        <v>34</v>
      </c>
    </row>
    <row r="766" spans="1:3">
      <c r="A766" s="92" t="s">
        <v>957</v>
      </c>
      <c r="B766" s="100" t="s">
        <v>47</v>
      </c>
      <c r="C766" s="43" t="s">
        <v>18</v>
      </c>
    </row>
    <row r="767" spans="1:3">
      <c r="A767" s="92" t="s">
        <v>957</v>
      </c>
      <c r="B767" s="100" t="s">
        <v>47</v>
      </c>
      <c r="C767" s="32" t="s">
        <v>33</v>
      </c>
    </row>
    <row r="768" spans="1:3">
      <c r="A768" s="92" t="s">
        <v>957</v>
      </c>
      <c r="B768" s="100" t="s">
        <v>47</v>
      </c>
    </row>
    <row r="769" spans="1:3">
      <c r="A769" s="92" t="s">
        <v>957</v>
      </c>
      <c r="B769" s="100" t="s">
        <v>47</v>
      </c>
      <c r="C769" s="47"/>
    </row>
    <row r="770" spans="1:3">
      <c r="A770" s="92" t="s">
        <v>957</v>
      </c>
      <c r="B770" s="100" t="s">
        <v>47</v>
      </c>
      <c r="C770" s="43" t="s">
        <v>18</v>
      </c>
    </row>
    <row r="771" spans="1:3">
      <c r="A771" s="92" t="s">
        <v>957</v>
      </c>
      <c r="B771" s="100" t="s">
        <v>47</v>
      </c>
      <c r="C771" s="47" t="s">
        <v>17</v>
      </c>
    </row>
    <row r="772" spans="1:3">
      <c r="A772" s="92" t="s">
        <v>957</v>
      </c>
      <c r="B772" s="100" t="s">
        <v>47</v>
      </c>
      <c r="C772" s="49" t="s">
        <v>32</v>
      </c>
    </row>
    <row r="773" spans="1:3">
      <c r="A773" s="92" t="s">
        <v>957</v>
      </c>
      <c r="B773" s="100" t="s">
        <v>47</v>
      </c>
    </row>
    <row r="774" spans="1:3">
      <c r="A774" s="92" t="s">
        <v>957</v>
      </c>
      <c r="B774" s="100" t="s">
        <v>47</v>
      </c>
      <c r="C774" s="49" t="s">
        <v>513</v>
      </c>
    </row>
    <row r="775" spans="1:3">
      <c r="A775" s="92" t="s">
        <v>957</v>
      </c>
      <c r="B775" s="100" t="s">
        <v>47</v>
      </c>
      <c r="C775" s="49" t="s">
        <v>31</v>
      </c>
    </row>
    <row r="776" spans="1:3">
      <c r="A776" s="92" t="s">
        <v>957</v>
      </c>
      <c r="B776" s="100" t="s">
        <v>47</v>
      </c>
    </row>
    <row r="777" spans="1:3">
      <c r="A777" s="92" t="s">
        <v>957</v>
      </c>
      <c r="B777" s="100" t="s">
        <v>47</v>
      </c>
      <c r="C777" s="49" t="s">
        <v>30</v>
      </c>
    </row>
    <row r="778" spans="1:3">
      <c r="A778" s="92" t="s">
        <v>957</v>
      </c>
      <c r="B778" s="100" t="s">
        <v>47</v>
      </c>
      <c r="C778" s="49" t="s">
        <v>29</v>
      </c>
    </row>
    <row r="779" spans="1:3">
      <c r="A779" s="92" t="s">
        <v>957</v>
      </c>
      <c r="B779" s="100" t="s">
        <v>47</v>
      </c>
      <c r="C779" s="49" t="s">
        <v>28</v>
      </c>
    </row>
    <row r="780" spans="1:3">
      <c r="A780" s="92" t="s">
        <v>957</v>
      </c>
      <c r="B780" s="100" t="s">
        <v>47</v>
      </c>
      <c r="C780" s="49" t="s">
        <v>27</v>
      </c>
    </row>
    <row r="781" spans="1:3">
      <c r="A781" s="92" t="s">
        <v>957</v>
      </c>
      <c r="B781" s="100" t="s">
        <v>47</v>
      </c>
      <c r="C781" s="33" t="s">
        <v>462</v>
      </c>
    </row>
    <row r="782" spans="1:3">
      <c r="A782" s="92" t="s">
        <v>957</v>
      </c>
      <c r="B782" s="100" t="s">
        <v>47</v>
      </c>
      <c r="C782" s="47" t="s">
        <v>526</v>
      </c>
    </row>
    <row r="783" spans="1:3">
      <c r="A783" s="92" t="s">
        <v>957</v>
      </c>
      <c r="B783" s="100" t="s">
        <v>47</v>
      </c>
      <c r="C783" s="47" t="s">
        <v>527</v>
      </c>
    </row>
    <row r="784" spans="1:3">
      <c r="A784" s="92" t="s">
        <v>957</v>
      </c>
      <c r="B784" s="100" t="s">
        <v>47</v>
      </c>
      <c r="C784" s="47" t="s">
        <v>524</v>
      </c>
    </row>
    <row r="785" spans="1:3">
      <c r="A785" s="92" t="s">
        <v>957</v>
      </c>
      <c r="B785" s="100" t="s">
        <v>47</v>
      </c>
      <c r="C785" s="47" t="s">
        <v>525</v>
      </c>
    </row>
    <row r="786" spans="1:3">
      <c r="A786" s="92" t="s">
        <v>957</v>
      </c>
      <c r="B786" s="100" t="s">
        <v>47</v>
      </c>
      <c r="C786" s="47"/>
    </row>
    <row r="787" spans="1:3">
      <c r="A787" s="92" t="s">
        <v>957</v>
      </c>
      <c r="B787" s="100" t="s">
        <v>47</v>
      </c>
      <c r="C787" s="47"/>
    </row>
    <row r="788" spans="1:3">
      <c r="A788" s="92" t="s">
        <v>486</v>
      </c>
      <c r="B788" s="100" t="s">
        <v>47</v>
      </c>
      <c r="C788" s="34" t="s">
        <v>23</v>
      </c>
    </row>
    <row r="789" spans="1:3">
      <c r="A789" s="92" t="s">
        <v>486</v>
      </c>
      <c r="B789" s="100" t="s">
        <v>47</v>
      </c>
      <c r="C789" s="32" t="s">
        <v>471</v>
      </c>
    </row>
    <row r="790" spans="1:3">
      <c r="A790" s="92" t="s">
        <v>486</v>
      </c>
      <c r="B790" s="100" t="s">
        <v>47</v>
      </c>
      <c r="C790" s="32" t="s">
        <v>42</v>
      </c>
    </row>
    <row r="791" spans="1:3">
      <c r="A791" s="92" t="s">
        <v>486</v>
      </c>
      <c r="B791" s="100" t="s">
        <v>47</v>
      </c>
      <c r="C791" s="32" t="s">
        <v>22</v>
      </c>
    </row>
    <row r="792" spans="1:3">
      <c r="A792" s="92" t="s">
        <v>486</v>
      </c>
      <c r="B792" s="100" t="s">
        <v>47</v>
      </c>
      <c r="C792" s="32" t="s">
        <v>49</v>
      </c>
    </row>
    <row r="793" spans="1:3">
      <c r="A793" s="92" t="s">
        <v>486</v>
      </c>
      <c r="B793" s="100" t="s">
        <v>47</v>
      </c>
      <c r="C793" s="32" t="s">
        <v>48</v>
      </c>
    </row>
    <row r="794" spans="1:3">
      <c r="A794" s="92" t="s">
        <v>486</v>
      </c>
      <c r="B794" s="100" t="s">
        <v>47</v>
      </c>
      <c r="C794" s="32" t="s">
        <v>380</v>
      </c>
    </row>
    <row r="795" spans="1:3">
      <c r="A795" s="92" t="s">
        <v>486</v>
      </c>
      <c r="B795" s="100" t="s">
        <v>47</v>
      </c>
      <c r="C795" s="32" t="s">
        <v>381</v>
      </c>
    </row>
    <row r="796" spans="1:3">
      <c r="A796" s="92" t="s">
        <v>486</v>
      </c>
      <c r="B796" s="100" t="s">
        <v>47</v>
      </c>
      <c r="C796" s="32" t="s">
        <v>444</v>
      </c>
    </row>
    <row r="797" spans="1:3">
      <c r="A797" s="92" t="s">
        <v>486</v>
      </c>
      <c r="B797" s="100" t="s">
        <v>47</v>
      </c>
      <c r="C797" s="32" t="s">
        <v>455</v>
      </c>
    </row>
    <row r="798" spans="1:3">
      <c r="A798" s="92" t="s">
        <v>486</v>
      </c>
      <c r="B798" s="100" t="s">
        <v>47</v>
      </c>
      <c r="C798" s="32" t="s">
        <v>456</v>
      </c>
    </row>
    <row r="799" spans="1:3">
      <c r="A799" s="92" t="s">
        <v>486</v>
      </c>
      <c r="B799" s="100" t="s">
        <v>47</v>
      </c>
      <c r="C799" s="32"/>
    </row>
    <row r="800" spans="1:3">
      <c r="A800" s="92" t="s">
        <v>486</v>
      </c>
      <c r="B800" s="100" t="s">
        <v>47</v>
      </c>
    </row>
    <row r="801" spans="1:3">
      <c r="A801" s="92" t="s">
        <v>486</v>
      </c>
      <c r="B801" s="100" t="s">
        <v>47</v>
      </c>
      <c r="C801" s="43" t="s">
        <v>18</v>
      </c>
    </row>
    <row r="802" spans="1:3">
      <c r="A802" s="92" t="s">
        <v>486</v>
      </c>
      <c r="B802" s="100" t="s">
        <v>47</v>
      </c>
      <c r="C802" s="32" t="s">
        <v>80</v>
      </c>
    </row>
    <row r="803" spans="1:3">
      <c r="A803" s="92" t="s">
        <v>486</v>
      </c>
      <c r="B803" s="100" t="s">
        <v>47</v>
      </c>
      <c r="C803" s="43" t="s">
        <v>18</v>
      </c>
    </row>
    <row r="804" spans="1:3">
      <c r="A804" s="92" t="s">
        <v>486</v>
      </c>
      <c r="B804" s="100" t="s">
        <v>47</v>
      </c>
      <c r="C804" s="32" t="s">
        <v>51</v>
      </c>
    </row>
    <row r="805" spans="1:3">
      <c r="A805" s="92" t="s">
        <v>486</v>
      </c>
      <c r="B805" s="100" t="s">
        <v>47</v>
      </c>
    </row>
    <row r="806" spans="1:3">
      <c r="A806" s="92" t="s">
        <v>486</v>
      </c>
      <c r="B806" s="100" t="s">
        <v>47</v>
      </c>
      <c r="C806" s="43" t="s">
        <v>18</v>
      </c>
    </row>
    <row r="807" spans="1:3">
      <c r="A807" s="92" t="s">
        <v>486</v>
      </c>
      <c r="B807" s="100" t="s">
        <v>47</v>
      </c>
      <c r="C807" s="49" t="s">
        <v>50</v>
      </c>
    </row>
    <row r="808" spans="1:3">
      <c r="A808" s="92" t="s">
        <v>486</v>
      </c>
      <c r="B808" s="100" t="s">
        <v>47</v>
      </c>
      <c r="C808" s="43" t="s">
        <v>18</v>
      </c>
    </row>
    <row r="809" spans="1:3">
      <c r="A809" s="92" t="s">
        <v>486</v>
      </c>
      <c r="B809" s="100" t="s">
        <v>47</v>
      </c>
      <c r="C809" s="35" t="s">
        <v>491</v>
      </c>
    </row>
    <row r="810" spans="1:3">
      <c r="A810" s="92" t="s">
        <v>486</v>
      </c>
      <c r="B810" s="100" t="s">
        <v>47</v>
      </c>
      <c r="C810" s="49" t="s">
        <v>519</v>
      </c>
    </row>
    <row r="811" spans="1:3">
      <c r="A811" s="92" t="s">
        <v>486</v>
      </c>
      <c r="B811" s="100" t="s">
        <v>47</v>
      </c>
      <c r="C811" s="49" t="s">
        <v>514</v>
      </c>
    </row>
    <row r="812" spans="1:3">
      <c r="A812" s="92" t="s">
        <v>486</v>
      </c>
      <c r="B812" s="100" t="s">
        <v>47</v>
      </c>
      <c r="C812" s="49" t="s">
        <v>517</v>
      </c>
    </row>
    <row r="813" spans="1:3">
      <c r="A813" s="92" t="s">
        <v>486</v>
      </c>
      <c r="B813" s="100" t="s">
        <v>47</v>
      </c>
      <c r="C813" s="47"/>
    </row>
    <row r="814" spans="1:3">
      <c r="A814" s="92" t="s">
        <v>486</v>
      </c>
      <c r="B814" s="100" t="s">
        <v>47</v>
      </c>
      <c r="C814" s="43" t="s">
        <v>18</v>
      </c>
    </row>
    <row r="815" spans="1:3">
      <c r="A815" s="92" t="s">
        <v>486</v>
      </c>
      <c r="B815" s="100" t="s">
        <v>47</v>
      </c>
      <c r="C815" s="32" t="s">
        <v>369</v>
      </c>
    </row>
    <row r="816" spans="1:3">
      <c r="A816" s="92" t="s">
        <v>486</v>
      </c>
      <c r="B816" s="100" t="s">
        <v>47</v>
      </c>
      <c r="C816" s="43" t="s">
        <v>18</v>
      </c>
    </row>
    <row r="817" spans="1:3">
      <c r="A817" s="92" t="s">
        <v>486</v>
      </c>
      <c r="B817" s="100" t="s">
        <v>47</v>
      </c>
      <c r="C817" s="32" t="s">
        <v>370</v>
      </c>
    </row>
    <row r="818" spans="1:3">
      <c r="A818" s="92" t="s">
        <v>486</v>
      </c>
      <c r="B818" s="100" t="s">
        <v>47</v>
      </c>
      <c r="C818" s="40" t="s">
        <v>388</v>
      </c>
    </row>
    <row r="819" spans="1:3">
      <c r="A819" s="92" t="s">
        <v>486</v>
      </c>
      <c r="B819" s="100" t="s">
        <v>47</v>
      </c>
      <c r="C819" s="40" t="s">
        <v>515</v>
      </c>
    </row>
    <row r="820" spans="1:3">
      <c r="A820" s="92" t="s">
        <v>486</v>
      </c>
      <c r="B820" s="100" t="s">
        <v>47</v>
      </c>
      <c r="C820" s="40" t="s">
        <v>520</v>
      </c>
    </row>
    <row r="821" spans="1:3">
      <c r="A821" s="92" t="s">
        <v>486</v>
      </c>
      <c r="B821" s="100" t="s">
        <v>47</v>
      </c>
      <c r="C821" s="40"/>
    </row>
    <row r="822" spans="1:3">
      <c r="A822" s="92" t="s">
        <v>486</v>
      </c>
      <c r="B822" s="100" t="s">
        <v>47</v>
      </c>
      <c r="C822" s="35" t="s">
        <v>371</v>
      </c>
    </row>
    <row r="823" spans="1:3">
      <c r="A823" s="92" t="s">
        <v>486</v>
      </c>
      <c r="B823" s="100" t="s">
        <v>47</v>
      </c>
      <c r="C823" s="41" t="s">
        <v>518</v>
      </c>
    </row>
    <row r="824" spans="1:3">
      <c r="A824" s="92" t="s">
        <v>486</v>
      </c>
      <c r="B824" s="100" t="s">
        <v>47</v>
      </c>
      <c r="C824" s="41" t="s">
        <v>523</v>
      </c>
    </row>
    <row r="825" spans="1:3">
      <c r="A825" s="92" t="s">
        <v>486</v>
      </c>
      <c r="B825" s="100" t="s">
        <v>47</v>
      </c>
      <c r="C825" s="41"/>
    </row>
    <row r="826" spans="1:3">
      <c r="A826" s="92" t="s">
        <v>486</v>
      </c>
      <c r="B826" s="100" t="s">
        <v>47</v>
      </c>
      <c r="C826" s="35" t="s">
        <v>372</v>
      </c>
    </row>
    <row r="827" spans="1:3">
      <c r="A827" s="92" t="s">
        <v>486</v>
      </c>
      <c r="B827" s="100" t="s">
        <v>47</v>
      </c>
      <c r="C827" s="49" t="s">
        <v>516</v>
      </c>
    </row>
    <row r="828" spans="1:3">
      <c r="A828" s="92" t="s">
        <v>486</v>
      </c>
      <c r="B828" s="100" t="s">
        <v>47</v>
      </c>
      <c r="C828" s="49" t="s">
        <v>521</v>
      </c>
    </row>
    <row r="829" spans="1:3">
      <c r="A829" s="92" t="s">
        <v>486</v>
      </c>
      <c r="B829" s="100" t="s">
        <v>47</v>
      </c>
    </row>
    <row r="830" spans="1:3">
      <c r="A830" s="92" t="s">
        <v>486</v>
      </c>
      <c r="B830" s="100" t="s">
        <v>47</v>
      </c>
      <c r="C830" s="43" t="s">
        <v>18</v>
      </c>
    </row>
    <row r="831" spans="1:3">
      <c r="A831" s="92" t="s">
        <v>486</v>
      </c>
      <c r="B831" s="100" t="s">
        <v>47</v>
      </c>
      <c r="C831" s="38" t="s">
        <v>79</v>
      </c>
    </row>
    <row r="832" spans="1:3">
      <c r="A832" s="92" t="s">
        <v>486</v>
      </c>
      <c r="B832" s="100" t="s">
        <v>47</v>
      </c>
    </row>
    <row r="833" spans="1:3">
      <c r="A833" s="92" t="s">
        <v>486</v>
      </c>
      <c r="B833" s="100" t="s">
        <v>47</v>
      </c>
      <c r="C833" s="43" t="s">
        <v>18</v>
      </c>
    </row>
    <row r="834" spans="1:3">
      <c r="A834" s="92" t="s">
        <v>486</v>
      </c>
      <c r="B834" s="100" t="s">
        <v>47</v>
      </c>
      <c r="C834" s="35" t="s">
        <v>465</v>
      </c>
    </row>
    <row r="835" spans="1:3">
      <c r="A835" s="92" t="s">
        <v>486</v>
      </c>
      <c r="B835" s="100" t="s">
        <v>47</v>
      </c>
      <c r="C835" s="47"/>
    </row>
    <row r="836" spans="1:3">
      <c r="A836" s="92" t="s">
        <v>486</v>
      </c>
      <c r="B836" s="100" t="s">
        <v>47</v>
      </c>
      <c r="C836" s="49" t="s">
        <v>511</v>
      </c>
    </row>
    <row r="837" spans="1:3">
      <c r="A837" s="92" t="s">
        <v>486</v>
      </c>
      <c r="B837" s="100" t="s">
        <v>47</v>
      </c>
      <c r="C837" s="49" t="s">
        <v>522</v>
      </c>
    </row>
    <row r="838" spans="1:3">
      <c r="A838" s="92" t="s">
        <v>486</v>
      </c>
      <c r="B838" s="100" t="s">
        <v>47</v>
      </c>
    </row>
    <row r="839" spans="1:3">
      <c r="A839" s="92" t="s">
        <v>486</v>
      </c>
      <c r="B839" s="100" t="s">
        <v>47</v>
      </c>
      <c r="C839" s="49" t="s">
        <v>446</v>
      </c>
    </row>
    <row r="840" spans="1:3">
      <c r="A840" s="92" t="s">
        <v>486</v>
      </c>
      <c r="B840" s="100" t="s">
        <v>47</v>
      </c>
      <c r="C840" s="46" t="s">
        <v>472</v>
      </c>
    </row>
    <row r="841" spans="1:3">
      <c r="A841" s="92" t="s">
        <v>486</v>
      </c>
      <c r="B841" s="100" t="s">
        <v>47</v>
      </c>
      <c r="C841" s="47"/>
    </row>
    <row r="842" spans="1:3">
      <c r="A842" s="92" t="s">
        <v>486</v>
      </c>
      <c r="B842" s="100" t="s">
        <v>47</v>
      </c>
      <c r="C842" s="43" t="s">
        <v>18</v>
      </c>
    </row>
    <row r="843" spans="1:3">
      <c r="A843" s="92" t="s">
        <v>486</v>
      </c>
      <c r="B843" s="100" t="s">
        <v>47</v>
      </c>
      <c r="C843" s="32" t="s">
        <v>464</v>
      </c>
    </row>
    <row r="844" spans="1:3">
      <c r="A844" s="92" t="s">
        <v>486</v>
      </c>
      <c r="B844" s="100" t="s">
        <v>47</v>
      </c>
      <c r="C844" s="47"/>
    </row>
    <row r="845" spans="1:3">
      <c r="A845" s="92" t="s">
        <v>486</v>
      </c>
      <c r="B845" s="100" t="s">
        <v>47</v>
      </c>
      <c r="C845" s="49" t="s">
        <v>473</v>
      </c>
    </row>
    <row r="846" spans="1:3">
      <c r="A846" s="92" t="s">
        <v>486</v>
      </c>
      <c r="B846" s="100" t="s">
        <v>47</v>
      </c>
      <c r="C846" s="49" t="s">
        <v>447</v>
      </c>
    </row>
    <row r="847" spans="1:3">
      <c r="A847" s="92" t="s">
        <v>486</v>
      </c>
      <c r="B847" s="100" t="s">
        <v>47</v>
      </c>
      <c r="C847" s="47"/>
    </row>
    <row r="848" spans="1:3">
      <c r="A848" s="92" t="s">
        <v>486</v>
      </c>
      <c r="B848" s="100" t="s">
        <v>47</v>
      </c>
      <c r="C848" s="43" t="s">
        <v>18</v>
      </c>
    </row>
    <row r="849" spans="1:3">
      <c r="A849" s="92" t="s">
        <v>486</v>
      </c>
      <c r="B849" s="100" t="s">
        <v>47</v>
      </c>
      <c r="C849" s="31" t="s">
        <v>468</v>
      </c>
    </row>
    <row r="850" spans="1:3">
      <c r="A850" s="92" t="s">
        <v>486</v>
      </c>
      <c r="B850" s="100" t="s">
        <v>47</v>
      </c>
      <c r="C850" s="47"/>
    </row>
    <row r="851" spans="1:3">
      <c r="A851" s="92" t="s">
        <v>486</v>
      </c>
      <c r="B851" s="100" t="s">
        <v>47</v>
      </c>
      <c r="C851" s="49" t="s">
        <v>43</v>
      </c>
    </row>
    <row r="852" spans="1:3">
      <c r="A852" s="92" t="s">
        <v>486</v>
      </c>
      <c r="B852" s="100" t="s">
        <v>47</v>
      </c>
      <c r="C852" s="49" t="s">
        <v>68</v>
      </c>
    </row>
    <row r="853" spans="1:3">
      <c r="A853" s="92" t="s">
        <v>486</v>
      </c>
      <c r="B853" s="100" t="s">
        <v>47</v>
      </c>
      <c r="C853" s="49" t="s">
        <v>39</v>
      </c>
    </row>
    <row r="854" spans="1:3">
      <c r="A854" s="92" t="s">
        <v>486</v>
      </c>
      <c r="B854" s="100" t="s">
        <v>47</v>
      </c>
      <c r="C854" s="49" t="s">
        <v>448</v>
      </c>
    </row>
    <row r="855" spans="1:3">
      <c r="A855" s="92" t="s">
        <v>486</v>
      </c>
      <c r="B855" s="100" t="s">
        <v>47</v>
      </c>
      <c r="C855" s="49" t="s">
        <v>97</v>
      </c>
    </row>
    <row r="856" spans="1:3">
      <c r="A856" s="92" t="s">
        <v>486</v>
      </c>
      <c r="B856" s="100" t="s">
        <v>47</v>
      </c>
      <c r="C856" s="49" t="s">
        <v>62</v>
      </c>
    </row>
    <row r="857" spans="1:3">
      <c r="A857" s="92" t="s">
        <v>486</v>
      </c>
      <c r="B857" s="100" t="s">
        <v>47</v>
      </c>
      <c r="C857" s="47" t="s">
        <v>454</v>
      </c>
    </row>
    <row r="858" spans="1:3">
      <c r="A858" s="92" t="s">
        <v>486</v>
      </c>
      <c r="B858" s="100" t="s">
        <v>47</v>
      </c>
      <c r="C858" s="47" t="s">
        <v>449</v>
      </c>
    </row>
    <row r="859" spans="1:3">
      <c r="A859" s="92" t="s">
        <v>486</v>
      </c>
      <c r="B859" s="100" t="s">
        <v>47</v>
      </c>
      <c r="C859" s="50" t="s">
        <v>528</v>
      </c>
    </row>
    <row r="860" spans="1:3">
      <c r="A860" s="92" t="s">
        <v>486</v>
      </c>
      <c r="B860" s="100" t="s">
        <v>47</v>
      </c>
      <c r="C860" s="49" t="s">
        <v>24</v>
      </c>
    </row>
    <row r="861" spans="1:3">
      <c r="A861" s="92" t="s">
        <v>486</v>
      </c>
      <c r="B861" s="100" t="s">
        <v>47</v>
      </c>
      <c r="C861" s="47"/>
    </row>
    <row r="862" spans="1:3">
      <c r="A862" s="92" t="s">
        <v>486</v>
      </c>
      <c r="B862" s="100" t="s">
        <v>47</v>
      </c>
      <c r="C862" s="47"/>
    </row>
    <row r="863" spans="1:3">
      <c r="A863" s="92" t="s">
        <v>486</v>
      </c>
      <c r="B863" s="100" t="s">
        <v>47</v>
      </c>
    </row>
    <row r="864" spans="1:3">
      <c r="A864" s="92" t="s">
        <v>486</v>
      </c>
      <c r="B864" s="100" t="s">
        <v>47</v>
      </c>
    </row>
    <row r="865" spans="1:3">
      <c r="A865" s="92" t="s">
        <v>486</v>
      </c>
      <c r="B865" s="100" t="s">
        <v>47</v>
      </c>
    </row>
    <row r="866" spans="1:3">
      <c r="A866" s="92" t="s">
        <v>486</v>
      </c>
      <c r="B866" s="100" t="s">
        <v>47</v>
      </c>
      <c r="C866" s="43" t="s">
        <v>18</v>
      </c>
    </row>
    <row r="867" spans="1:3">
      <c r="A867" s="92" t="s">
        <v>486</v>
      </c>
      <c r="B867" s="100" t="s">
        <v>47</v>
      </c>
      <c r="C867" s="37" t="s">
        <v>90</v>
      </c>
    </row>
    <row r="868" spans="1:3">
      <c r="A868" s="92" t="s">
        <v>486</v>
      </c>
      <c r="B868" s="100" t="s">
        <v>47</v>
      </c>
      <c r="C868" s="54"/>
    </row>
    <row r="869" spans="1:3">
      <c r="A869" s="92" t="s">
        <v>486</v>
      </c>
      <c r="B869" s="100" t="s">
        <v>47</v>
      </c>
      <c r="C869" s="43" t="s">
        <v>18</v>
      </c>
    </row>
    <row r="870" spans="1:3">
      <c r="A870" s="92" t="s">
        <v>486</v>
      </c>
      <c r="B870" s="100" t="s">
        <v>47</v>
      </c>
      <c r="C870" s="32" t="s">
        <v>89</v>
      </c>
    </row>
    <row r="871" spans="1:3">
      <c r="A871" s="92" t="s">
        <v>486</v>
      </c>
      <c r="B871" s="100" t="s">
        <v>47</v>
      </c>
      <c r="C871" s="43" t="s">
        <v>18</v>
      </c>
    </row>
    <row r="872" spans="1:3">
      <c r="A872" s="92" t="s">
        <v>486</v>
      </c>
      <c r="B872" s="100" t="s">
        <v>47</v>
      </c>
      <c r="C872" s="47" t="s">
        <v>17</v>
      </c>
    </row>
    <row r="873" spans="1:3">
      <c r="A873" s="92" t="s">
        <v>486</v>
      </c>
      <c r="B873" s="100" t="s">
        <v>47</v>
      </c>
      <c r="C873" s="47" t="s">
        <v>88</v>
      </c>
    </row>
    <row r="874" spans="1:3">
      <c r="A874" s="92" t="s">
        <v>486</v>
      </c>
      <c r="B874" s="100" t="s">
        <v>47</v>
      </c>
      <c r="C874" s="47" t="s">
        <v>12</v>
      </c>
    </row>
    <row r="875" spans="1:3">
      <c r="A875" s="92" t="s">
        <v>486</v>
      </c>
      <c r="B875" s="100" t="s">
        <v>47</v>
      </c>
      <c r="C875" s="47" t="s">
        <v>95</v>
      </c>
    </row>
    <row r="876" spans="1:3">
      <c r="A876" s="92" t="s">
        <v>486</v>
      </c>
      <c r="B876" s="100" t="s">
        <v>47</v>
      </c>
    </row>
    <row r="877" spans="1:3">
      <c r="A877" s="92" t="s">
        <v>486</v>
      </c>
      <c r="B877" s="100" t="s">
        <v>47</v>
      </c>
      <c r="C877" s="43" t="s">
        <v>18</v>
      </c>
    </row>
    <row r="878" spans="1:3">
      <c r="A878" s="92" t="s">
        <v>486</v>
      </c>
      <c r="B878" s="100" t="s">
        <v>47</v>
      </c>
      <c r="C878" s="32" t="s">
        <v>87</v>
      </c>
    </row>
    <row r="879" spans="1:3">
      <c r="A879" s="92" t="s">
        <v>486</v>
      </c>
      <c r="B879" s="100" t="s">
        <v>47</v>
      </c>
      <c r="C879" s="43" t="s">
        <v>18</v>
      </c>
    </row>
    <row r="880" spans="1:3">
      <c r="A880" s="92" t="s">
        <v>486</v>
      </c>
      <c r="B880" s="100" t="s">
        <v>47</v>
      </c>
      <c r="C880" s="47" t="s">
        <v>17</v>
      </c>
    </row>
    <row r="881" spans="1:3">
      <c r="A881" s="92" t="s">
        <v>486</v>
      </c>
      <c r="B881" s="100" t="s">
        <v>47</v>
      </c>
      <c r="C881" s="47" t="s">
        <v>86</v>
      </c>
    </row>
    <row r="882" spans="1:3">
      <c r="A882" s="92" t="s">
        <v>486</v>
      </c>
      <c r="B882" s="100" t="s">
        <v>47</v>
      </c>
      <c r="C882" s="47" t="s">
        <v>12</v>
      </c>
    </row>
    <row r="883" spans="1:3">
      <c r="A883" s="92" t="s">
        <v>486</v>
      </c>
      <c r="B883" s="100" t="s">
        <v>47</v>
      </c>
      <c r="C883" s="47" t="s">
        <v>85</v>
      </c>
    </row>
    <row r="884" spans="1:3">
      <c r="A884" s="92" t="s">
        <v>486</v>
      </c>
      <c r="B884" s="100" t="s">
        <v>47</v>
      </c>
    </row>
    <row r="885" spans="1:3">
      <c r="A885" s="92" t="s">
        <v>486</v>
      </c>
      <c r="B885" s="100" t="s">
        <v>47</v>
      </c>
    </row>
    <row r="886" spans="1:3">
      <c r="A886" s="92" t="s">
        <v>486</v>
      </c>
      <c r="B886" s="100" t="s">
        <v>47</v>
      </c>
      <c r="C886" s="43" t="s">
        <v>18</v>
      </c>
    </row>
    <row r="887" spans="1:3">
      <c r="A887" s="92" t="s">
        <v>486</v>
      </c>
      <c r="B887" s="100" t="s">
        <v>47</v>
      </c>
      <c r="C887" s="37" t="s">
        <v>84</v>
      </c>
    </row>
    <row r="888" spans="1:3">
      <c r="A888" s="92" t="s">
        <v>486</v>
      </c>
      <c r="B888" s="100" t="s">
        <v>47</v>
      </c>
      <c r="C888" s="32" t="s">
        <v>81</v>
      </c>
    </row>
    <row r="889" spans="1:3">
      <c r="A889" s="92" t="s">
        <v>486</v>
      </c>
      <c r="B889" s="100" t="s">
        <v>47</v>
      </c>
      <c r="C889" s="32" t="s">
        <v>959</v>
      </c>
    </row>
    <row r="890" spans="1:3">
      <c r="A890" s="92" t="s">
        <v>486</v>
      </c>
      <c r="B890" s="100" t="s">
        <v>47</v>
      </c>
      <c r="C890" s="32" t="s">
        <v>961</v>
      </c>
    </row>
    <row r="891" spans="1:3">
      <c r="A891" s="92" t="s">
        <v>486</v>
      </c>
      <c r="B891" s="100" t="s">
        <v>47</v>
      </c>
      <c r="C891" s="32" t="s">
        <v>960</v>
      </c>
    </row>
    <row r="892" spans="1:3">
      <c r="A892" s="92" t="s">
        <v>486</v>
      </c>
      <c r="B892" s="100" t="s">
        <v>47</v>
      </c>
      <c r="C892" s="43" t="s">
        <v>18</v>
      </c>
    </row>
    <row r="893" spans="1:3">
      <c r="A893" s="92" t="s">
        <v>486</v>
      </c>
      <c r="B893" s="100" t="s">
        <v>47</v>
      </c>
      <c r="C893" s="47" t="s">
        <v>17</v>
      </c>
    </row>
    <row r="894" spans="1:3">
      <c r="A894" s="92" t="s">
        <v>486</v>
      </c>
      <c r="B894" s="100" t="s">
        <v>47</v>
      </c>
      <c r="C894" s="47" t="s">
        <v>83</v>
      </c>
    </row>
    <row r="895" spans="1:3">
      <c r="A895" s="92" t="s">
        <v>486</v>
      </c>
      <c r="B895" s="100" t="s">
        <v>47</v>
      </c>
      <c r="C895" s="47" t="s">
        <v>12</v>
      </c>
    </row>
    <row r="896" spans="1:3">
      <c r="A896" s="92" t="s">
        <v>486</v>
      </c>
      <c r="B896" s="100" t="s">
        <v>47</v>
      </c>
      <c r="C896" s="47" t="s">
        <v>11</v>
      </c>
    </row>
    <row r="897" spans="1:3">
      <c r="A897" s="92" t="s">
        <v>486</v>
      </c>
      <c r="B897" s="100" t="s">
        <v>47</v>
      </c>
      <c r="C897" s="29" t="s">
        <v>474</v>
      </c>
    </row>
    <row r="898" spans="1:3">
      <c r="A898" s="92" t="s">
        <v>486</v>
      </c>
      <c r="B898" s="100" t="s">
        <v>47</v>
      </c>
      <c r="C898" s="29" t="s">
        <v>965</v>
      </c>
    </row>
    <row r="899" spans="1:3">
      <c r="A899" s="92" t="s">
        <v>486</v>
      </c>
      <c r="B899" s="100" t="s">
        <v>47</v>
      </c>
      <c r="C899" s="47" t="s">
        <v>82</v>
      </c>
    </row>
    <row r="900" spans="1:3">
      <c r="A900" s="92" t="s">
        <v>486</v>
      </c>
      <c r="B900" s="100" t="s">
        <v>47</v>
      </c>
      <c r="C900" s="47"/>
    </row>
    <row r="901" spans="1:3">
      <c r="A901" s="92" t="s">
        <v>486</v>
      </c>
      <c r="B901" s="100" t="s">
        <v>47</v>
      </c>
      <c r="C901" s="47"/>
    </row>
    <row r="902" spans="1:3">
      <c r="A902" s="92" t="s">
        <v>486</v>
      </c>
      <c r="B902" s="100" t="s">
        <v>47</v>
      </c>
      <c r="C902" s="43" t="s">
        <v>18</v>
      </c>
    </row>
    <row r="903" spans="1:3">
      <c r="A903" s="92" t="s">
        <v>486</v>
      </c>
      <c r="B903" s="100" t="s">
        <v>47</v>
      </c>
      <c r="C903" s="32" t="s">
        <v>967</v>
      </c>
    </row>
    <row r="904" spans="1:3">
      <c r="A904" s="92" t="s">
        <v>486</v>
      </c>
      <c r="B904" s="100" t="s">
        <v>47</v>
      </c>
      <c r="C904" s="43" t="s">
        <v>18</v>
      </c>
    </row>
    <row r="905" spans="1:3">
      <c r="A905" s="92" t="s">
        <v>486</v>
      </c>
      <c r="B905" s="100" t="s">
        <v>47</v>
      </c>
      <c r="C905" s="49" t="s">
        <v>17</v>
      </c>
    </row>
    <row r="906" spans="1:3">
      <c r="A906" s="92" t="s">
        <v>486</v>
      </c>
      <c r="B906" s="100" t="s">
        <v>47</v>
      </c>
      <c r="C906" s="47" t="s">
        <v>968</v>
      </c>
    </row>
    <row r="907" spans="1:3">
      <c r="A907" s="92" t="s">
        <v>486</v>
      </c>
      <c r="B907" s="100" t="s">
        <v>47</v>
      </c>
      <c r="C907" s="47" t="s">
        <v>12</v>
      </c>
    </row>
    <row r="908" spans="1:3">
      <c r="A908" s="92" t="s">
        <v>486</v>
      </c>
      <c r="B908" s="100" t="s">
        <v>47</v>
      </c>
      <c r="C908" s="47" t="s">
        <v>11</v>
      </c>
    </row>
    <row r="909" spans="1:3">
      <c r="A909" s="92" t="s">
        <v>486</v>
      </c>
      <c r="B909" s="100" t="s">
        <v>47</v>
      </c>
      <c r="C909" s="29" t="s">
        <v>973</v>
      </c>
    </row>
    <row r="910" spans="1:3">
      <c r="A910" s="92" t="s">
        <v>486</v>
      </c>
      <c r="B910" s="100" t="s">
        <v>47</v>
      </c>
      <c r="C910" s="47" t="s">
        <v>974</v>
      </c>
    </row>
    <row r="911" spans="1:3">
      <c r="A911" s="92" t="s">
        <v>486</v>
      </c>
      <c r="B911" s="100" t="s">
        <v>47</v>
      </c>
      <c r="C911" s="47" t="s">
        <v>975</v>
      </c>
    </row>
    <row r="912" spans="1:3">
      <c r="A912" s="92" t="s">
        <v>486</v>
      </c>
      <c r="B912" s="100" t="s">
        <v>47</v>
      </c>
      <c r="C912" s="29" t="s">
        <v>976</v>
      </c>
    </row>
    <row r="913" spans="1:3">
      <c r="A913" s="92" t="s">
        <v>486</v>
      </c>
      <c r="B913" s="100" t="s">
        <v>47</v>
      </c>
      <c r="C913" s="47"/>
    </row>
    <row r="914" spans="1:3">
      <c r="A914" s="92" t="s">
        <v>486</v>
      </c>
      <c r="B914" s="100" t="s">
        <v>47</v>
      </c>
      <c r="C914" s="47"/>
    </row>
    <row r="915" spans="1:3">
      <c r="A915" s="92" t="s">
        <v>486</v>
      </c>
      <c r="B915" s="100" t="s">
        <v>47</v>
      </c>
      <c r="C915" s="47"/>
    </row>
    <row r="916" spans="1:3">
      <c r="A916" s="92" t="s">
        <v>486</v>
      </c>
      <c r="B916" s="100" t="s">
        <v>47</v>
      </c>
      <c r="C916" s="47"/>
    </row>
    <row r="917" spans="1:3">
      <c r="A917" s="92" t="s">
        <v>486</v>
      </c>
      <c r="B917" s="100" t="s">
        <v>47</v>
      </c>
      <c r="C917" s="47"/>
    </row>
    <row r="918" spans="1:3">
      <c r="A918" s="92" t="s">
        <v>486</v>
      </c>
      <c r="B918" s="100" t="s">
        <v>47</v>
      </c>
      <c r="C918" s="47"/>
    </row>
    <row r="919" spans="1:3">
      <c r="A919" s="92" t="s">
        <v>486</v>
      </c>
      <c r="B919" s="100" t="s">
        <v>47</v>
      </c>
      <c r="C919" s="50"/>
    </row>
    <row r="920" spans="1:3">
      <c r="A920" s="92" t="s">
        <v>486</v>
      </c>
      <c r="B920" s="100" t="s">
        <v>47</v>
      </c>
      <c r="C920" s="50"/>
    </row>
    <row r="921" spans="1:3">
      <c r="A921" s="92" t="s">
        <v>486</v>
      </c>
      <c r="B921" s="100" t="s">
        <v>47</v>
      </c>
      <c r="C921" s="47"/>
    </row>
    <row r="922" spans="1:3">
      <c r="A922" s="92" t="s">
        <v>486</v>
      </c>
      <c r="B922" s="100" t="s">
        <v>47</v>
      </c>
      <c r="C922" s="47"/>
    </row>
    <row r="923" spans="1:3">
      <c r="A923" s="92" t="s">
        <v>486</v>
      </c>
      <c r="B923" s="100" t="s">
        <v>47</v>
      </c>
      <c r="C923" s="47"/>
    </row>
    <row r="924" spans="1:3">
      <c r="A924" s="92" t="s">
        <v>486</v>
      </c>
      <c r="B924" s="100" t="s">
        <v>47</v>
      </c>
      <c r="C924" s="47"/>
    </row>
    <row r="925" spans="1:3">
      <c r="A925" s="92" t="s">
        <v>486</v>
      </c>
      <c r="B925" s="100" t="s">
        <v>47</v>
      </c>
      <c r="C925" s="47"/>
    </row>
    <row r="926" spans="1:3">
      <c r="A926" s="92" t="s">
        <v>486</v>
      </c>
      <c r="B926" s="100" t="s">
        <v>47</v>
      </c>
    </row>
    <row r="927" spans="1:3">
      <c r="A927" s="92" t="s">
        <v>486</v>
      </c>
      <c r="B927" s="100" t="s">
        <v>47</v>
      </c>
      <c r="C927" s="43" t="s">
        <v>18</v>
      </c>
    </row>
    <row r="928" spans="1:3">
      <c r="A928" s="92" t="s">
        <v>486</v>
      </c>
      <c r="B928" s="100" t="s">
        <v>47</v>
      </c>
      <c r="C928" s="39" t="s">
        <v>530</v>
      </c>
    </row>
    <row r="929" spans="1:3">
      <c r="A929" s="92" t="s">
        <v>486</v>
      </c>
      <c r="B929" s="100" t="s">
        <v>47</v>
      </c>
      <c r="C929" s="32" t="s">
        <v>34</v>
      </c>
    </row>
    <row r="930" spans="1:3">
      <c r="A930" s="92" t="s">
        <v>486</v>
      </c>
      <c r="B930" s="100" t="s">
        <v>47</v>
      </c>
      <c r="C930" s="43" t="s">
        <v>18</v>
      </c>
    </row>
    <row r="931" spans="1:3">
      <c r="A931" s="92" t="s">
        <v>486</v>
      </c>
      <c r="B931" s="100" t="s">
        <v>47</v>
      </c>
      <c r="C931" s="32" t="s">
        <v>33</v>
      </c>
    </row>
    <row r="932" spans="1:3">
      <c r="A932" s="92" t="s">
        <v>486</v>
      </c>
      <c r="B932" s="100" t="s">
        <v>47</v>
      </c>
    </row>
    <row r="933" spans="1:3">
      <c r="A933" s="92" t="s">
        <v>486</v>
      </c>
      <c r="B933" s="100" t="s">
        <v>47</v>
      </c>
      <c r="C933" s="47"/>
    </row>
    <row r="934" spans="1:3">
      <c r="A934" s="92" t="s">
        <v>486</v>
      </c>
      <c r="B934" s="100" t="s">
        <v>47</v>
      </c>
      <c r="C934" s="43" t="s">
        <v>18</v>
      </c>
    </row>
    <row r="935" spans="1:3">
      <c r="A935" s="92" t="s">
        <v>486</v>
      </c>
      <c r="B935" s="100" t="s">
        <v>47</v>
      </c>
      <c r="C935" s="47" t="s">
        <v>17</v>
      </c>
    </row>
    <row r="936" spans="1:3">
      <c r="A936" s="92" t="s">
        <v>486</v>
      </c>
      <c r="B936" s="100" t="s">
        <v>47</v>
      </c>
      <c r="C936" s="49" t="s">
        <v>32</v>
      </c>
    </row>
    <row r="937" spans="1:3">
      <c r="A937" s="92" t="s">
        <v>486</v>
      </c>
      <c r="B937" s="100" t="s">
        <v>47</v>
      </c>
    </row>
    <row r="938" spans="1:3">
      <c r="A938" s="92" t="s">
        <v>486</v>
      </c>
      <c r="B938" s="100" t="s">
        <v>47</v>
      </c>
      <c r="C938" s="49" t="s">
        <v>513</v>
      </c>
    </row>
    <row r="939" spans="1:3">
      <c r="A939" s="92" t="s">
        <v>486</v>
      </c>
      <c r="B939" s="100" t="s">
        <v>47</v>
      </c>
      <c r="C939" s="49" t="s">
        <v>31</v>
      </c>
    </row>
    <row r="940" spans="1:3">
      <c r="A940" s="92" t="s">
        <v>486</v>
      </c>
      <c r="B940" s="100" t="s">
        <v>47</v>
      </c>
    </row>
    <row r="941" spans="1:3">
      <c r="A941" s="92" t="s">
        <v>486</v>
      </c>
      <c r="B941" s="100" t="s">
        <v>47</v>
      </c>
      <c r="C941" s="49" t="s">
        <v>30</v>
      </c>
    </row>
    <row r="942" spans="1:3">
      <c r="A942" s="92" t="s">
        <v>486</v>
      </c>
      <c r="B942" s="100" t="s">
        <v>47</v>
      </c>
      <c r="C942" s="49" t="s">
        <v>29</v>
      </c>
    </row>
    <row r="943" spans="1:3">
      <c r="A943" s="92" t="s">
        <v>486</v>
      </c>
      <c r="B943" s="100" t="s">
        <v>47</v>
      </c>
      <c r="C943" s="49" t="s">
        <v>28</v>
      </c>
    </row>
    <row r="944" spans="1:3">
      <c r="A944" s="92" t="s">
        <v>486</v>
      </c>
      <c r="B944" s="100" t="s">
        <v>47</v>
      </c>
      <c r="C944" s="49" t="s">
        <v>27</v>
      </c>
    </row>
    <row r="945" spans="1:3">
      <c r="A945" s="92" t="s">
        <v>486</v>
      </c>
      <c r="B945" s="100" t="s">
        <v>47</v>
      </c>
      <c r="C945" s="33" t="s">
        <v>462</v>
      </c>
    </row>
    <row r="946" spans="1:3">
      <c r="A946" s="92" t="s">
        <v>486</v>
      </c>
      <c r="B946" s="100" t="s">
        <v>47</v>
      </c>
      <c r="C946" s="47" t="s">
        <v>526</v>
      </c>
    </row>
    <row r="947" spans="1:3">
      <c r="A947" s="92" t="s">
        <v>486</v>
      </c>
      <c r="B947" s="100" t="s">
        <v>47</v>
      </c>
      <c r="C947" s="47" t="s">
        <v>527</v>
      </c>
    </row>
    <row r="948" spans="1:3">
      <c r="A948" s="92" t="s">
        <v>486</v>
      </c>
      <c r="B948" s="100" t="s">
        <v>47</v>
      </c>
      <c r="C948" s="47" t="s">
        <v>524</v>
      </c>
    </row>
    <row r="949" spans="1:3">
      <c r="A949" s="92" t="s">
        <v>486</v>
      </c>
      <c r="B949" s="100" t="s">
        <v>47</v>
      </c>
      <c r="C949" s="47" t="s">
        <v>525</v>
      </c>
    </row>
    <row r="950" spans="1:3">
      <c r="A950" s="92" t="s">
        <v>486</v>
      </c>
      <c r="B950" s="100" t="s">
        <v>47</v>
      </c>
      <c r="C950" s="47"/>
    </row>
    <row r="951" spans="1:3">
      <c r="A951" s="92" t="s">
        <v>486</v>
      </c>
      <c r="B951" s="100" t="s">
        <v>47</v>
      </c>
      <c r="C951" s="47"/>
    </row>
    <row r="952" spans="1:3">
      <c r="A952" s="92" t="s">
        <v>958</v>
      </c>
      <c r="B952" s="18" t="s">
        <v>47</v>
      </c>
      <c r="C952" s="34" t="s">
        <v>23</v>
      </c>
    </row>
    <row r="953" spans="1:3">
      <c r="A953" s="92" t="s">
        <v>958</v>
      </c>
      <c r="B953" s="7" t="s">
        <v>47</v>
      </c>
      <c r="C953" s="32" t="s">
        <v>471</v>
      </c>
    </row>
    <row r="954" spans="1:3">
      <c r="A954" s="92" t="s">
        <v>958</v>
      </c>
      <c r="B954" s="7" t="s">
        <v>47</v>
      </c>
      <c r="C954" s="32" t="s">
        <v>42</v>
      </c>
    </row>
    <row r="955" spans="1:3">
      <c r="A955" s="92" t="s">
        <v>958</v>
      </c>
      <c r="B955" s="7" t="s">
        <v>47</v>
      </c>
      <c r="C955" s="32" t="s">
        <v>22</v>
      </c>
    </row>
    <row r="956" spans="1:3">
      <c r="A956" s="92" t="s">
        <v>958</v>
      </c>
      <c r="B956" s="7" t="s">
        <v>47</v>
      </c>
      <c r="C956" s="32" t="s">
        <v>49</v>
      </c>
    </row>
    <row r="957" spans="1:3">
      <c r="A957" s="92" t="s">
        <v>958</v>
      </c>
      <c r="B957" s="7" t="s">
        <v>47</v>
      </c>
      <c r="C957" s="32" t="s">
        <v>48</v>
      </c>
    </row>
    <row r="958" spans="1:3">
      <c r="A958" s="92" t="s">
        <v>958</v>
      </c>
      <c r="B958" s="7" t="s">
        <v>47</v>
      </c>
      <c r="C958" s="32" t="s">
        <v>380</v>
      </c>
    </row>
    <row r="959" spans="1:3">
      <c r="A959" s="92" t="s">
        <v>958</v>
      </c>
      <c r="B959" s="7" t="s">
        <v>47</v>
      </c>
      <c r="C959" s="32" t="s">
        <v>381</v>
      </c>
    </row>
    <row r="960" spans="1:3">
      <c r="A960" s="92" t="s">
        <v>958</v>
      </c>
      <c r="B960" s="7" t="s">
        <v>47</v>
      </c>
      <c r="C960" s="32" t="s">
        <v>444</v>
      </c>
    </row>
    <row r="961" spans="1:3">
      <c r="A961" s="92" t="s">
        <v>958</v>
      </c>
      <c r="B961" s="7" t="s">
        <v>47</v>
      </c>
      <c r="C961" s="32" t="s">
        <v>455</v>
      </c>
    </row>
    <row r="962" spans="1:3">
      <c r="A962" s="92" t="s">
        <v>958</v>
      </c>
      <c r="B962" s="7" t="s">
        <v>47</v>
      </c>
      <c r="C962" s="32" t="s">
        <v>456</v>
      </c>
    </row>
    <row r="963" spans="1:3">
      <c r="A963" s="92" t="s">
        <v>958</v>
      </c>
      <c r="B963" s="7" t="s">
        <v>47</v>
      </c>
      <c r="C963" s="47"/>
    </row>
    <row r="964" spans="1:3">
      <c r="A964" s="92" t="s">
        <v>958</v>
      </c>
      <c r="B964" s="7" t="s">
        <v>47</v>
      </c>
      <c r="C964" s="47"/>
    </row>
    <row r="965" spans="1:3">
      <c r="A965" s="92" t="s">
        <v>958</v>
      </c>
      <c r="B965" s="7" t="s">
        <v>47</v>
      </c>
    </row>
    <row r="966" spans="1:3">
      <c r="A966" s="92" t="s">
        <v>958</v>
      </c>
      <c r="B966" s="7" t="s">
        <v>47</v>
      </c>
      <c r="C966" s="43" t="s">
        <v>18</v>
      </c>
    </row>
    <row r="967" spans="1:3">
      <c r="A967" s="92" t="s">
        <v>958</v>
      </c>
      <c r="B967" s="7" t="s">
        <v>47</v>
      </c>
      <c r="C967" s="38" t="s">
        <v>463</v>
      </c>
    </row>
    <row r="968" spans="1:3">
      <c r="A968" s="92" t="s">
        <v>958</v>
      </c>
      <c r="B968" s="7" t="s">
        <v>47</v>
      </c>
      <c r="C968" s="32" t="s">
        <v>78</v>
      </c>
    </row>
    <row r="969" spans="1:3">
      <c r="A969" s="92" t="s">
        <v>958</v>
      </c>
      <c r="B969" s="7" t="s">
        <v>47</v>
      </c>
    </row>
    <row r="970" spans="1:3">
      <c r="A970" s="92" t="s">
        <v>958</v>
      </c>
      <c r="B970" s="7" t="s">
        <v>47</v>
      </c>
    </row>
    <row r="971" spans="1:3">
      <c r="A971" s="92" t="s">
        <v>958</v>
      </c>
      <c r="B971" s="7" t="s">
        <v>47</v>
      </c>
      <c r="C971" s="47"/>
    </row>
    <row r="972" spans="1:3">
      <c r="A972" s="92" t="s">
        <v>958</v>
      </c>
      <c r="B972" s="7" t="s">
        <v>47</v>
      </c>
      <c r="C972" s="47"/>
    </row>
    <row r="973" spans="1:3">
      <c r="A973" s="92" t="s">
        <v>958</v>
      </c>
      <c r="B973" s="7" t="s">
        <v>47</v>
      </c>
      <c r="C973" s="43" t="s">
        <v>18</v>
      </c>
    </row>
    <row r="974" spans="1:3">
      <c r="A974" s="92" t="s">
        <v>958</v>
      </c>
      <c r="B974" s="7" t="s">
        <v>47</v>
      </c>
      <c r="C974" s="35" t="s">
        <v>465</v>
      </c>
    </row>
    <row r="975" spans="1:3">
      <c r="A975" s="92" t="s">
        <v>958</v>
      </c>
      <c r="B975" s="7" t="s">
        <v>47</v>
      </c>
      <c r="C975" s="47"/>
    </row>
    <row r="976" spans="1:3">
      <c r="A976" s="92" t="s">
        <v>958</v>
      </c>
      <c r="B976" s="7" t="s">
        <v>47</v>
      </c>
      <c r="C976" s="49" t="s">
        <v>458</v>
      </c>
    </row>
    <row r="977" spans="1:3">
      <c r="A977" s="92" t="s">
        <v>958</v>
      </c>
      <c r="B977" s="7" t="s">
        <v>47</v>
      </c>
      <c r="C977" s="49" t="s">
        <v>459</v>
      </c>
    </row>
    <row r="978" spans="1:3">
      <c r="A978" s="92" t="s">
        <v>958</v>
      </c>
      <c r="B978" s="7" t="s">
        <v>47</v>
      </c>
    </row>
    <row r="979" spans="1:3">
      <c r="A979" s="92" t="s">
        <v>958</v>
      </c>
      <c r="B979" s="7" t="s">
        <v>47</v>
      </c>
      <c r="C979" s="49" t="s">
        <v>445</v>
      </c>
    </row>
    <row r="980" spans="1:3">
      <c r="A980" s="92" t="s">
        <v>958</v>
      </c>
      <c r="B980" s="7" t="s">
        <v>47</v>
      </c>
      <c r="C980" s="46" t="s">
        <v>446</v>
      </c>
    </row>
    <row r="981" spans="1:3">
      <c r="A981" s="92" t="s">
        <v>958</v>
      </c>
      <c r="B981" s="7" t="s">
        <v>47</v>
      </c>
      <c r="C981" s="47"/>
    </row>
    <row r="982" spans="1:3">
      <c r="A982" s="92" t="s">
        <v>958</v>
      </c>
      <c r="B982" s="7" t="s">
        <v>47</v>
      </c>
      <c r="C982" s="43" t="s">
        <v>18</v>
      </c>
    </row>
    <row r="983" spans="1:3">
      <c r="A983" s="92" t="s">
        <v>958</v>
      </c>
      <c r="B983" s="7" t="s">
        <v>47</v>
      </c>
      <c r="C983" s="32" t="s">
        <v>464</v>
      </c>
    </row>
    <row r="984" spans="1:3">
      <c r="A984" s="92" t="s">
        <v>958</v>
      </c>
      <c r="B984" s="7" t="s">
        <v>47</v>
      </c>
      <c r="C984" s="47"/>
    </row>
    <row r="985" spans="1:3">
      <c r="A985" s="92" t="s">
        <v>958</v>
      </c>
      <c r="B985" s="7" t="s">
        <v>47</v>
      </c>
      <c r="C985" s="49" t="s">
        <v>450</v>
      </c>
    </row>
    <row r="986" spans="1:3">
      <c r="A986" s="92" t="s">
        <v>958</v>
      </c>
      <c r="B986" s="7" t="s">
        <v>47</v>
      </c>
      <c r="C986" s="49" t="s">
        <v>447</v>
      </c>
    </row>
    <row r="987" spans="1:3">
      <c r="A987" s="92" t="s">
        <v>958</v>
      </c>
      <c r="B987" s="7" t="s">
        <v>47</v>
      </c>
      <c r="C987" s="47"/>
    </row>
    <row r="988" spans="1:3">
      <c r="A988" s="92" t="s">
        <v>958</v>
      </c>
      <c r="B988" s="7" t="s">
        <v>47</v>
      </c>
      <c r="C988" s="43" t="s">
        <v>18</v>
      </c>
    </row>
    <row r="989" spans="1:3">
      <c r="A989" s="92" t="s">
        <v>958</v>
      </c>
      <c r="B989" s="7" t="s">
        <v>47</v>
      </c>
      <c r="C989" s="31" t="s">
        <v>468</v>
      </c>
    </row>
    <row r="990" spans="1:3">
      <c r="A990" s="92" t="s">
        <v>958</v>
      </c>
      <c r="B990" s="7" t="s">
        <v>47</v>
      </c>
      <c r="C990" s="47"/>
    </row>
    <row r="991" spans="1:3">
      <c r="A991" s="92" t="s">
        <v>958</v>
      </c>
      <c r="B991" s="7" t="s">
        <v>47</v>
      </c>
      <c r="C991" s="49" t="s">
        <v>43</v>
      </c>
    </row>
    <row r="992" spans="1:3">
      <c r="A992" s="92" t="s">
        <v>958</v>
      </c>
      <c r="B992" s="7" t="s">
        <v>47</v>
      </c>
      <c r="C992" s="49" t="s">
        <v>68</v>
      </c>
    </row>
    <row r="993" spans="1:3">
      <c r="A993" s="92" t="s">
        <v>958</v>
      </c>
      <c r="B993" s="7" t="s">
        <v>47</v>
      </c>
      <c r="C993" s="49" t="s">
        <v>39</v>
      </c>
    </row>
    <row r="994" spans="1:3">
      <c r="A994" s="92" t="s">
        <v>958</v>
      </c>
      <c r="B994" s="7" t="s">
        <v>47</v>
      </c>
      <c r="C994" s="49" t="s">
        <v>448</v>
      </c>
    </row>
    <row r="995" spans="1:3">
      <c r="A995" s="92" t="s">
        <v>958</v>
      </c>
      <c r="B995" s="7" t="s">
        <v>47</v>
      </c>
      <c r="C995" s="49" t="s">
        <v>97</v>
      </c>
    </row>
    <row r="996" spans="1:3">
      <c r="A996" s="92" t="s">
        <v>958</v>
      </c>
      <c r="B996" s="7" t="s">
        <v>47</v>
      </c>
      <c r="C996" s="49" t="s">
        <v>62</v>
      </c>
    </row>
    <row r="997" spans="1:3">
      <c r="A997" s="92" t="s">
        <v>958</v>
      </c>
      <c r="B997" s="7" t="s">
        <v>47</v>
      </c>
      <c r="C997" s="47" t="s">
        <v>454</v>
      </c>
    </row>
    <row r="998" spans="1:3">
      <c r="A998" s="92" t="s">
        <v>958</v>
      </c>
      <c r="B998" s="7" t="s">
        <v>47</v>
      </c>
      <c r="C998" s="47" t="s">
        <v>449</v>
      </c>
    </row>
    <row r="999" spans="1:3">
      <c r="A999" s="92" t="s">
        <v>958</v>
      </c>
      <c r="B999" s="7" t="s">
        <v>47</v>
      </c>
      <c r="C999" s="50" t="s">
        <v>460</v>
      </c>
    </row>
    <row r="1000" spans="1:3">
      <c r="A1000" s="92" t="s">
        <v>958</v>
      </c>
      <c r="B1000" s="7" t="s">
        <v>47</v>
      </c>
      <c r="C1000" s="49" t="s">
        <v>24</v>
      </c>
    </row>
    <row r="1001" spans="1:3">
      <c r="A1001" s="92" t="s">
        <v>958</v>
      </c>
      <c r="B1001" s="7" t="s">
        <v>47</v>
      </c>
      <c r="C1001" s="47"/>
    </row>
    <row r="1002" spans="1:3">
      <c r="A1002" s="92" t="s">
        <v>958</v>
      </c>
      <c r="B1002" s="7" t="s">
        <v>47</v>
      </c>
      <c r="C1002" s="43" t="s">
        <v>18</v>
      </c>
    </row>
    <row r="1003" spans="1:3">
      <c r="A1003" s="92" t="s">
        <v>958</v>
      </c>
      <c r="B1003" s="7" t="s">
        <v>47</v>
      </c>
      <c r="C1003" s="38" t="s">
        <v>466</v>
      </c>
    </row>
    <row r="1004" spans="1:3">
      <c r="A1004" s="92" t="s">
        <v>958</v>
      </c>
      <c r="B1004" s="7" t="s">
        <v>47</v>
      </c>
    </row>
    <row r="1005" spans="1:3">
      <c r="A1005" s="92" t="s">
        <v>958</v>
      </c>
      <c r="B1005" s="7" t="s">
        <v>47</v>
      </c>
      <c r="C1005" s="43" t="s">
        <v>18</v>
      </c>
    </row>
    <row r="1006" spans="1:3">
      <c r="A1006" s="92" t="s">
        <v>958</v>
      </c>
      <c r="B1006" s="7" t="s">
        <v>47</v>
      </c>
      <c r="C1006" s="49" t="s">
        <v>43</v>
      </c>
    </row>
    <row r="1007" spans="1:3">
      <c r="A1007" s="92" t="s">
        <v>958</v>
      </c>
      <c r="B1007" s="7" t="s">
        <v>47</v>
      </c>
      <c r="C1007" s="49" t="s">
        <v>66</v>
      </c>
    </row>
    <row r="1008" spans="1:3">
      <c r="A1008" s="92" t="s">
        <v>958</v>
      </c>
      <c r="B1008" s="7" t="s">
        <v>47</v>
      </c>
      <c r="C1008" s="49" t="s">
        <v>39</v>
      </c>
    </row>
    <row r="1009" spans="1:3">
      <c r="A1009" s="92" t="s">
        <v>958</v>
      </c>
      <c r="B1009" s="7" t="s">
        <v>47</v>
      </c>
      <c r="C1009" s="49" t="s">
        <v>41</v>
      </c>
    </row>
    <row r="1010" spans="1:3">
      <c r="A1010" s="92" t="s">
        <v>958</v>
      </c>
      <c r="B1010" s="7" t="s">
        <v>47</v>
      </c>
      <c r="C1010" s="49" t="s">
        <v>65</v>
      </c>
    </row>
    <row r="1011" spans="1:3">
      <c r="A1011" s="92" t="s">
        <v>958</v>
      </c>
      <c r="B1011" s="7" t="s">
        <v>47</v>
      </c>
      <c r="C1011" s="49" t="s">
        <v>64</v>
      </c>
    </row>
    <row r="1012" spans="1:3">
      <c r="A1012" s="92" t="s">
        <v>958</v>
      </c>
      <c r="B1012" s="7" t="s">
        <v>47</v>
      </c>
      <c r="C1012" s="49" t="s">
        <v>63</v>
      </c>
    </row>
    <row r="1013" spans="1:3">
      <c r="A1013" s="92" t="s">
        <v>958</v>
      </c>
      <c r="B1013" s="7" t="s">
        <v>47</v>
      </c>
      <c r="C1013" s="49" t="s">
        <v>477</v>
      </c>
    </row>
    <row r="1014" spans="1:3">
      <c r="A1014" s="92" t="s">
        <v>958</v>
      </c>
      <c r="B1014" s="7" t="s">
        <v>47</v>
      </c>
      <c r="C1014" s="49" t="s">
        <v>983</v>
      </c>
    </row>
    <row r="1015" spans="1:3">
      <c r="A1015" s="92" t="s">
        <v>958</v>
      </c>
      <c r="B1015" s="7" t="s">
        <v>47</v>
      </c>
      <c r="C1015" s="47"/>
    </row>
    <row r="1016" spans="1:3">
      <c r="A1016" s="92" t="s">
        <v>958</v>
      </c>
      <c r="B1016" s="7" t="s">
        <v>47</v>
      </c>
      <c r="C1016" s="49" t="s">
        <v>461</v>
      </c>
    </row>
    <row r="1017" spans="1:3">
      <c r="A1017" s="92" t="s">
        <v>958</v>
      </c>
      <c r="B1017" s="7" t="s">
        <v>47</v>
      </c>
      <c r="C1017" s="49" t="s">
        <v>62</v>
      </c>
    </row>
    <row r="1018" spans="1:3">
      <c r="A1018" s="92" t="s">
        <v>958</v>
      </c>
      <c r="B1018" s="7" t="s">
        <v>47</v>
      </c>
      <c r="C1018" s="49" t="s">
        <v>61</v>
      </c>
    </row>
    <row r="1019" spans="1:3">
      <c r="A1019" s="92" t="s">
        <v>958</v>
      </c>
      <c r="B1019" s="7" t="s">
        <v>47</v>
      </c>
      <c r="C1019" s="49" t="s">
        <v>60</v>
      </c>
    </row>
    <row r="1020" spans="1:3">
      <c r="A1020" s="92" t="s">
        <v>958</v>
      </c>
      <c r="B1020" s="7" t="s">
        <v>47</v>
      </c>
      <c r="C1020" s="47" t="s">
        <v>98</v>
      </c>
    </row>
    <row r="1021" spans="1:3">
      <c r="A1021" s="92" t="s">
        <v>958</v>
      </c>
      <c r="B1021" s="7" t="s">
        <v>47</v>
      </c>
      <c r="C1021" s="49" t="s">
        <v>16</v>
      </c>
    </row>
    <row r="1022" spans="1:3">
      <c r="A1022" s="92" t="s">
        <v>958</v>
      </c>
      <c r="B1022" s="7" t="s">
        <v>47</v>
      </c>
      <c r="C1022" s="49" t="s">
        <v>59</v>
      </c>
    </row>
    <row r="1023" spans="1:3">
      <c r="A1023" s="92" t="s">
        <v>958</v>
      </c>
      <c r="B1023" s="7" t="s">
        <v>47</v>
      </c>
      <c r="C1023" s="49" t="s">
        <v>58</v>
      </c>
    </row>
    <row r="1024" spans="1:3">
      <c r="A1024" s="92" t="s">
        <v>958</v>
      </c>
      <c r="B1024" s="7" t="s">
        <v>47</v>
      </c>
      <c r="C1024" s="49" t="s">
        <v>57</v>
      </c>
    </row>
    <row r="1025" spans="1:3">
      <c r="A1025" s="92" t="s">
        <v>958</v>
      </c>
      <c r="B1025" s="7" t="s">
        <v>47</v>
      </c>
      <c r="C1025" s="47" t="s">
        <v>71</v>
      </c>
    </row>
    <row r="1026" spans="1:3">
      <c r="A1026" s="92" t="s">
        <v>958</v>
      </c>
      <c r="B1026" s="7" t="s">
        <v>47</v>
      </c>
      <c r="C1026" s="47"/>
    </row>
    <row r="1027" spans="1:3">
      <c r="A1027" s="92" t="s">
        <v>958</v>
      </c>
      <c r="B1027" s="7" t="s">
        <v>47</v>
      </c>
      <c r="C1027" s="43" t="s">
        <v>18</v>
      </c>
    </row>
    <row r="1028" spans="1:3">
      <c r="A1028" s="92" t="s">
        <v>958</v>
      </c>
      <c r="B1028" s="7" t="s">
        <v>47</v>
      </c>
      <c r="C1028" s="38" t="s">
        <v>467</v>
      </c>
    </row>
    <row r="1029" spans="1:3">
      <c r="A1029" s="92" t="s">
        <v>958</v>
      </c>
      <c r="B1029" s="7" t="s">
        <v>47</v>
      </c>
      <c r="C1029" s="32" t="s">
        <v>56</v>
      </c>
    </row>
    <row r="1030" spans="1:3">
      <c r="A1030" s="92" t="s">
        <v>958</v>
      </c>
      <c r="B1030" s="7" t="s">
        <v>47</v>
      </c>
      <c r="C1030" s="32" t="s">
        <v>55</v>
      </c>
    </row>
    <row r="1031" spans="1:3">
      <c r="A1031" s="92" t="s">
        <v>958</v>
      </c>
      <c r="B1031" s="7" t="s">
        <v>47</v>
      </c>
      <c r="C1031" s="32" t="s">
        <v>956</v>
      </c>
    </row>
    <row r="1032" spans="1:3">
      <c r="A1032" s="92" t="s">
        <v>958</v>
      </c>
      <c r="B1032" s="7" t="s">
        <v>47</v>
      </c>
      <c r="C1032" s="47"/>
    </row>
    <row r="1033" spans="1:3">
      <c r="A1033" s="92" t="s">
        <v>958</v>
      </c>
      <c r="B1033" s="7" t="s">
        <v>47</v>
      </c>
      <c r="C1033" s="43" t="s">
        <v>18</v>
      </c>
    </row>
    <row r="1034" spans="1:3">
      <c r="A1034" s="92" t="s">
        <v>958</v>
      </c>
      <c r="B1034" s="7" t="s">
        <v>47</v>
      </c>
      <c r="C1034" s="49" t="s">
        <v>43</v>
      </c>
    </row>
    <row r="1035" spans="1:3">
      <c r="A1035" s="92" t="s">
        <v>958</v>
      </c>
      <c r="B1035" s="7" t="s">
        <v>47</v>
      </c>
      <c r="C1035" s="49" t="s">
        <v>54</v>
      </c>
    </row>
    <row r="1036" spans="1:3">
      <c r="A1036" s="92" t="s">
        <v>958</v>
      </c>
      <c r="B1036" s="7" t="s">
        <v>47</v>
      </c>
      <c r="C1036" s="49" t="s">
        <v>39</v>
      </c>
    </row>
    <row r="1037" spans="1:3">
      <c r="A1037" s="92" t="s">
        <v>958</v>
      </c>
      <c r="B1037" s="7" t="s">
        <v>47</v>
      </c>
      <c r="C1037" s="49" t="s">
        <v>11</v>
      </c>
    </row>
    <row r="1038" spans="1:3">
      <c r="A1038" s="92" t="s">
        <v>958</v>
      </c>
      <c r="B1038" s="7" t="s">
        <v>47</v>
      </c>
      <c r="C1038" s="33" t="s">
        <v>478</v>
      </c>
    </row>
    <row r="1039" spans="1:3">
      <c r="A1039" s="92" t="s">
        <v>958</v>
      </c>
      <c r="B1039" s="7" t="s">
        <v>47</v>
      </c>
      <c r="C1039" s="49" t="s">
        <v>38</v>
      </c>
    </row>
    <row r="1040" spans="1:3">
      <c r="A1040" s="92" t="s">
        <v>958</v>
      </c>
      <c r="B1040" s="7" t="s">
        <v>47</v>
      </c>
      <c r="C1040" s="49" t="s">
        <v>53</v>
      </c>
    </row>
    <row r="1041" spans="1:3">
      <c r="A1041" s="92" t="s">
        <v>958</v>
      </c>
      <c r="B1041" s="7" t="s">
        <v>47</v>
      </c>
      <c r="C1041" s="49" t="s">
        <v>71</v>
      </c>
    </row>
    <row r="1042" spans="1:3">
      <c r="A1042" s="92" t="s">
        <v>958</v>
      </c>
      <c r="B1042" s="7" t="s">
        <v>47</v>
      </c>
      <c r="C1042" s="48"/>
    </row>
    <row r="1043" spans="1:3">
      <c r="A1043" s="92" t="s">
        <v>958</v>
      </c>
      <c r="B1043" s="7" t="s">
        <v>47</v>
      </c>
      <c r="C1043" s="43" t="s">
        <v>18</v>
      </c>
    </row>
    <row r="1044" spans="1:3">
      <c r="A1044" s="92" t="s">
        <v>958</v>
      </c>
      <c r="B1044" s="7" t="s">
        <v>47</v>
      </c>
      <c r="C1044" s="38" t="s">
        <v>469</v>
      </c>
    </row>
    <row r="1045" spans="1:3">
      <c r="A1045" s="92" t="s">
        <v>958</v>
      </c>
      <c r="B1045" s="7" t="s">
        <v>47</v>
      </c>
      <c r="C1045" s="35" t="s">
        <v>470</v>
      </c>
    </row>
    <row r="1046" spans="1:3">
      <c r="A1046" s="92" t="s">
        <v>958</v>
      </c>
      <c r="B1046" s="7" t="s">
        <v>47</v>
      </c>
      <c r="C1046" s="47"/>
    </row>
    <row r="1047" spans="1:3">
      <c r="A1047" s="92" t="s">
        <v>958</v>
      </c>
      <c r="B1047" s="7" t="s">
        <v>47</v>
      </c>
      <c r="C1047" s="43" t="s">
        <v>18</v>
      </c>
    </row>
    <row r="1048" spans="1:3">
      <c r="A1048" s="92" t="s">
        <v>958</v>
      </c>
      <c r="B1048" s="7" t="s">
        <v>47</v>
      </c>
      <c r="C1048" s="38" t="s">
        <v>46</v>
      </c>
    </row>
    <row r="1049" spans="1:3">
      <c r="A1049" s="92" t="s">
        <v>958</v>
      </c>
      <c r="B1049" s="7" t="s">
        <v>47</v>
      </c>
    </row>
    <row r="1050" spans="1:3">
      <c r="A1050" s="92" t="s">
        <v>958</v>
      </c>
      <c r="B1050" s="7" t="s">
        <v>47</v>
      </c>
      <c r="C1050" s="43" t="s">
        <v>18</v>
      </c>
    </row>
    <row r="1051" spans="1:3">
      <c r="A1051" s="92" t="s">
        <v>958</v>
      </c>
      <c r="B1051" s="7" t="s">
        <v>47</v>
      </c>
      <c r="C1051" s="49" t="s">
        <v>43</v>
      </c>
    </row>
    <row r="1052" spans="1:3">
      <c r="A1052" s="92" t="s">
        <v>958</v>
      </c>
      <c r="B1052" s="7" t="s">
        <v>47</v>
      </c>
      <c r="C1052" s="49" t="s">
        <v>32</v>
      </c>
    </row>
    <row r="1053" spans="1:3">
      <c r="A1053" s="92" t="s">
        <v>958</v>
      </c>
      <c r="B1053" s="7" t="s">
        <v>47</v>
      </c>
      <c r="C1053" s="49" t="s">
        <v>457</v>
      </c>
    </row>
    <row r="1054" spans="1:3">
      <c r="A1054" s="92" t="s">
        <v>958</v>
      </c>
      <c r="B1054" s="7" t="s">
        <v>47</v>
      </c>
      <c r="C1054" s="49" t="s">
        <v>31</v>
      </c>
    </row>
    <row r="1055" spans="1:3">
      <c r="A1055" s="92" t="s">
        <v>958</v>
      </c>
      <c r="B1055" s="7" t="s">
        <v>47</v>
      </c>
      <c r="C1055" s="49" t="s">
        <v>30</v>
      </c>
    </row>
    <row r="1056" spans="1:3">
      <c r="A1056" s="92" t="s">
        <v>958</v>
      </c>
      <c r="B1056" s="7" t="s">
        <v>47</v>
      </c>
      <c r="C1056" s="49" t="s">
        <v>45</v>
      </c>
    </row>
    <row r="1057" spans="1:3">
      <c r="A1057" s="92" t="s">
        <v>958</v>
      </c>
      <c r="B1057" s="7" t="s">
        <v>47</v>
      </c>
      <c r="C1057" s="49" t="s">
        <v>28</v>
      </c>
    </row>
    <row r="1058" spans="1:3">
      <c r="A1058" s="92" t="s">
        <v>958</v>
      </c>
      <c r="B1058" s="7" t="s">
        <v>47</v>
      </c>
      <c r="C1058" s="49" t="s">
        <v>52</v>
      </c>
    </row>
    <row r="1059" spans="1:3">
      <c r="A1059" s="92" t="s">
        <v>958</v>
      </c>
      <c r="B1059" s="7" t="s">
        <v>47</v>
      </c>
      <c r="C1059" s="33" t="s">
        <v>984</v>
      </c>
    </row>
    <row r="1060" spans="1:3">
      <c r="A1060" s="92" t="s">
        <v>958</v>
      </c>
      <c r="B1060" s="7" t="s">
        <v>47</v>
      </c>
      <c r="C1060" s="50" t="s">
        <v>13</v>
      </c>
    </row>
    <row r="1061" spans="1:3">
      <c r="A1061" s="92" t="s">
        <v>958</v>
      </c>
      <c r="B1061" s="7" t="s">
        <v>47</v>
      </c>
      <c r="C1061" s="49" t="s">
        <v>76</v>
      </c>
    </row>
    <row r="1062" spans="1:3">
      <c r="A1062" s="92" t="s">
        <v>958</v>
      </c>
      <c r="B1062" s="7" t="s">
        <v>47</v>
      </c>
      <c r="C1062" s="49" t="s">
        <v>75</v>
      </c>
    </row>
    <row r="1063" spans="1:3">
      <c r="A1063" s="92" t="s">
        <v>958</v>
      </c>
      <c r="B1063" s="7" t="s">
        <v>47</v>
      </c>
    </row>
    <row r="1064" spans="1:3">
      <c r="A1064" s="92" t="s">
        <v>958</v>
      </c>
      <c r="B1064" s="7" t="s">
        <v>47</v>
      </c>
      <c r="C1064" s="49" t="s">
        <v>74</v>
      </c>
    </row>
    <row r="1065" spans="1:3">
      <c r="A1065" s="92" t="s">
        <v>958</v>
      </c>
      <c r="B1065" s="7" t="s">
        <v>47</v>
      </c>
      <c r="C1065" s="49" t="s">
        <v>73</v>
      </c>
    </row>
    <row r="1066" spans="1:3">
      <c r="A1066" s="92" t="s">
        <v>958</v>
      </c>
      <c r="B1066" s="7" t="s">
        <v>47</v>
      </c>
      <c r="C1066" s="47" t="s">
        <v>71</v>
      </c>
    </row>
    <row r="1067" spans="1:3">
      <c r="A1067" s="92" t="s">
        <v>958</v>
      </c>
      <c r="B1067" s="7" t="s">
        <v>47</v>
      </c>
    </row>
    <row r="1068" spans="1:3">
      <c r="A1068" s="92" t="s">
        <v>958</v>
      </c>
      <c r="B1068" s="7" t="s">
        <v>47</v>
      </c>
      <c r="C1068" s="49" t="s">
        <v>72</v>
      </c>
    </row>
    <row r="1069" spans="1:3">
      <c r="A1069" s="92" t="s">
        <v>958</v>
      </c>
      <c r="B1069" s="7" t="s">
        <v>47</v>
      </c>
    </row>
    <row r="1070" spans="1:3">
      <c r="A1070" s="92" t="s">
        <v>958</v>
      </c>
      <c r="B1070" s="7" t="s">
        <v>47</v>
      </c>
    </row>
    <row r="1071" spans="1:3">
      <c r="A1071" s="17" t="s">
        <v>484</v>
      </c>
      <c r="B1071" s="17" t="s">
        <v>47</v>
      </c>
      <c r="C1071" s="34" t="s">
        <v>23</v>
      </c>
    </row>
    <row r="1072" spans="1:3">
      <c r="A1072" s="91" t="s">
        <v>484</v>
      </c>
      <c r="B1072" s="7" t="s">
        <v>47</v>
      </c>
      <c r="C1072" s="32" t="s">
        <v>451</v>
      </c>
    </row>
    <row r="1073" spans="1:3">
      <c r="A1073" s="91" t="s">
        <v>484</v>
      </c>
      <c r="B1073" s="7" t="s">
        <v>47</v>
      </c>
      <c r="C1073" s="32" t="s">
        <v>42</v>
      </c>
    </row>
    <row r="1074" spans="1:3">
      <c r="A1074" s="91" t="s">
        <v>484</v>
      </c>
      <c r="B1074" s="7" t="s">
        <v>47</v>
      </c>
      <c r="C1074" s="32" t="s">
        <v>22</v>
      </c>
    </row>
    <row r="1075" spans="1:3">
      <c r="A1075" s="91" t="s">
        <v>484</v>
      </c>
      <c r="B1075" s="7" t="s">
        <v>47</v>
      </c>
      <c r="C1075" s="32" t="s">
        <v>49</v>
      </c>
    </row>
    <row r="1076" spans="1:3">
      <c r="A1076" s="91" t="s">
        <v>484</v>
      </c>
      <c r="B1076" s="7" t="s">
        <v>47</v>
      </c>
      <c r="C1076" s="32" t="s">
        <v>48</v>
      </c>
    </row>
    <row r="1077" spans="1:3">
      <c r="A1077" s="91" t="s">
        <v>484</v>
      </c>
      <c r="B1077" s="7" t="s">
        <v>47</v>
      </c>
      <c r="C1077" s="32" t="s">
        <v>380</v>
      </c>
    </row>
    <row r="1078" spans="1:3">
      <c r="A1078" s="91" t="s">
        <v>484</v>
      </c>
      <c r="B1078" s="7" t="s">
        <v>47</v>
      </c>
      <c r="C1078" s="32" t="s">
        <v>381</v>
      </c>
    </row>
    <row r="1079" spans="1:3">
      <c r="A1079" s="91" t="s">
        <v>484</v>
      </c>
      <c r="B1079" s="7" t="s">
        <v>47</v>
      </c>
      <c r="C1079" s="32" t="s">
        <v>442</v>
      </c>
    </row>
    <row r="1080" spans="1:3">
      <c r="A1080" s="91" t="s">
        <v>484</v>
      </c>
      <c r="B1080" s="7" t="s">
        <v>47</v>
      </c>
      <c r="C1080" s="32" t="s">
        <v>382</v>
      </c>
    </row>
    <row r="1081" spans="1:3">
      <c r="A1081" s="91" t="s">
        <v>484</v>
      </c>
      <c r="B1081" s="7" t="s">
        <v>47</v>
      </c>
      <c r="C1081" s="32" t="s">
        <v>383</v>
      </c>
    </row>
    <row r="1082" spans="1:3">
      <c r="A1082" s="91" t="s">
        <v>484</v>
      </c>
      <c r="B1082" s="7" t="s">
        <v>47</v>
      </c>
      <c r="C1082" s="32" t="s">
        <v>384</v>
      </c>
    </row>
    <row r="1083" spans="1:3">
      <c r="A1083" s="91" t="s">
        <v>484</v>
      </c>
      <c r="B1083" s="7" t="s">
        <v>47</v>
      </c>
      <c r="C1083" s="32" t="s">
        <v>452</v>
      </c>
    </row>
    <row r="1084" spans="1:3">
      <c r="A1084" s="91" t="s">
        <v>484</v>
      </c>
      <c r="B1084" s="7" t="s">
        <v>47</v>
      </c>
    </row>
    <row r="1085" spans="1:3">
      <c r="A1085" s="91" t="s">
        <v>484</v>
      </c>
      <c r="B1085" s="7" t="s">
        <v>47</v>
      </c>
    </row>
    <row r="1086" spans="1:3">
      <c r="A1086" s="91" t="s">
        <v>484</v>
      </c>
      <c r="B1086" s="7" t="s">
        <v>47</v>
      </c>
      <c r="C1086" s="43" t="s">
        <v>18</v>
      </c>
    </row>
    <row r="1087" spans="1:3">
      <c r="A1087" s="91" t="s">
        <v>484</v>
      </c>
      <c r="B1087" s="7" t="s">
        <v>47</v>
      </c>
      <c r="C1087" s="32" t="s">
        <v>80</v>
      </c>
    </row>
    <row r="1088" spans="1:3">
      <c r="A1088" s="91" t="s">
        <v>484</v>
      </c>
      <c r="B1088" s="7" t="s">
        <v>47</v>
      </c>
      <c r="C1088" s="43" t="s">
        <v>18</v>
      </c>
    </row>
    <row r="1089" spans="1:3">
      <c r="A1089" s="91" t="s">
        <v>484</v>
      </c>
      <c r="B1089" s="7" t="s">
        <v>47</v>
      </c>
      <c r="C1089" s="32" t="s">
        <v>51</v>
      </c>
    </row>
    <row r="1090" spans="1:3">
      <c r="A1090" s="91" t="s">
        <v>484</v>
      </c>
      <c r="B1090" s="7" t="s">
        <v>47</v>
      </c>
    </row>
    <row r="1091" spans="1:3">
      <c r="A1091" s="91" t="s">
        <v>484</v>
      </c>
      <c r="B1091" s="7" t="s">
        <v>47</v>
      </c>
      <c r="C1091" s="43" t="s">
        <v>18</v>
      </c>
    </row>
    <row r="1092" spans="1:3">
      <c r="A1092" s="91" t="s">
        <v>484</v>
      </c>
      <c r="B1092" s="7" t="s">
        <v>47</v>
      </c>
      <c r="C1092" s="49" t="s">
        <v>50</v>
      </c>
    </row>
    <row r="1093" spans="1:3">
      <c r="A1093" s="91" t="s">
        <v>484</v>
      </c>
      <c r="B1093" s="7" t="s">
        <v>47</v>
      </c>
      <c r="C1093" s="43" t="s">
        <v>18</v>
      </c>
    </row>
    <row r="1094" spans="1:3">
      <c r="A1094" s="91" t="s">
        <v>484</v>
      </c>
      <c r="B1094" s="7" t="s">
        <v>47</v>
      </c>
      <c r="C1094" s="35" t="s">
        <v>492</v>
      </c>
    </row>
    <row r="1095" spans="1:3">
      <c r="A1095" s="91" t="s">
        <v>484</v>
      </c>
      <c r="B1095" s="7" t="s">
        <v>47</v>
      </c>
      <c r="C1095" s="49" t="s">
        <v>391</v>
      </c>
    </row>
    <row r="1096" spans="1:3">
      <c r="A1096" s="91" t="s">
        <v>484</v>
      </c>
      <c r="B1096" s="7" t="s">
        <v>47</v>
      </c>
      <c r="C1096" s="49" t="s">
        <v>392</v>
      </c>
    </row>
    <row r="1097" spans="1:3">
      <c r="A1097" s="91" t="s">
        <v>484</v>
      </c>
      <c r="B1097" s="7" t="s">
        <v>47</v>
      </c>
      <c r="C1097" s="47"/>
    </row>
    <row r="1098" spans="1:3">
      <c r="A1098" s="91" t="s">
        <v>484</v>
      </c>
      <c r="B1098" s="7" t="s">
        <v>47</v>
      </c>
      <c r="C1098" s="32" t="s">
        <v>368</v>
      </c>
    </row>
    <row r="1099" spans="1:3">
      <c r="A1099" s="91" t="s">
        <v>484</v>
      </c>
      <c r="B1099" s="7" t="s">
        <v>47</v>
      </c>
      <c r="C1099" s="49" t="s">
        <v>506</v>
      </c>
    </row>
    <row r="1100" spans="1:3">
      <c r="A1100" s="91" t="s">
        <v>484</v>
      </c>
      <c r="B1100" s="7" t="s">
        <v>47</v>
      </c>
      <c r="C1100" s="47"/>
    </row>
    <row r="1101" spans="1:3">
      <c r="A1101" s="91" t="s">
        <v>484</v>
      </c>
      <c r="B1101" s="7" t="s">
        <v>47</v>
      </c>
      <c r="C1101" s="47"/>
    </row>
    <row r="1102" spans="1:3">
      <c r="A1102" s="91" t="s">
        <v>484</v>
      </c>
      <c r="B1102" s="7" t="s">
        <v>47</v>
      </c>
      <c r="C1102" s="43" t="s">
        <v>18</v>
      </c>
    </row>
    <row r="1103" spans="1:3">
      <c r="A1103" s="91" t="s">
        <v>484</v>
      </c>
      <c r="B1103" s="7" t="s">
        <v>47</v>
      </c>
      <c r="C1103" s="32" t="s">
        <v>369</v>
      </c>
    </row>
    <row r="1104" spans="1:3">
      <c r="A1104" s="91" t="s">
        <v>484</v>
      </c>
      <c r="B1104" s="7" t="s">
        <v>47</v>
      </c>
      <c r="C1104" s="47"/>
    </row>
    <row r="1105" spans="1:3">
      <c r="A1105" s="91" t="s">
        <v>484</v>
      </c>
      <c r="B1105" s="7" t="s">
        <v>47</v>
      </c>
      <c r="C1105" s="43" t="s">
        <v>18</v>
      </c>
    </row>
    <row r="1106" spans="1:3">
      <c r="A1106" s="91" t="s">
        <v>484</v>
      </c>
      <c r="B1106" s="7" t="s">
        <v>47</v>
      </c>
      <c r="C1106" s="32" t="s">
        <v>370</v>
      </c>
    </row>
    <row r="1107" spans="1:3">
      <c r="A1107" s="91" t="s">
        <v>484</v>
      </c>
      <c r="B1107" s="7" t="s">
        <v>47</v>
      </c>
      <c r="C1107" s="40" t="s">
        <v>388</v>
      </c>
    </row>
    <row r="1108" spans="1:3">
      <c r="A1108" s="91" t="s">
        <v>484</v>
      </c>
      <c r="B1108" s="7" t="s">
        <v>47</v>
      </c>
      <c r="C1108" s="40" t="s">
        <v>389</v>
      </c>
    </row>
    <row r="1109" spans="1:3">
      <c r="A1109" s="91" t="s">
        <v>484</v>
      </c>
      <c r="B1109" s="7" t="s">
        <v>47</v>
      </c>
      <c r="C1109" s="40" t="s">
        <v>390</v>
      </c>
    </row>
    <row r="1110" spans="1:3">
      <c r="A1110" s="91" t="s">
        <v>484</v>
      </c>
      <c r="B1110" s="7" t="s">
        <v>47</v>
      </c>
      <c r="C1110" s="40" t="s">
        <v>856</v>
      </c>
    </row>
    <row r="1111" spans="1:3">
      <c r="A1111" s="91" t="s">
        <v>484</v>
      </c>
      <c r="B1111" s="7" t="s">
        <v>47</v>
      </c>
      <c r="C1111" s="40" t="s">
        <v>505</v>
      </c>
    </row>
    <row r="1112" spans="1:3">
      <c r="A1112" s="91" t="s">
        <v>484</v>
      </c>
      <c r="B1112" s="7" t="s">
        <v>47</v>
      </c>
      <c r="C1112" s="49" t="s">
        <v>1</v>
      </c>
    </row>
    <row r="1113" spans="1:3">
      <c r="A1113" s="91" t="s">
        <v>484</v>
      </c>
      <c r="B1113" s="7" t="s">
        <v>47</v>
      </c>
      <c r="C1113" s="35" t="s">
        <v>371</v>
      </c>
    </row>
    <row r="1114" spans="1:3">
      <c r="A1114" s="91" t="s">
        <v>484</v>
      </c>
      <c r="B1114" s="7" t="s">
        <v>47</v>
      </c>
      <c r="C1114" s="41" t="s">
        <v>453</v>
      </c>
    </row>
    <row r="1115" spans="1:3">
      <c r="A1115" s="91" t="s">
        <v>484</v>
      </c>
      <c r="B1115" s="7" t="s">
        <v>47</v>
      </c>
      <c r="C1115" s="40" t="s">
        <v>507</v>
      </c>
    </row>
    <row r="1116" spans="1:3">
      <c r="A1116" s="91" t="s">
        <v>484</v>
      </c>
      <c r="B1116" s="7" t="s">
        <v>47</v>
      </c>
    </row>
    <row r="1117" spans="1:3">
      <c r="A1117" s="91" t="s">
        <v>484</v>
      </c>
      <c r="B1117" s="7" t="s">
        <v>47</v>
      </c>
      <c r="C1117" s="35" t="s">
        <v>372</v>
      </c>
    </row>
    <row r="1118" spans="1:3">
      <c r="A1118" s="91" t="s">
        <v>484</v>
      </c>
      <c r="B1118" s="7" t="s">
        <v>47</v>
      </c>
      <c r="C1118" s="49" t="s">
        <v>393</v>
      </c>
    </row>
    <row r="1119" spans="1:3">
      <c r="A1119" s="91" t="s">
        <v>484</v>
      </c>
      <c r="B1119" s="7" t="s">
        <v>47</v>
      </c>
      <c r="C1119" s="49" t="s">
        <v>394</v>
      </c>
    </row>
    <row r="1120" spans="1:3">
      <c r="A1120" s="91" t="s">
        <v>484</v>
      </c>
      <c r="B1120" s="7" t="s">
        <v>47</v>
      </c>
    </row>
    <row r="1121" spans="1:3">
      <c r="A1121" s="91" t="s">
        <v>484</v>
      </c>
      <c r="B1121" s="7" t="s">
        <v>47</v>
      </c>
    </row>
    <row r="1122" spans="1:3">
      <c r="A1122" s="91" t="s">
        <v>484</v>
      </c>
      <c r="B1122" s="7" t="s">
        <v>47</v>
      </c>
      <c r="C1122" s="43" t="s">
        <v>18</v>
      </c>
    </row>
    <row r="1123" spans="1:3">
      <c r="A1123" s="91" t="s">
        <v>484</v>
      </c>
      <c r="B1123" s="7" t="s">
        <v>47</v>
      </c>
      <c r="C1123" s="32" t="s">
        <v>379</v>
      </c>
    </row>
    <row r="1124" spans="1:3">
      <c r="A1124" s="91" t="s">
        <v>484</v>
      </c>
      <c r="B1124" s="7" t="s">
        <v>47</v>
      </c>
    </row>
    <row r="1125" spans="1:3">
      <c r="A1125" s="91" t="s">
        <v>484</v>
      </c>
      <c r="B1125" s="7" t="s">
        <v>47</v>
      </c>
      <c r="C1125" s="43" t="s">
        <v>18</v>
      </c>
    </row>
    <row r="1126" spans="1:3">
      <c r="A1126" s="91" t="s">
        <v>484</v>
      </c>
      <c r="B1126" s="7" t="s">
        <v>47</v>
      </c>
      <c r="C1126" s="49" t="s">
        <v>43</v>
      </c>
    </row>
    <row r="1127" spans="1:3">
      <c r="A1127" s="91" t="s">
        <v>484</v>
      </c>
      <c r="B1127" s="7" t="s">
        <v>47</v>
      </c>
      <c r="C1127" s="49" t="s">
        <v>395</v>
      </c>
    </row>
    <row r="1128" spans="1:3">
      <c r="A1128" s="91" t="s">
        <v>484</v>
      </c>
      <c r="B1128" s="7" t="s">
        <v>47</v>
      </c>
      <c r="C1128" s="33" t="s">
        <v>387</v>
      </c>
    </row>
    <row r="1129" spans="1:3">
      <c r="A1129" s="91" t="s">
        <v>484</v>
      </c>
      <c r="B1129" s="7" t="s">
        <v>47</v>
      </c>
      <c r="C1129" s="49" t="s">
        <v>8</v>
      </c>
    </row>
    <row r="1130" spans="1:3">
      <c r="A1130" s="91" t="s">
        <v>484</v>
      </c>
      <c r="B1130" s="7" t="s">
        <v>47</v>
      </c>
    </row>
    <row r="1131" spans="1:3">
      <c r="A1131" s="91" t="s">
        <v>484</v>
      </c>
      <c r="B1131" s="7" t="s">
        <v>47</v>
      </c>
      <c r="C1131" s="49" t="s">
        <v>353</v>
      </c>
    </row>
    <row r="1132" spans="1:3">
      <c r="A1132" s="91" t="s">
        <v>484</v>
      </c>
      <c r="B1132" s="7" t="s">
        <v>47</v>
      </c>
    </row>
    <row r="1133" spans="1:3">
      <c r="A1133" s="91" t="s">
        <v>484</v>
      </c>
      <c r="B1133" s="7" t="s">
        <v>47</v>
      </c>
      <c r="C1133" s="33" t="s">
        <v>443</v>
      </c>
    </row>
    <row r="1134" spans="1:3">
      <c r="A1134" s="91" t="s">
        <v>484</v>
      </c>
      <c r="B1134" s="7" t="s">
        <v>47</v>
      </c>
      <c r="C1134" s="51"/>
    </row>
    <row r="1135" spans="1:3">
      <c r="A1135" s="91" t="s">
        <v>484</v>
      </c>
      <c r="B1135" s="7" t="s">
        <v>47</v>
      </c>
      <c r="C1135" s="49" t="s">
        <v>396</v>
      </c>
    </row>
    <row r="1136" spans="1:3">
      <c r="A1136" s="91" t="s">
        <v>484</v>
      </c>
      <c r="B1136" s="7" t="s">
        <v>47</v>
      </c>
    </row>
    <row r="1137" spans="1:3">
      <c r="A1137" s="91" t="s">
        <v>484</v>
      </c>
      <c r="B1137" s="7" t="s">
        <v>47</v>
      </c>
      <c r="C1137" s="53" t="s">
        <v>377</v>
      </c>
    </row>
    <row r="1138" spans="1:3">
      <c r="A1138" s="91" t="s">
        <v>484</v>
      </c>
      <c r="B1138" s="7" t="s">
        <v>47</v>
      </c>
      <c r="C1138" s="53" t="s">
        <v>405</v>
      </c>
    </row>
    <row r="1139" spans="1:3">
      <c r="A1139" s="91" t="s">
        <v>484</v>
      </c>
      <c r="B1139" s="7" t="s">
        <v>47</v>
      </c>
      <c r="C1139" s="51" t="s">
        <v>795</v>
      </c>
    </row>
    <row r="1140" spans="1:3">
      <c r="A1140" s="91" t="s">
        <v>484</v>
      </c>
      <c r="B1140" s="7" t="s">
        <v>47</v>
      </c>
      <c r="C1140" s="53" t="s">
        <v>378</v>
      </c>
    </row>
    <row r="1141" spans="1:3">
      <c r="A1141" s="91" t="s">
        <v>484</v>
      </c>
      <c r="B1141" s="7" t="s">
        <v>47</v>
      </c>
      <c r="C1141" s="52" t="s">
        <v>24</v>
      </c>
    </row>
    <row r="1142" spans="1:3">
      <c r="A1142" s="91" t="s">
        <v>484</v>
      </c>
      <c r="B1142" s="7" t="s">
        <v>47</v>
      </c>
      <c r="C1142" s="52"/>
    </row>
    <row r="1143" spans="1:3">
      <c r="A1143" s="91" t="s">
        <v>484</v>
      </c>
      <c r="B1143" s="7" t="s">
        <v>47</v>
      </c>
      <c r="C1143" s="48" t="s">
        <v>397</v>
      </c>
    </row>
    <row r="1144" spans="1:3">
      <c r="A1144" s="91" t="s">
        <v>484</v>
      </c>
      <c r="B1144" s="7" t="s">
        <v>47</v>
      </c>
      <c r="C1144" s="48" t="s">
        <v>398</v>
      </c>
    </row>
    <row r="1145" spans="1:3">
      <c r="A1145" s="91" t="s">
        <v>484</v>
      </c>
      <c r="B1145" s="7" t="s">
        <v>47</v>
      </c>
    </row>
    <row r="1146" spans="1:3">
      <c r="A1146" s="91" t="s">
        <v>484</v>
      </c>
      <c r="B1146" s="7" t="s">
        <v>47</v>
      </c>
      <c r="C1146" s="33" t="s">
        <v>489</v>
      </c>
    </row>
    <row r="1147" spans="1:3">
      <c r="A1147" s="91" t="s">
        <v>484</v>
      </c>
      <c r="B1147" s="7" t="s">
        <v>47</v>
      </c>
      <c r="C1147" s="43" t="s">
        <v>18</v>
      </c>
    </row>
    <row r="1148" spans="1:3">
      <c r="A1148" s="91" t="s">
        <v>484</v>
      </c>
      <c r="B1148" s="7" t="s">
        <v>47</v>
      </c>
      <c r="C1148" s="36" t="s">
        <v>857</v>
      </c>
    </row>
    <row r="1149" spans="1:3">
      <c r="A1149" s="91" t="s">
        <v>484</v>
      </c>
      <c r="B1149" s="7" t="s">
        <v>47</v>
      </c>
      <c r="C1149" s="36" t="s">
        <v>858</v>
      </c>
    </row>
    <row r="1150" spans="1:3">
      <c r="A1150" s="91" t="s">
        <v>484</v>
      </c>
      <c r="B1150" s="7" t="s">
        <v>47</v>
      </c>
      <c r="C1150" s="36" t="s">
        <v>859</v>
      </c>
    </row>
    <row r="1151" spans="1:3">
      <c r="A1151" s="91" t="s">
        <v>484</v>
      </c>
      <c r="B1151" s="7" t="s">
        <v>47</v>
      </c>
      <c r="C1151" s="43" t="s">
        <v>18</v>
      </c>
    </row>
    <row r="1152" spans="1:3">
      <c r="A1152" s="91" t="s">
        <v>484</v>
      </c>
      <c r="B1152" s="7" t="s">
        <v>47</v>
      </c>
      <c r="C1152" s="36" t="s">
        <v>919</v>
      </c>
    </row>
    <row r="1153" spans="1:3">
      <c r="A1153" s="91" t="s">
        <v>484</v>
      </c>
      <c r="B1153" s="7" t="s">
        <v>47</v>
      </c>
      <c r="C1153" s="36" t="s">
        <v>385</v>
      </c>
    </row>
    <row r="1154" spans="1:3">
      <c r="A1154" s="91" t="s">
        <v>484</v>
      </c>
      <c r="B1154" s="7" t="s">
        <v>47</v>
      </c>
      <c r="C1154" s="43" t="s">
        <v>18</v>
      </c>
    </row>
    <row r="1155" spans="1:3">
      <c r="A1155" s="91" t="s">
        <v>484</v>
      </c>
      <c r="B1155" s="7" t="s">
        <v>47</v>
      </c>
      <c r="C1155" s="36" t="s">
        <v>920</v>
      </c>
    </row>
    <row r="1156" spans="1:3">
      <c r="A1156" s="91" t="s">
        <v>484</v>
      </c>
      <c r="B1156" s="7" t="s">
        <v>47</v>
      </c>
      <c r="C1156" s="36" t="s">
        <v>373</v>
      </c>
    </row>
    <row r="1157" spans="1:3">
      <c r="A1157" s="91" t="s">
        <v>484</v>
      </c>
      <c r="B1157" s="7" t="s">
        <v>47</v>
      </c>
      <c r="C1157" s="36" t="s">
        <v>386</v>
      </c>
    </row>
    <row r="1158" spans="1:3">
      <c r="A1158" s="91" t="s">
        <v>484</v>
      </c>
      <c r="B1158" s="7" t="s">
        <v>47</v>
      </c>
      <c r="C1158" s="36" t="s">
        <v>374</v>
      </c>
    </row>
    <row r="1159" spans="1:3">
      <c r="A1159" s="91" t="s">
        <v>484</v>
      </c>
      <c r="B1159" s="7" t="s">
        <v>47</v>
      </c>
      <c r="C1159" s="36" t="s">
        <v>375</v>
      </c>
    </row>
    <row r="1160" spans="1:3">
      <c r="A1160" s="91" t="s">
        <v>484</v>
      </c>
      <c r="B1160" s="7" t="s">
        <v>47</v>
      </c>
      <c r="C1160" s="53"/>
    </row>
    <row r="1161" spans="1:3">
      <c r="A1161" s="91" t="s">
        <v>484</v>
      </c>
      <c r="B1161" s="7" t="s">
        <v>47</v>
      </c>
      <c r="C1161" s="36" t="s">
        <v>954</v>
      </c>
    </row>
    <row r="1162" spans="1:3">
      <c r="A1162" s="91" t="s">
        <v>484</v>
      </c>
      <c r="B1162" s="7" t="s">
        <v>47</v>
      </c>
      <c r="C1162" s="36" t="s">
        <v>955</v>
      </c>
    </row>
    <row r="1163" spans="1:3">
      <c r="A1163" s="91" t="s">
        <v>484</v>
      </c>
      <c r="B1163" s="7" t="s">
        <v>47</v>
      </c>
      <c r="C1163" s="51"/>
    </row>
    <row r="1164" spans="1:3">
      <c r="A1164" s="93" t="s">
        <v>493</v>
      </c>
      <c r="B1164" s="17" t="s">
        <v>47</v>
      </c>
      <c r="C1164" s="34" t="s">
        <v>23</v>
      </c>
    </row>
    <row r="1165" spans="1:3">
      <c r="A1165" s="93" t="s">
        <v>493</v>
      </c>
      <c r="B1165" s="7" t="s">
        <v>47</v>
      </c>
      <c r="C1165" s="32" t="s">
        <v>451</v>
      </c>
    </row>
    <row r="1166" spans="1:3">
      <c r="A1166" s="93" t="s">
        <v>493</v>
      </c>
      <c r="B1166" s="7" t="s">
        <v>47</v>
      </c>
      <c r="C1166" s="32" t="s">
        <v>42</v>
      </c>
    </row>
    <row r="1167" spans="1:3">
      <c r="A1167" s="93" t="s">
        <v>493</v>
      </c>
      <c r="B1167" s="7" t="s">
        <v>47</v>
      </c>
      <c r="C1167" s="32" t="s">
        <v>22</v>
      </c>
    </row>
    <row r="1168" spans="1:3">
      <c r="A1168" s="93" t="s">
        <v>493</v>
      </c>
      <c r="B1168" s="7" t="s">
        <v>47</v>
      </c>
      <c r="C1168" s="32" t="s">
        <v>49</v>
      </c>
    </row>
    <row r="1169" spans="1:3">
      <c r="A1169" s="93" t="s">
        <v>493</v>
      </c>
      <c r="B1169" s="7" t="s">
        <v>47</v>
      </c>
      <c r="C1169" s="32" t="s">
        <v>48</v>
      </c>
    </row>
    <row r="1170" spans="1:3">
      <c r="A1170" s="93" t="s">
        <v>493</v>
      </c>
      <c r="B1170" s="7" t="s">
        <v>47</v>
      </c>
      <c r="C1170" s="32" t="s">
        <v>380</v>
      </c>
    </row>
    <row r="1171" spans="1:3">
      <c r="A1171" s="93" t="s">
        <v>493</v>
      </c>
      <c r="B1171" s="7" t="s">
        <v>47</v>
      </c>
      <c r="C1171" s="32" t="s">
        <v>381</v>
      </c>
    </row>
    <row r="1172" spans="1:3">
      <c r="A1172" s="93" t="s">
        <v>493</v>
      </c>
      <c r="B1172" s="7" t="s">
        <v>47</v>
      </c>
      <c r="C1172" s="32" t="s">
        <v>483</v>
      </c>
    </row>
    <row r="1173" spans="1:3">
      <c r="A1173" s="93" t="s">
        <v>493</v>
      </c>
      <c r="B1173" s="7" t="s">
        <v>47</v>
      </c>
      <c r="C1173" s="32" t="s">
        <v>455</v>
      </c>
    </row>
    <row r="1174" spans="1:3">
      <c r="A1174" s="93" t="s">
        <v>493</v>
      </c>
      <c r="B1174" s="7" t="s">
        <v>47</v>
      </c>
      <c r="C1174" s="32" t="s">
        <v>456</v>
      </c>
    </row>
    <row r="1175" spans="1:3">
      <c r="A1175" s="93" t="s">
        <v>493</v>
      </c>
      <c r="B1175" s="7" t="s">
        <v>47</v>
      </c>
    </row>
    <row r="1176" spans="1:3">
      <c r="A1176" s="93" t="s">
        <v>493</v>
      </c>
      <c r="B1176" s="7" t="s">
        <v>47</v>
      </c>
    </row>
    <row r="1177" spans="1:3">
      <c r="A1177" s="93" t="s">
        <v>493</v>
      </c>
      <c r="B1177" s="7" t="s">
        <v>47</v>
      </c>
    </row>
    <row r="1178" spans="1:3">
      <c r="A1178" s="93" t="s">
        <v>493</v>
      </c>
      <c r="B1178" s="7" t="s">
        <v>47</v>
      </c>
      <c r="C1178" s="43" t="s">
        <v>18</v>
      </c>
    </row>
    <row r="1179" spans="1:3">
      <c r="A1179" s="93" t="s">
        <v>493</v>
      </c>
      <c r="B1179" s="7" t="s">
        <v>47</v>
      </c>
      <c r="C1179" s="32" t="s">
        <v>80</v>
      </c>
    </row>
    <row r="1180" spans="1:3">
      <c r="A1180" s="93" t="s">
        <v>493</v>
      </c>
      <c r="B1180" s="7" t="s">
        <v>47</v>
      </c>
      <c r="C1180" s="43" t="s">
        <v>18</v>
      </c>
    </row>
    <row r="1181" spans="1:3">
      <c r="A1181" s="93" t="s">
        <v>493</v>
      </c>
      <c r="B1181" s="7" t="s">
        <v>47</v>
      </c>
      <c r="C1181" s="32" t="s">
        <v>51</v>
      </c>
    </row>
    <row r="1182" spans="1:3">
      <c r="A1182" s="93" t="s">
        <v>493</v>
      </c>
      <c r="B1182" s="7" t="s">
        <v>47</v>
      </c>
    </row>
    <row r="1183" spans="1:3">
      <c r="A1183" s="93" t="s">
        <v>493</v>
      </c>
      <c r="B1183" s="7" t="s">
        <v>47</v>
      </c>
      <c r="C1183" s="43" t="s">
        <v>18</v>
      </c>
    </row>
    <row r="1184" spans="1:3">
      <c r="A1184" s="93" t="s">
        <v>493</v>
      </c>
      <c r="B1184" s="7" t="s">
        <v>47</v>
      </c>
      <c r="C1184" s="49" t="s">
        <v>50</v>
      </c>
    </row>
    <row r="1185" spans="1:3">
      <c r="A1185" s="93" t="s">
        <v>493</v>
      </c>
      <c r="B1185" s="7" t="s">
        <v>47</v>
      </c>
      <c r="C1185" s="43" t="s">
        <v>18</v>
      </c>
    </row>
    <row r="1186" spans="1:3">
      <c r="A1186" s="93" t="s">
        <v>493</v>
      </c>
      <c r="B1186" s="7" t="s">
        <v>47</v>
      </c>
      <c r="C1186" s="35" t="s">
        <v>492</v>
      </c>
    </row>
    <row r="1187" spans="1:3">
      <c r="A1187" s="93" t="s">
        <v>493</v>
      </c>
      <c r="B1187" s="7" t="s">
        <v>47</v>
      </c>
      <c r="C1187" s="49" t="s">
        <v>498</v>
      </c>
    </row>
    <row r="1188" spans="1:3">
      <c r="A1188" s="93" t="s">
        <v>493</v>
      </c>
      <c r="B1188" s="7" t="s">
        <v>47</v>
      </c>
      <c r="C1188" s="49" t="s">
        <v>497</v>
      </c>
    </row>
    <row r="1189" spans="1:3">
      <c r="A1189" s="93" t="s">
        <v>493</v>
      </c>
      <c r="B1189" s="7" t="s">
        <v>47</v>
      </c>
      <c r="C1189" s="49" t="s">
        <v>499</v>
      </c>
    </row>
    <row r="1190" spans="1:3">
      <c r="A1190" s="93" t="s">
        <v>493</v>
      </c>
      <c r="B1190" s="7" t="s">
        <v>47</v>
      </c>
      <c r="C1190" s="47"/>
    </row>
    <row r="1191" spans="1:3">
      <c r="A1191" s="93" t="s">
        <v>493</v>
      </c>
      <c r="B1191" s="7" t="s">
        <v>47</v>
      </c>
      <c r="C1191" s="43" t="s">
        <v>18</v>
      </c>
    </row>
    <row r="1192" spans="1:3">
      <c r="A1192" s="93" t="s">
        <v>493</v>
      </c>
      <c r="B1192" s="7" t="s">
        <v>47</v>
      </c>
      <c r="C1192" s="32" t="s">
        <v>369</v>
      </c>
    </row>
    <row r="1193" spans="1:3">
      <c r="A1193" s="93" t="s">
        <v>493</v>
      </c>
      <c r="B1193" s="7" t="s">
        <v>47</v>
      </c>
      <c r="C1193" s="47"/>
    </row>
    <row r="1194" spans="1:3">
      <c r="A1194" s="93" t="s">
        <v>493</v>
      </c>
      <c r="B1194" s="7" t="s">
        <v>47</v>
      </c>
      <c r="C1194" s="43" t="s">
        <v>18</v>
      </c>
    </row>
    <row r="1195" spans="1:3">
      <c r="A1195" s="93" t="s">
        <v>493</v>
      </c>
      <c r="B1195" s="7" t="s">
        <v>47</v>
      </c>
      <c r="C1195" s="32" t="s">
        <v>370</v>
      </c>
    </row>
    <row r="1196" spans="1:3">
      <c r="A1196" s="93" t="s">
        <v>493</v>
      </c>
      <c r="B1196" s="7" t="s">
        <v>47</v>
      </c>
      <c r="C1196" s="40" t="s">
        <v>388</v>
      </c>
    </row>
    <row r="1197" spans="1:3">
      <c r="A1197" s="93" t="s">
        <v>493</v>
      </c>
      <c r="B1197" s="7" t="s">
        <v>47</v>
      </c>
      <c r="C1197" s="40" t="s">
        <v>389</v>
      </c>
    </row>
    <row r="1198" spans="1:3">
      <c r="A1198" s="93" t="s">
        <v>493</v>
      </c>
      <c r="B1198" s="7" t="s">
        <v>47</v>
      </c>
      <c r="C1198" s="40" t="s">
        <v>500</v>
      </c>
    </row>
    <row r="1199" spans="1:3">
      <c r="A1199" s="93" t="s">
        <v>493</v>
      </c>
      <c r="B1199" s="7" t="s">
        <v>47</v>
      </c>
    </row>
    <row r="1200" spans="1:3">
      <c r="A1200" s="93" t="s">
        <v>493</v>
      </c>
      <c r="B1200" s="7" t="s">
        <v>47</v>
      </c>
      <c r="C1200" s="35" t="s">
        <v>371</v>
      </c>
    </row>
    <row r="1201" spans="1:3">
      <c r="A1201" s="93" t="s">
        <v>493</v>
      </c>
      <c r="B1201" s="7" t="s">
        <v>47</v>
      </c>
      <c r="C1201" s="41" t="s">
        <v>501</v>
      </c>
    </row>
    <row r="1202" spans="1:3">
      <c r="A1202" s="93" t="s">
        <v>493</v>
      </c>
      <c r="B1202" s="7" t="s">
        <v>47</v>
      </c>
      <c r="C1202" s="41" t="s">
        <v>508</v>
      </c>
    </row>
    <row r="1203" spans="1:3">
      <c r="A1203" s="93" t="s">
        <v>493</v>
      </c>
      <c r="B1203" s="7" t="s">
        <v>47</v>
      </c>
    </row>
    <row r="1204" spans="1:3">
      <c r="A1204" s="93" t="s">
        <v>493</v>
      </c>
      <c r="B1204" s="7" t="s">
        <v>47</v>
      </c>
      <c r="C1204" s="35" t="s">
        <v>372</v>
      </c>
    </row>
    <row r="1205" spans="1:3">
      <c r="A1205" s="93" t="s">
        <v>493</v>
      </c>
      <c r="B1205" s="7" t="s">
        <v>47</v>
      </c>
      <c r="C1205" s="49" t="s">
        <v>393</v>
      </c>
    </row>
    <row r="1206" spans="1:3">
      <c r="A1206" s="93" t="s">
        <v>493</v>
      </c>
      <c r="B1206" s="7" t="s">
        <v>47</v>
      </c>
      <c r="C1206" s="49" t="s">
        <v>496</v>
      </c>
    </row>
    <row r="1207" spans="1:3">
      <c r="A1207" s="93" t="s">
        <v>493</v>
      </c>
      <c r="B1207" s="7" t="s">
        <v>47</v>
      </c>
    </row>
    <row r="1208" spans="1:3">
      <c r="A1208" s="93" t="s">
        <v>493</v>
      </c>
      <c r="B1208" s="7" t="s">
        <v>47</v>
      </c>
      <c r="C1208" s="43" t="s">
        <v>18</v>
      </c>
    </row>
    <row r="1209" spans="1:3">
      <c r="A1209" s="93" t="s">
        <v>493</v>
      </c>
      <c r="B1209" s="7" t="s">
        <v>47</v>
      </c>
      <c r="C1209" s="32" t="s">
        <v>488</v>
      </c>
    </row>
    <row r="1210" spans="1:3">
      <c r="A1210" s="93" t="s">
        <v>493</v>
      </c>
      <c r="B1210" s="7" t="s">
        <v>47</v>
      </c>
      <c r="C1210" s="32" t="s">
        <v>376</v>
      </c>
    </row>
    <row r="1211" spans="1:3">
      <c r="A1211" s="93" t="s">
        <v>493</v>
      </c>
      <c r="B1211" s="7" t="s">
        <v>47</v>
      </c>
    </row>
    <row r="1212" spans="1:3">
      <c r="A1212" s="93" t="s">
        <v>493</v>
      </c>
      <c r="B1212" s="7" t="s">
        <v>47</v>
      </c>
      <c r="C1212" s="43" t="s">
        <v>18</v>
      </c>
    </row>
    <row r="1213" spans="1:3">
      <c r="A1213" s="93" t="s">
        <v>493</v>
      </c>
      <c r="B1213" s="7" t="s">
        <v>47</v>
      </c>
      <c r="C1213" s="36" t="s">
        <v>495</v>
      </c>
    </row>
    <row r="1214" spans="1:3">
      <c r="A1214" s="93" t="s">
        <v>493</v>
      </c>
      <c r="B1214" s="7" t="s">
        <v>47</v>
      </c>
      <c r="C1214" s="36" t="s">
        <v>509</v>
      </c>
    </row>
    <row r="1215" spans="1:3">
      <c r="A1215" s="93" t="s">
        <v>493</v>
      </c>
      <c r="B1215" s="7" t="s">
        <v>47</v>
      </c>
      <c r="C1215" s="53"/>
    </row>
    <row r="1216" spans="1:3">
      <c r="A1216" s="93" t="s">
        <v>493</v>
      </c>
      <c r="B1216" s="7" t="s">
        <v>47</v>
      </c>
      <c r="C1216" s="53"/>
    </row>
    <row r="1217" spans="1:3">
      <c r="A1217" s="93" t="s">
        <v>493</v>
      </c>
      <c r="B1217" s="7" t="s">
        <v>47</v>
      </c>
      <c r="C1217" s="53"/>
    </row>
    <row r="1218" spans="1:3">
      <c r="A1218" s="93" t="s">
        <v>493</v>
      </c>
      <c r="B1218" s="7" t="s">
        <v>47</v>
      </c>
      <c r="C1218" s="43" t="s">
        <v>18</v>
      </c>
    </row>
    <row r="1219" spans="1:3">
      <c r="A1219" s="93" t="s">
        <v>493</v>
      </c>
      <c r="B1219" s="7" t="s">
        <v>47</v>
      </c>
      <c r="C1219" s="32" t="s">
        <v>494</v>
      </c>
    </row>
    <row r="1220" spans="1:3">
      <c r="A1220" s="93" t="s">
        <v>493</v>
      </c>
      <c r="B1220" s="7" t="s">
        <v>47</v>
      </c>
    </row>
    <row r="1221" spans="1:3">
      <c r="A1221" s="93" t="s">
        <v>493</v>
      </c>
      <c r="B1221" s="7" t="s">
        <v>47</v>
      </c>
      <c r="C1221" s="43" t="s">
        <v>18</v>
      </c>
    </row>
    <row r="1222" spans="1:3">
      <c r="A1222" s="93" t="s">
        <v>493</v>
      </c>
      <c r="B1222" s="7" t="s">
        <v>47</v>
      </c>
      <c r="C1222" s="49" t="s">
        <v>43</v>
      </c>
    </row>
    <row r="1223" spans="1:3">
      <c r="A1223" s="93" t="s">
        <v>493</v>
      </c>
      <c r="B1223" s="7" t="s">
        <v>47</v>
      </c>
      <c r="C1223" s="49" t="s">
        <v>502</v>
      </c>
    </row>
    <row r="1224" spans="1:3">
      <c r="A1224" s="93" t="s">
        <v>493</v>
      </c>
      <c r="B1224" s="7" t="s">
        <v>47</v>
      </c>
      <c r="C1224" s="49" t="s">
        <v>12</v>
      </c>
    </row>
    <row r="1225" spans="1:3">
      <c r="A1225" s="93" t="s">
        <v>493</v>
      </c>
      <c r="B1225" s="7" t="s">
        <v>47</v>
      </c>
      <c r="C1225" s="47"/>
    </row>
    <row r="1226" spans="1:3">
      <c r="A1226" s="93" t="s">
        <v>493</v>
      </c>
      <c r="B1226" s="7" t="s">
        <v>47</v>
      </c>
      <c r="C1226" s="47" t="s">
        <v>98</v>
      </c>
    </row>
    <row r="1227" spans="1:3">
      <c r="A1227" s="93" t="s">
        <v>493</v>
      </c>
      <c r="B1227" s="7" t="s">
        <v>47</v>
      </c>
      <c r="C1227" s="47" t="s">
        <v>479</v>
      </c>
    </row>
    <row r="1228" spans="1:3">
      <c r="A1228" s="93" t="s">
        <v>493</v>
      </c>
      <c r="B1228" s="7" t="s">
        <v>47</v>
      </c>
      <c r="C1228" s="33" t="s">
        <v>481</v>
      </c>
    </row>
    <row r="1229" spans="1:3">
      <c r="A1229" s="93" t="s">
        <v>493</v>
      </c>
      <c r="B1229" s="7" t="s">
        <v>47</v>
      </c>
    </row>
    <row r="1230" spans="1:3">
      <c r="A1230" s="93" t="s">
        <v>493</v>
      </c>
      <c r="B1230" s="7" t="s">
        <v>47</v>
      </c>
      <c r="C1230" s="49" t="s">
        <v>10</v>
      </c>
    </row>
    <row r="1231" spans="1:3">
      <c r="A1231" s="93" t="s">
        <v>493</v>
      </c>
      <c r="B1231" s="7" t="s">
        <v>47</v>
      </c>
      <c r="C1231" s="51" t="s">
        <v>510</v>
      </c>
    </row>
    <row r="1232" spans="1:3">
      <c r="A1232" s="93" t="s">
        <v>493</v>
      </c>
      <c r="B1232" s="7" t="s">
        <v>47</v>
      </c>
      <c r="C1232" s="33" t="s">
        <v>482</v>
      </c>
    </row>
    <row r="1233" spans="1:3">
      <c r="A1233" s="93" t="s">
        <v>493</v>
      </c>
      <c r="B1233" s="7" t="s">
        <v>47</v>
      </c>
      <c r="C1233" s="52" t="s">
        <v>24</v>
      </c>
    </row>
    <row r="1234" spans="1:3">
      <c r="A1234" s="93" t="s">
        <v>493</v>
      </c>
      <c r="B1234" s="7" t="s">
        <v>47</v>
      </c>
      <c r="C1234" s="52"/>
    </row>
    <row r="1235" spans="1:3">
      <c r="A1235" s="93" t="s">
        <v>493</v>
      </c>
      <c r="B1235" s="7" t="s">
        <v>47</v>
      </c>
      <c r="C1235" s="48" t="s">
        <v>480</v>
      </c>
    </row>
    <row r="1358" spans="7:7">
      <c r="G1358" s="8"/>
    </row>
    <row r="1359" spans="7:7">
      <c r="G1359" s="8"/>
    </row>
    <row r="1363" spans="7:7">
      <c r="G1363" s="8"/>
    </row>
    <row r="1364" spans="7:7">
      <c r="G1364" s="8"/>
    </row>
    <row r="1371" spans="7:7">
      <c r="G1371" s="12"/>
    </row>
    <row r="1372" spans="7:7">
      <c r="G1372" s="8"/>
    </row>
    <row r="1375" spans="7:7">
      <c r="G1375" s="11"/>
    </row>
    <row r="1376" spans="7:7">
      <c r="G1376" s="8"/>
    </row>
    <row r="1377" spans="7:7">
      <c r="G1377" s="8"/>
    </row>
    <row r="1378" spans="7:7">
      <c r="G1378" s="8"/>
    </row>
    <row r="1382" spans="7:7">
      <c r="G1382" s="8"/>
    </row>
    <row r="1383" spans="7:7">
      <c r="G1383" s="11"/>
    </row>
    <row r="1384" spans="7:7">
      <c r="G1384" s="6"/>
    </row>
    <row r="1385" spans="7:7">
      <c r="G1385" s="6"/>
    </row>
    <row r="1386" spans="7:7">
      <c r="G1386" s="6"/>
    </row>
    <row r="1388" spans="7:7">
      <c r="G1388" s="13"/>
    </row>
    <row r="1395" spans="7:7">
      <c r="G1395" s="12"/>
    </row>
    <row r="1396" spans="7:7">
      <c r="G1396" s="12"/>
    </row>
    <row r="1428" spans="4:4">
      <c r="D1428" s="32"/>
    </row>
    <row r="1429" spans="4:4">
      <c r="D1429" s="32"/>
    </row>
    <row r="1430" spans="4:4">
      <c r="D1430" s="32"/>
    </row>
    <row r="1431" spans="4:4">
      <c r="D1431" s="32"/>
    </row>
    <row r="1432" spans="4:4">
      <c r="D1432" s="32"/>
    </row>
    <row r="1433" spans="4:4">
      <c r="D1433" s="32"/>
    </row>
    <row r="1434" spans="4:4">
      <c r="D1434" s="32"/>
    </row>
    <row r="1435" spans="4:4">
      <c r="D1435" s="32"/>
    </row>
    <row r="1436" spans="4:4">
      <c r="D1436" s="32"/>
    </row>
    <row r="1437" spans="4:4">
      <c r="D1437" s="32"/>
    </row>
    <row r="1588" spans="4:4">
      <c r="D1588" s="158"/>
    </row>
    <row r="1763" spans="4:4">
      <c r="D1763" s="43"/>
    </row>
    <row r="1764" spans="4:4">
      <c r="D1764" s="49"/>
    </row>
    <row r="1765" spans="4:4">
      <c r="D1765" s="49"/>
    </row>
    <row r="1766" spans="4:4">
      <c r="D1766" s="49"/>
    </row>
    <row r="1767" spans="4:4">
      <c r="D1767" s="49"/>
    </row>
    <row r="1768" spans="4:4">
      <c r="D1768" s="49"/>
    </row>
    <row r="1769" spans="4:4">
      <c r="D1769" s="49"/>
    </row>
    <row r="1770" spans="4:4">
      <c r="D1770" s="49"/>
    </row>
    <row r="1771" spans="4:4">
      <c r="D1771" s="49"/>
    </row>
    <row r="1772" spans="4:4">
      <c r="D1772" s="49"/>
    </row>
    <row r="1773" spans="4:4">
      <c r="D1773" s="49"/>
    </row>
    <row r="1774" spans="4:4">
      <c r="D1774" s="49"/>
    </row>
    <row r="1775" spans="4:4">
      <c r="D1775" s="49"/>
    </row>
    <row r="1776" spans="4:4">
      <c r="D1776" s="49"/>
    </row>
    <row r="1777" spans="4:4">
      <c r="D1777" s="49"/>
    </row>
    <row r="1778" spans="4:4">
      <c r="D1778" s="49"/>
    </row>
    <row r="1779" spans="4:4">
      <c r="D1779" s="49"/>
    </row>
    <row r="1780" spans="4:4">
      <c r="D1780" s="49"/>
    </row>
    <row r="1781" spans="4:4">
      <c r="D1781" s="49"/>
    </row>
    <row r="1782" spans="4:4">
      <c r="D1782" s="49"/>
    </row>
    <row r="1783" spans="4:4">
      <c r="D1783" s="33"/>
    </row>
    <row r="1784" spans="4:4">
      <c r="D1784" s="49"/>
    </row>
    <row r="1785" spans="4:4">
      <c r="D1785" s="49"/>
    </row>
    <row r="1921" spans="4:4">
      <c r="D1921" s="43"/>
    </row>
    <row r="1922" spans="4:4">
      <c r="D1922" s="32"/>
    </row>
    <row r="1925" spans="4:4">
      <c r="D1925" s="49"/>
    </row>
    <row r="1926" spans="4:4">
      <c r="D1926" s="43"/>
    </row>
    <row r="1928" spans="4:4">
      <c r="D1928" s="49"/>
    </row>
    <row r="1929" spans="4:4">
      <c r="D1929" s="43"/>
    </row>
    <row r="1936" spans="4:4">
      <c r="D1936" s="43"/>
    </row>
    <row r="1937" spans="4:4">
      <c r="D1937" s="32"/>
    </row>
    <row r="1938" spans="4:4">
      <c r="D1938" s="32"/>
    </row>
    <row r="1939" spans="4:4">
      <c r="D1939" s="49"/>
    </row>
    <row r="1940" spans="4:4">
      <c r="D1940" s="43"/>
    </row>
    <row r="1941" spans="4:4">
      <c r="D1941" s="49"/>
    </row>
    <row r="1942" spans="4:4">
      <c r="D1942" s="49"/>
    </row>
    <row r="1943" spans="4:4">
      <c r="D1943" s="49"/>
    </row>
    <row r="1944" spans="4:4">
      <c r="D1944" s="49"/>
    </row>
    <row r="1945" spans="4:4">
      <c r="D1945" s="49"/>
    </row>
    <row r="2371" spans="4:4">
      <c r="D2371" s="43"/>
    </row>
    <row r="2372" spans="4:4">
      <c r="D2372" s="37"/>
    </row>
    <row r="2373" spans="4:4">
      <c r="D2373" s="32"/>
    </row>
    <row r="2374" spans="4:4">
      <c r="D2374" s="43"/>
    </row>
    <row r="2375" spans="4:4">
      <c r="D2375" s="47"/>
    </row>
    <row r="2574" spans="4:4">
      <c r="D2574" s="49"/>
    </row>
    <row r="2575" spans="4:4">
      <c r="D2575" s="49"/>
    </row>
    <row r="2576" spans="4:4">
      <c r="D2576" s="49"/>
    </row>
    <row r="2577" spans="4:4">
      <c r="D2577" s="49"/>
    </row>
    <row r="2578" spans="4:4">
      <c r="D2578" s="49"/>
    </row>
    <row r="2579" spans="4:4">
      <c r="D2579" s="49"/>
    </row>
    <row r="2580" spans="4:4">
      <c r="D2580" s="49"/>
    </row>
    <row r="2581" spans="4:4">
      <c r="D2581" s="49"/>
    </row>
    <row r="2582" spans="4:4">
      <c r="D2582" s="49"/>
    </row>
    <row r="2583" spans="4:4">
      <c r="D2583" s="49"/>
    </row>
    <row r="2584" spans="4:4">
      <c r="D2584" s="49"/>
    </row>
    <row r="2585" spans="4:4">
      <c r="D2585" s="49"/>
    </row>
    <row r="2586" spans="4:4">
      <c r="D2586" s="49"/>
    </row>
    <row r="2587" spans="4:4">
      <c r="D2587" s="49"/>
    </row>
    <row r="2588" spans="4:4">
      <c r="D2588" s="49"/>
    </row>
    <row r="2589" spans="4:4">
      <c r="D2589" s="49"/>
    </row>
    <row r="2590" spans="4:4">
      <c r="D2590" s="49"/>
    </row>
    <row r="2591" spans="4:4">
      <c r="D2591" s="49"/>
    </row>
    <row r="2592" spans="4:4">
      <c r="D2592" s="49"/>
    </row>
    <row r="2593" spans="4:7">
      <c r="D2593" s="49"/>
    </row>
    <row r="2594" spans="4:7">
      <c r="D2594" s="49"/>
    </row>
    <row r="2595" spans="4:7">
      <c r="D2595" s="49"/>
    </row>
    <row r="2596" spans="4:7">
      <c r="D2596" s="49"/>
    </row>
    <row r="2597" spans="4:7">
      <c r="D2597" s="49"/>
    </row>
    <row r="2598" spans="4:7">
      <c r="D2598" s="49"/>
    </row>
    <row r="2599" spans="4:7">
      <c r="D2599" s="49"/>
    </row>
    <row r="2600" spans="4:7">
      <c r="D2600" s="49"/>
    </row>
    <row r="2601" spans="4:7">
      <c r="D2601" s="49"/>
    </row>
    <row r="2602" spans="4:7">
      <c r="D2602" s="49"/>
    </row>
    <row r="2603" spans="4:7">
      <c r="D2603" s="49"/>
      <c r="G2603" s="43"/>
    </row>
    <row r="2604" spans="4:7">
      <c r="D2604" s="49"/>
      <c r="G2604" s="32"/>
    </row>
    <row r="2605" spans="4:7">
      <c r="D2605" s="49"/>
      <c r="G2605" s="47"/>
    </row>
    <row r="2606" spans="4:7">
      <c r="D2606" s="49"/>
      <c r="G2606" s="49"/>
    </row>
    <row r="2607" spans="4:7">
      <c r="D2607" s="49"/>
      <c r="G2607" s="49"/>
    </row>
    <row r="2608" spans="4:7">
      <c r="D2608" s="49"/>
      <c r="G2608" s="47"/>
    </row>
    <row r="2609" spans="4:7">
      <c r="D2609" s="49"/>
      <c r="G2609" s="43"/>
    </row>
    <row r="2610" spans="4:7">
      <c r="D2610" s="49"/>
      <c r="G2610" s="31"/>
    </row>
    <row r="2611" spans="4:7">
      <c r="D2611" s="49"/>
      <c r="G2611" s="47"/>
    </row>
    <row r="2612" spans="4:7">
      <c r="D2612" s="49"/>
      <c r="G2612" s="49"/>
    </row>
    <row r="2613" spans="4:7">
      <c r="D2613" s="49"/>
      <c r="G2613" s="49"/>
    </row>
    <row r="2614" spans="4:7">
      <c r="D2614" s="49"/>
      <c r="G2614" s="49"/>
    </row>
    <row r="2615" spans="4:7">
      <c r="D2615" s="49"/>
      <c r="G2615" s="49"/>
    </row>
    <row r="2616" spans="4:7">
      <c r="D2616" s="49"/>
      <c r="G2616" s="49"/>
    </row>
    <row r="2617" spans="4:7">
      <c r="D2617" s="49"/>
      <c r="G2617" s="49"/>
    </row>
    <row r="2618" spans="4:7">
      <c r="D2618" s="49"/>
      <c r="G2618" s="47"/>
    </row>
    <row r="2619" spans="4:7">
      <c r="D2619" s="49"/>
      <c r="G2619" s="47"/>
    </row>
    <row r="2620" spans="4:7">
      <c r="D2620" s="49"/>
      <c r="G2620" s="50"/>
    </row>
    <row r="2621" spans="4:7">
      <c r="D2621" s="49"/>
      <c r="G2621" s="49"/>
    </row>
    <row r="2622" spans="4:7">
      <c r="D2622" s="49"/>
      <c r="G2622" s="46"/>
    </row>
    <row r="2623" spans="4:7">
      <c r="D2623" s="49"/>
      <c r="G2623" s="49"/>
    </row>
    <row r="2624" spans="4:7">
      <c r="D2624" s="49"/>
      <c r="G2624" s="49"/>
    </row>
    <row r="2625" spans="4:7">
      <c r="D2625" s="49"/>
      <c r="G2625" s="49"/>
    </row>
    <row r="2626" spans="4:7">
      <c r="D2626" s="49"/>
      <c r="G2626" s="49"/>
    </row>
    <row r="2627" spans="4:7">
      <c r="D2627" s="49"/>
      <c r="G2627" s="49"/>
    </row>
    <row r="2628" spans="4:7">
      <c r="D2628" s="49"/>
      <c r="G2628" s="49"/>
    </row>
    <row r="2629" spans="4:7">
      <c r="D2629" s="49"/>
      <c r="G2629" s="49"/>
    </row>
    <row r="2630" spans="4:7">
      <c r="D2630" s="49"/>
      <c r="G2630" s="49"/>
    </row>
    <row r="2631" spans="4:7">
      <c r="D2631" s="49"/>
      <c r="G2631" s="48"/>
    </row>
    <row r="2632" spans="4:7">
      <c r="D2632" s="49"/>
      <c r="G2632" s="48"/>
    </row>
    <row r="2633" spans="4:7">
      <c r="D2633" s="49"/>
      <c r="G2633" s="47"/>
    </row>
    <row r="2634" spans="4:7">
      <c r="D2634" s="49"/>
      <c r="G2634" s="47"/>
    </row>
    <row r="2635" spans="4:7">
      <c r="D2635" s="49"/>
      <c r="G2635" s="47"/>
    </row>
    <row r="2636" spans="4:7">
      <c r="D2636" s="49"/>
      <c r="G2636" s="43"/>
    </row>
    <row r="2637" spans="4:7">
      <c r="D2637" s="49"/>
      <c r="G2637" s="37"/>
    </row>
    <row r="2638" spans="4:7">
      <c r="D2638" s="49"/>
      <c r="G2638" s="54"/>
    </row>
    <row r="2639" spans="4:7">
      <c r="D2639" s="49"/>
      <c r="G2639" s="43"/>
    </row>
    <row r="2640" spans="4:7">
      <c r="D2640" s="49"/>
      <c r="G2640" s="32"/>
    </row>
    <row r="2641" spans="4:7">
      <c r="D2641" s="49"/>
      <c r="G2641" s="43"/>
    </row>
    <row r="2642" spans="4:7">
      <c r="D2642" s="49"/>
      <c r="G2642" s="47"/>
    </row>
    <row r="2643" spans="4:7">
      <c r="D2643" s="49"/>
      <c r="G2643" s="47"/>
    </row>
    <row r="2644" spans="4:7">
      <c r="D2644" s="49"/>
      <c r="G2644" s="47"/>
    </row>
    <row r="2645" spans="4:7">
      <c r="D2645" s="49"/>
      <c r="G2645" s="47"/>
    </row>
    <row r="2646" spans="4:7">
      <c r="D2646" s="49"/>
      <c r="G2646" s="49"/>
    </row>
    <row r="2647" spans="4:7">
      <c r="D2647" s="49"/>
      <c r="G2647" s="43"/>
    </row>
    <row r="2648" spans="4:7">
      <c r="D2648" s="49"/>
      <c r="G2648" s="32"/>
    </row>
    <row r="2649" spans="4:7">
      <c r="D2649" s="49"/>
      <c r="G2649" s="43"/>
    </row>
    <row r="2650" spans="4:7">
      <c r="D2650" s="49"/>
      <c r="G2650" s="47"/>
    </row>
    <row r="2651" spans="4:7">
      <c r="D2651" s="49"/>
      <c r="G2651" s="47"/>
    </row>
    <row r="2652" spans="4:7">
      <c r="D2652" s="49"/>
      <c r="G2652" s="47"/>
    </row>
    <row r="2653" spans="4:7">
      <c r="D2653" s="49"/>
      <c r="G2653" s="47"/>
    </row>
    <row r="2654" spans="4:7">
      <c r="D2654" s="49"/>
      <c r="G2654" s="47"/>
    </row>
    <row r="2655" spans="4:7">
      <c r="D2655" s="49"/>
      <c r="G2655" s="43"/>
    </row>
    <row r="2656" spans="4:7">
      <c r="D2656" s="49"/>
      <c r="G2656" s="37"/>
    </row>
    <row r="2657" spans="4:7">
      <c r="D2657" s="49"/>
      <c r="G2657" s="32"/>
    </row>
    <row r="2658" spans="4:7">
      <c r="D2658" s="49"/>
      <c r="G2658" s="43"/>
    </row>
    <row r="2659" spans="4:7">
      <c r="D2659" s="49"/>
      <c r="G2659" s="47"/>
    </row>
    <row r="2660" spans="4:7">
      <c r="D2660" s="49"/>
      <c r="G2660" s="47"/>
    </row>
    <row r="2661" spans="4:7">
      <c r="D2661" s="49"/>
      <c r="G2661" s="47"/>
    </row>
    <row r="2662" spans="4:7">
      <c r="D2662" s="49"/>
      <c r="G2662" s="47"/>
    </row>
    <row r="2663" spans="4:7">
      <c r="D2663" s="49"/>
      <c r="G2663" s="29"/>
    </row>
    <row r="2664" spans="4:7">
      <c r="D2664" s="49"/>
      <c r="G2664" s="47"/>
    </row>
    <row r="2665" spans="4:7">
      <c r="D2665" s="49"/>
      <c r="G2665" s="47"/>
    </row>
    <row r="2666" spans="4:7">
      <c r="D2666" s="49"/>
      <c r="G2666" s="10"/>
    </row>
    <row r="2667" spans="4:7">
      <c r="D2667" s="49"/>
      <c r="G2667" s="10"/>
    </row>
    <row r="2668" spans="4:7">
      <c r="D2668" s="49"/>
      <c r="G2668" s="47"/>
    </row>
    <row r="2669" spans="4:7">
      <c r="D2669" s="49"/>
      <c r="G2669" s="43"/>
    </row>
    <row r="2670" spans="4:7">
      <c r="D2670" s="49"/>
      <c r="G2670" s="37"/>
    </row>
    <row r="2671" spans="4:7">
      <c r="D2671" s="49"/>
      <c r="G2671" s="32"/>
    </row>
    <row r="2672" spans="4:7">
      <c r="D2672" s="49"/>
      <c r="G2672" s="32"/>
    </row>
    <row r="2673" spans="4:7">
      <c r="D2673" s="49"/>
      <c r="G2673" s="32"/>
    </row>
    <row r="2674" spans="4:7">
      <c r="D2674" s="49"/>
      <c r="G2674" s="32"/>
    </row>
    <row r="2675" spans="4:7">
      <c r="D2675" s="49"/>
      <c r="E2675" s="11"/>
      <c r="G2675" s="47"/>
    </row>
    <row r="2676" spans="4:7">
      <c r="D2676" s="49"/>
      <c r="G2676" s="33"/>
    </row>
    <row r="2677" spans="4:7">
      <c r="D2677" s="49"/>
      <c r="E2677" s="11"/>
      <c r="G2677" s="50"/>
    </row>
    <row r="2678" spans="4:7">
      <c r="D2678" s="49"/>
      <c r="E2678" s="8"/>
      <c r="G2678" s="47"/>
    </row>
    <row r="2679" spans="4:7">
      <c r="D2679" s="49"/>
      <c r="E2679" s="8"/>
      <c r="G2679" s="49"/>
    </row>
    <row r="2680" spans="4:7">
      <c r="D2680" s="49"/>
      <c r="E2680" s="8"/>
      <c r="G2680" s="33"/>
    </row>
    <row r="2681" spans="4:7">
      <c r="D2681" s="49"/>
      <c r="E2681" s="8"/>
      <c r="G2681" s="49"/>
    </row>
    <row r="2682" spans="4:7">
      <c r="D2682" s="49"/>
      <c r="G2682" s="47"/>
    </row>
    <row r="2683" spans="4:7">
      <c r="D2683" s="49"/>
      <c r="E2683" s="11"/>
      <c r="G2683" s="30"/>
    </row>
    <row r="2684" spans="4:7">
      <c r="D2684" s="49"/>
      <c r="G2684" s="31"/>
    </row>
    <row r="2685" spans="4:7">
      <c r="D2685" s="49"/>
      <c r="E2685" s="11"/>
      <c r="G2685" s="47"/>
    </row>
    <row r="2686" spans="4:7">
      <c r="D2686" s="49"/>
      <c r="E2686" s="8"/>
      <c r="G2686" s="47"/>
    </row>
    <row r="2687" spans="4:7">
      <c r="D2687" s="49"/>
      <c r="E2687" s="8"/>
      <c r="G2687" s="43"/>
    </row>
    <row r="2688" spans="4:7">
      <c r="D2688" s="49"/>
      <c r="E2688" s="8"/>
      <c r="G2688" s="37"/>
    </row>
    <row r="2689" spans="4:7">
      <c r="D2689" s="49"/>
      <c r="E2689" s="8"/>
      <c r="G2689" s="32"/>
    </row>
    <row r="2690" spans="4:7">
      <c r="D2690" s="49"/>
      <c r="E2690" s="8"/>
      <c r="G2690" s="32"/>
    </row>
    <row r="2691" spans="4:7">
      <c r="D2691" s="49"/>
      <c r="E2691" s="11"/>
      <c r="G2691" s="47"/>
    </row>
    <row r="2692" spans="4:7">
      <c r="D2692" s="49"/>
      <c r="E2692" s="14"/>
      <c r="G2692" s="43"/>
    </row>
    <row r="2693" spans="4:7">
      <c r="D2693" s="49"/>
      <c r="G2693" s="47"/>
    </row>
    <row r="2694" spans="4:7">
      <c r="D2694" s="49"/>
      <c r="E2694" s="11"/>
      <c r="G2694" s="47"/>
    </row>
    <row r="2695" spans="4:7">
      <c r="D2695" s="49"/>
      <c r="E2695" s="8"/>
      <c r="G2695" s="47"/>
    </row>
    <row r="2696" spans="4:7">
      <c r="D2696" s="49"/>
      <c r="E2696" s="8"/>
      <c r="G2696" s="47"/>
    </row>
    <row r="2697" spans="4:7">
      <c r="D2697" s="49"/>
      <c r="E2697" s="8"/>
      <c r="G2697" s="47"/>
    </row>
    <row r="2698" spans="4:7">
      <c r="D2698" s="49"/>
      <c r="E2698" s="8"/>
      <c r="G2698" s="47"/>
    </row>
    <row r="2699" spans="4:7">
      <c r="D2699" s="49"/>
      <c r="E2699" s="19"/>
      <c r="G2699" s="47"/>
    </row>
    <row r="2700" spans="4:7">
      <c r="D2700" s="49"/>
      <c r="E2700" s="8"/>
      <c r="G2700" s="47"/>
    </row>
    <row r="2701" spans="4:7">
      <c r="D2701" s="49"/>
      <c r="E2701" s="8"/>
      <c r="G2701" s="47"/>
    </row>
    <row r="2702" spans="4:7">
      <c r="D2702" s="49"/>
      <c r="E2702" s="12"/>
      <c r="G2702" s="47"/>
    </row>
    <row r="2703" spans="4:7">
      <c r="D2703" s="49"/>
      <c r="E2703" s="12"/>
      <c r="G2703" s="47"/>
    </row>
    <row r="2704" spans="4:7">
      <c r="D2704" s="49"/>
      <c r="G2704" s="33"/>
    </row>
    <row r="2705" spans="4:7">
      <c r="D2705" s="49"/>
      <c r="G2705" s="50"/>
    </row>
    <row r="2706" spans="4:7">
      <c r="D2706" s="49"/>
      <c r="G2706" s="47"/>
    </row>
    <row r="2707" spans="4:7">
      <c r="D2707" s="49"/>
      <c r="G2707" s="49"/>
    </row>
    <row r="2708" spans="4:7">
      <c r="D2708" s="49"/>
      <c r="G2708" s="33"/>
    </row>
    <row r="2709" spans="4:7">
      <c r="D2709" s="49"/>
      <c r="G2709" s="49"/>
    </row>
    <row r="2710" spans="4:7">
      <c r="D2710" s="49"/>
      <c r="G2710" s="47"/>
    </row>
    <row r="2711" spans="4:7">
      <c r="D2711" s="49"/>
      <c r="G2711" s="30"/>
    </row>
    <row r="2712" spans="4:7">
      <c r="D2712" s="49"/>
      <c r="G2712" s="31"/>
    </row>
    <row r="2713" spans="4:7">
      <c r="D2713" s="49"/>
      <c r="G2713" s="47"/>
    </row>
    <row r="2714" spans="4:7">
      <c r="D2714" s="49"/>
      <c r="G2714" s="43"/>
    </row>
    <row r="2715" spans="4:7">
      <c r="D2715" s="49"/>
      <c r="G2715" s="37"/>
    </row>
    <row r="2716" spans="4:7">
      <c r="D2716" s="49"/>
      <c r="G2716" s="32"/>
    </row>
    <row r="2717" spans="4:7">
      <c r="D2717" s="49"/>
      <c r="G2717" s="47"/>
    </row>
    <row r="2718" spans="4:7">
      <c r="D2718" s="49"/>
      <c r="G2718" s="43"/>
    </row>
    <row r="2719" spans="4:7">
      <c r="D2719" s="49"/>
      <c r="G2719" s="47"/>
    </row>
    <row r="2720" spans="4:7">
      <c r="D2720" s="49"/>
      <c r="G2720" s="47"/>
    </row>
    <row r="2721" spans="4:7">
      <c r="D2721" s="49"/>
      <c r="G2721" s="47"/>
    </row>
    <row r="2722" spans="4:7">
      <c r="D2722" s="49"/>
      <c r="G2722" s="47"/>
    </row>
    <row r="2723" spans="4:7">
      <c r="G2723" s="47"/>
    </row>
    <row r="2724" spans="4:7">
      <c r="G2724" s="47"/>
    </row>
    <row r="2725" spans="4:7">
      <c r="G2725" s="47"/>
    </row>
    <row r="2726" spans="4:7">
      <c r="G2726" s="47"/>
    </row>
    <row r="2727" spans="4:7">
      <c r="G2727" s="47"/>
    </row>
    <row r="2728" spans="4:7">
      <c r="G2728" s="47"/>
    </row>
    <row r="2729" spans="4:7">
      <c r="G2729" s="47"/>
    </row>
    <row r="2730" spans="4:7">
      <c r="G2730" s="33"/>
    </row>
    <row r="2731" spans="4:7">
      <c r="G2731" s="50"/>
    </row>
    <row r="2732" spans="4:7">
      <c r="G2732" s="47"/>
    </row>
    <row r="2733" spans="4:7">
      <c r="G2733" s="47"/>
    </row>
    <row r="2734" spans="4:7">
      <c r="G2734" s="29"/>
    </row>
    <row r="2735" spans="4:7">
      <c r="G2735" s="47"/>
    </row>
    <row r="2736" spans="4:7">
      <c r="G2736" s="47"/>
    </row>
    <row r="2737" spans="7:7">
      <c r="G2737" s="47"/>
    </row>
    <row r="2738" spans="7:7">
      <c r="G2738" s="30"/>
    </row>
    <row r="2739" spans="7:7">
      <c r="G2739" s="31"/>
    </row>
    <row r="2740" spans="7:7">
      <c r="G2740" s="47"/>
    </row>
    <row r="2741" spans="7:7">
      <c r="G2741" s="47"/>
    </row>
    <row r="3022" spans="6:6">
      <c r="F3022" s="13"/>
    </row>
    <row r="3031" spans="6:6">
      <c r="F3031" s="5"/>
    </row>
    <row r="3032" spans="6:6">
      <c r="F3032" s="5"/>
    </row>
    <row r="3033" spans="6:6">
      <c r="F3033" s="5"/>
    </row>
    <row r="3109" spans="4:4">
      <c r="D3109" s="99"/>
    </row>
    <row r="3142" spans="4:4">
      <c r="D3142" s="99"/>
    </row>
    <row r="3148" spans="4:4">
      <c r="D3148" s="28"/>
    </row>
    <row r="3149" spans="4:4">
      <c r="D3149" s="28"/>
    </row>
    <row r="3150" spans="4:4">
      <c r="D3150" s="28"/>
    </row>
    <row r="3151" spans="4:4">
      <c r="D3151" s="28"/>
    </row>
    <row r="3152" spans="4:4">
      <c r="D3152" s="28"/>
    </row>
    <row r="3153" spans="4:4">
      <c r="D3153" s="28"/>
    </row>
    <row r="3154" spans="4:4">
      <c r="D3154" s="28"/>
    </row>
    <row r="3155" spans="4:4">
      <c r="D3155" s="28"/>
    </row>
    <row r="3156" spans="4:4">
      <c r="D3156" s="28"/>
    </row>
    <row r="3176" spans="7:7">
      <c r="G3176" s="11"/>
    </row>
    <row r="3178" spans="7:7">
      <c r="G3178" s="11"/>
    </row>
    <row r="3181" spans="7:7">
      <c r="G3181" s="11"/>
    </row>
    <row r="3182" spans="7:7">
      <c r="G3182" s="16"/>
    </row>
    <row r="3187" spans="7:7">
      <c r="G3187" s="8"/>
    </row>
    <row r="3188" spans="7:7">
      <c r="G3188" s="11"/>
    </row>
    <row r="3190" spans="7:7">
      <c r="G3190" s="8"/>
    </row>
    <row r="3191" spans="7:7">
      <c r="G3191" s="11"/>
    </row>
    <row r="3197" spans="7:7">
      <c r="G3197" s="6"/>
    </row>
    <row r="3198" spans="7:7">
      <c r="G3198" s="8"/>
    </row>
    <row r="3200" spans="7:7">
      <c r="G3200" s="6"/>
    </row>
    <row r="3201" spans="7:7">
      <c r="G3201" s="6"/>
    </row>
    <row r="3202" spans="7:7">
      <c r="G3202" s="6"/>
    </row>
    <row r="3203" spans="7:7">
      <c r="G3203" s="6"/>
    </row>
    <row r="3208" spans="7:7">
      <c r="G3208" s="11"/>
    </row>
    <row r="3211" spans="7:7">
      <c r="G3211" s="11"/>
    </row>
    <row r="3213" spans="7:7">
      <c r="G3213" s="6"/>
    </row>
    <row r="3214" spans="7:7">
      <c r="G3214" s="9"/>
    </row>
    <row r="3217" spans="7:7">
      <c r="G3217" s="13"/>
    </row>
    <row r="3224" spans="7:7">
      <c r="G3224" s="4"/>
    </row>
    <row r="3225" spans="7:7">
      <c r="G3225" s="8"/>
    </row>
    <row r="3226" spans="7:7">
      <c r="G3226" s="15"/>
    </row>
    <row r="3227" spans="7:7">
      <c r="G3227" s="15"/>
    </row>
    <row r="3752" ht="15" customHeight="1"/>
    <row r="4107" spans="7:7">
      <c r="G4107" s="43"/>
    </row>
    <row r="4108" spans="7:7">
      <c r="G4108" s="37"/>
    </row>
    <row r="4109" spans="7:7">
      <c r="G4109" s="32"/>
    </row>
    <row r="4110" spans="7:7">
      <c r="G4110" s="32"/>
    </row>
    <row r="4111" spans="7:7">
      <c r="G4111" s="47"/>
    </row>
    <row r="4112" spans="7:7">
      <c r="G4112" s="43"/>
    </row>
    <row r="4113" spans="7:7">
      <c r="G4113" s="47"/>
    </row>
    <row r="4114" spans="7:7">
      <c r="G4114" s="47"/>
    </row>
    <row r="4115" spans="7:7">
      <c r="G4115" s="47"/>
    </row>
    <row r="4116" spans="7:7">
      <c r="G4116" s="47"/>
    </row>
    <row r="4117" spans="7:7">
      <c r="G4117" s="47"/>
    </row>
    <row r="4118" spans="7:7">
      <c r="G4118" s="47"/>
    </row>
    <row r="4119" spans="7:7">
      <c r="G4119" s="47"/>
    </row>
    <row r="4120" spans="7:7">
      <c r="G4120" s="47"/>
    </row>
    <row r="4121" spans="7:7">
      <c r="G4121" s="47"/>
    </row>
    <row r="4122" spans="7:7">
      <c r="G4122" s="47"/>
    </row>
    <row r="4123" spans="7:7">
      <c r="G4123" s="47"/>
    </row>
    <row r="4124" spans="7:7">
      <c r="G4124" s="47"/>
    </row>
    <row r="4125" spans="7:7">
      <c r="G4125" s="47"/>
    </row>
    <row r="4126" spans="7:7">
      <c r="G4126" s="47"/>
    </row>
    <row r="4127" spans="7:7">
      <c r="G4127" s="47"/>
    </row>
    <row r="4128" spans="7:7">
      <c r="G4128" s="47"/>
    </row>
    <row r="4129" spans="6:7">
      <c r="G4129" s="47"/>
    </row>
    <row r="4130" spans="6:7">
      <c r="G4130" s="47"/>
    </row>
    <row r="4131" spans="6:7">
      <c r="G4131" s="47"/>
    </row>
    <row r="4132" spans="6:7">
      <c r="G4132" s="47"/>
    </row>
    <row r="4133" spans="6:7">
      <c r="G4133" s="47"/>
    </row>
    <row r="4134" spans="6:7">
      <c r="G4134" s="50"/>
    </row>
    <row r="4135" spans="6:7">
      <c r="G4135" s="50"/>
    </row>
    <row r="4136" spans="6:7">
      <c r="G4136" s="47"/>
    </row>
    <row r="4137" spans="6:7">
      <c r="G4137" s="47"/>
    </row>
    <row r="4138" spans="6:7">
      <c r="G4138" s="47"/>
    </row>
    <row r="4139" spans="6:7">
      <c r="G4139" s="47"/>
    </row>
    <row r="4140" spans="6:7">
      <c r="G4140" s="47"/>
    </row>
    <row r="4141" spans="6:7">
      <c r="F4141" s="36" t="s">
        <v>375</v>
      </c>
    </row>
    <row r="4142" spans="6:7">
      <c r="F4142" s="49"/>
    </row>
    <row r="4143" spans="6:7">
      <c r="F4143" s="43" t="s">
        <v>18</v>
      </c>
    </row>
    <row r="4144" spans="6:7">
      <c r="F4144" s="32" t="s">
        <v>379</v>
      </c>
    </row>
    <row r="4145" spans="6:6">
      <c r="F4145" s="49"/>
    </row>
    <row r="4146" spans="6:6">
      <c r="F4146" s="43" t="s">
        <v>18</v>
      </c>
    </row>
    <row r="4147" spans="6:6">
      <c r="F4147" s="49" t="s">
        <v>43</v>
      </c>
    </row>
    <row r="4148" spans="6:6">
      <c r="F4148" s="49" t="s">
        <v>395</v>
      </c>
    </row>
    <row r="4149" spans="6:6">
      <c r="F4149" s="49"/>
    </row>
    <row r="4150" spans="6:6">
      <c r="F4150" s="33" t="s">
        <v>387</v>
      </c>
    </row>
    <row r="4151" spans="6:6">
      <c r="F4151" s="49" t="s">
        <v>8</v>
      </c>
    </row>
    <row r="4152" spans="6:6">
      <c r="F4152" s="49"/>
    </row>
    <row r="4153" spans="6:6">
      <c r="F4153" s="49" t="s">
        <v>353</v>
      </c>
    </row>
    <row r="4154" spans="6:6">
      <c r="F4154" s="49"/>
    </row>
    <row r="4155" spans="6:6">
      <c r="F4155" s="33" t="s">
        <v>443</v>
      </c>
    </row>
    <row r="4156" spans="6:6">
      <c r="F4156" s="51"/>
    </row>
    <row r="4157" spans="6:6">
      <c r="F4157" s="49" t="s">
        <v>396</v>
      </c>
    </row>
    <row r="4158" spans="6:6">
      <c r="F4158" s="49"/>
    </row>
    <row r="4159" spans="6:6">
      <c r="F4159" s="53" t="s">
        <v>377</v>
      </c>
    </row>
    <row r="4160" spans="6:6">
      <c r="F4160" s="53" t="s">
        <v>405</v>
      </c>
    </row>
    <row r="4161" spans="6:6">
      <c r="F4161" s="53" t="s">
        <v>406</v>
      </c>
    </row>
    <row r="4162" spans="6:6">
      <c r="F4162" s="53" t="s">
        <v>378</v>
      </c>
    </row>
    <row r="4163" spans="6:6">
      <c r="F4163" s="52" t="s">
        <v>24</v>
      </c>
    </row>
    <row r="4164" spans="6:6">
      <c r="F4164" s="52"/>
    </row>
    <row r="4165" spans="6:6">
      <c r="F4165" s="48" t="s">
        <v>397</v>
      </c>
    </row>
    <row r="4166" spans="6:6">
      <c r="F4166" s="48" t="s">
        <v>398</v>
      </c>
    </row>
    <row r="4419" spans="6:6">
      <c r="F4419" s="34"/>
    </row>
    <row r="4420" spans="6:6">
      <c r="F4420" s="32"/>
    </row>
    <row r="4421" spans="6:6">
      <c r="F4421" s="32"/>
    </row>
    <row r="4422" spans="6:6">
      <c r="F4422" s="32"/>
    </row>
    <row r="4423" spans="6:6">
      <c r="F4423" s="32"/>
    </row>
    <row r="4424" spans="6:6">
      <c r="F4424" s="32"/>
    </row>
    <row r="4425" spans="6:6">
      <c r="F4425" s="32"/>
    </row>
    <row r="4426" spans="6:6">
      <c r="F4426" s="32"/>
    </row>
    <row r="4427" spans="6:6" ht="14.25" customHeight="1">
      <c r="F4427" s="32"/>
    </row>
    <row r="4428" spans="6:6">
      <c r="F4428" s="32"/>
    </row>
    <row r="4429" spans="6:6">
      <c r="F4429" s="32"/>
    </row>
    <row r="4430" spans="6:6">
      <c r="F4430" s="32"/>
    </row>
    <row r="4431" spans="6:6">
      <c r="F4431" s="32"/>
    </row>
    <row r="4432" spans="6:6">
      <c r="F4432" s="49"/>
    </row>
    <row r="4433" spans="6:6">
      <c r="F4433" s="43"/>
    </row>
    <row r="4434" spans="6:6">
      <c r="F4434" s="32"/>
    </row>
    <row r="4435" spans="6:6">
      <c r="F4435" s="43"/>
    </row>
    <row r="4436" spans="6:6">
      <c r="F4436" s="32"/>
    </row>
    <row r="4437" spans="6:6">
      <c r="F4437" s="49"/>
    </row>
    <row r="4438" spans="6:6">
      <c r="F4438" s="43"/>
    </row>
    <row r="4439" spans="6:6">
      <c r="F4439" s="49"/>
    </row>
    <row r="4440" spans="6:6">
      <c r="F4440" s="43"/>
    </row>
    <row r="4441" spans="6:6">
      <c r="F4441" s="35"/>
    </row>
    <row r="4442" spans="6:6">
      <c r="F4442" s="49"/>
    </row>
    <row r="4443" spans="6:6">
      <c r="F4443" s="49"/>
    </row>
    <row r="4444" spans="6:6">
      <c r="F4444" s="47"/>
    </row>
    <row r="4445" spans="6:6">
      <c r="F4445" s="32"/>
    </row>
    <row r="4446" spans="6:6">
      <c r="F4446" s="49"/>
    </row>
    <row r="4447" spans="6:6">
      <c r="F4447" s="49"/>
    </row>
    <row r="4448" spans="6:6">
      <c r="F4448" s="47"/>
    </row>
    <row r="4449" spans="6:6">
      <c r="F4449" s="43"/>
    </row>
    <row r="4450" spans="6:6">
      <c r="F4450" s="32"/>
    </row>
    <row r="4451" spans="6:6">
      <c r="F4451" s="47"/>
    </row>
    <row r="4452" spans="6:6">
      <c r="F4452" s="43"/>
    </row>
    <row r="4453" spans="6:6">
      <c r="F4453" s="32"/>
    </row>
    <row r="4454" spans="6:6">
      <c r="F4454" s="40"/>
    </row>
    <row r="4455" spans="6:6">
      <c r="F4455" s="40"/>
    </row>
    <row r="4456" spans="6:6">
      <c r="F4456" s="40"/>
    </row>
    <row r="4457" spans="6:6">
      <c r="F4457" s="49"/>
    </row>
    <row r="4458" spans="6:6">
      <c r="F4458" s="35"/>
    </row>
    <row r="4459" spans="6:6">
      <c r="F4459" s="41"/>
    </row>
    <row r="4460" spans="6:6">
      <c r="F4460" s="40"/>
    </row>
    <row r="4461" spans="6:6">
      <c r="F4461" s="49"/>
    </row>
    <row r="4462" spans="6:6">
      <c r="F4462" s="35"/>
    </row>
    <row r="4463" spans="6:6">
      <c r="F4463" s="49"/>
    </row>
    <row r="4464" spans="6:6">
      <c r="F4464" s="49"/>
    </row>
    <row r="4465" spans="6:6">
      <c r="F4465" s="49"/>
    </row>
    <row r="4466" spans="6:6">
      <c r="F4466" s="43"/>
    </row>
    <row r="4467" spans="6:6">
      <c r="F4467" s="32"/>
    </row>
    <row r="4468" spans="6:6">
      <c r="F4468" s="32"/>
    </row>
    <row r="4469" spans="6:6">
      <c r="F4469" s="49"/>
    </row>
    <row r="4470" spans="6:6">
      <c r="F4470" s="43"/>
    </row>
    <row r="4471" spans="6:6">
      <c r="F4471" s="36"/>
    </row>
    <row r="4472" spans="6:6">
      <c r="F4472" s="36"/>
    </row>
    <row r="4473" spans="6:6">
      <c r="F4473" s="36"/>
    </row>
    <row r="4474" spans="6:6">
      <c r="F4474" s="36"/>
    </row>
    <row r="4475" spans="6:6">
      <c r="F4475" s="36"/>
    </row>
    <row r="4476" spans="6:6">
      <c r="F4476" s="49"/>
    </row>
    <row r="4477" spans="6:6">
      <c r="F4477" s="43"/>
    </row>
    <row r="4478" spans="6:6">
      <c r="F4478" s="32"/>
    </row>
    <row r="4479" spans="6:6">
      <c r="F4479" s="49"/>
    </row>
    <row r="4480" spans="6:6">
      <c r="F4480" s="43"/>
    </row>
    <row r="4481" spans="6:6">
      <c r="F4481" s="49"/>
    </row>
    <row r="4482" spans="6:6">
      <c r="F4482" s="49"/>
    </row>
    <row r="4483" spans="6:6">
      <c r="F4483" s="49"/>
    </row>
    <row r="4484" spans="6:6">
      <c r="F4484" s="33"/>
    </row>
    <row r="4485" spans="6:6">
      <c r="F4485" s="49"/>
    </row>
    <row r="4486" spans="6:6">
      <c r="F4486" s="49"/>
    </row>
    <row r="4487" spans="6:6">
      <c r="F4487" s="49"/>
    </row>
    <row r="4488" spans="6:6">
      <c r="F4488" s="49"/>
    </row>
    <row r="4489" spans="6:6">
      <c r="F4489" s="33"/>
    </row>
    <row r="4490" spans="6:6">
      <c r="F4490" s="51"/>
    </row>
    <row r="4491" spans="6:6">
      <c r="F4491" s="49"/>
    </row>
    <row r="4492" spans="6:6">
      <c r="F4492" s="49"/>
    </row>
    <row r="4493" spans="6:6">
      <c r="F4493" s="53"/>
    </row>
    <row r="4494" spans="6:6">
      <c r="F4494" s="53"/>
    </row>
    <row r="4495" spans="6:6">
      <c r="F4495" s="53"/>
    </row>
    <row r="4496" spans="6:6">
      <c r="F4496" s="53"/>
    </row>
    <row r="4497" spans="6:6">
      <c r="F4497" s="52"/>
    </row>
    <row r="4498" spans="6:6">
      <c r="F4498" s="52"/>
    </row>
    <row r="4499" spans="6:6">
      <c r="F4499" s="48"/>
    </row>
    <row r="4500" spans="6:6">
      <c r="F4500" s="48"/>
    </row>
    <row r="4543" spans="4:4">
      <c r="D4543" s="49"/>
    </row>
    <row r="4544" spans="4:4">
      <c r="D4544" s="49"/>
    </row>
    <row r="4555" spans="4:4">
      <c r="D4555" s="40"/>
    </row>
    <row r="4608" spans="6:7">
      <c r="F4608" s="32"/>
      <c r="G4608" s="47"/>
    </row>
    <row r="4609" spans="6:7">
      <c r="F4609" s="32"/>
      <c r="G4609" s="30"/>
    </row>
    <row r="4610" spans="6:7">
      <c r="F4610" s="32"/>
      <c r="G4610" s="31"/>
    </row>
    <row r="4611" spans="6:7">
      <c r="F4611" s="32"/>
      <c r="G4611" s="47"/>
    </row>
    <row r="4612" spans="6:7">
      <c r="F4612" s="32"/>
      <c r="G4612" s="47"/>
    </row>
    <row r="4613" spans="6:7">
      <c r="F4613" s="32"/>
      <c r="G4613" s="47"/>
    </row>
    <row r="4614" spans="6:7">
      <c r="F4614" s="32"/>
      <c r="G4614" s="47"/>
    </row>
    <row r="4615" spans="6:7">
      <c r="F4615" s="32"/>
      <c r="G4615" s="47"/>
    </row>
    <row r="4616" spans="6:7">
      <c r="F4616" s="32"/>
      <c r="G4616" s="43"/>
    </row>
    <row r="4617" spans="6:7">
      <c r="F4617" s="32"/>
      <c r="G4617" s="32"/>
    </row>
    <row r="4618" spans="6:7">
      <c r="F4618" s="32"/>
      <c r="G4618" s="49"/>
    </row>
    <row r="4619" spans="6:7">
      <c r="F4619" s="32"/>
      <c r="G4619" s="43"/>
    </row>
    <row r="4620" spans="6:7">
      <c r="F4620" s="32"/>
      <c r="G4620" s="47"/>
    </row>
    <row r="4621" spans="6:7">
      <c r="F4621" s="49"/>
      <c r="G4621" s="47"/>
    </row>
    <row r="4622" spans="6:7">
      <c r="F4622" s="43"/>
      <c r="G4622" s="47"/>
    </row>
    <row r="4623" spans="6:7">
      <c r="F4623" s="32"/>
      <c r="G4623" s="47"/>
    </row>
    <row r="4624" spans="6:7">
      <c r="F4624" s="43"/>
      <c r="G4624" s="47"/>
    </row>
    <row r="4625" spans="4:7">
      <c r="F4625" s="32"/>
      <c r="G4625" s="47"/>
    </row>
    <row r="4626" spans="4:7">
      <c r="D4626" s="49"/>
      <c r="F4626" s="49"/>
      <c r="G4626" s="47"/>
    </row>
    <row r="4627" spans="4:7">
      <c r="D4627" s="43"/>
      <c r="F4627" s="43"/>
      <c r="G4627" s="30"/>
    </row>
    <row r="4628" spans="4:7">
      <c r="D4628" s="49"/>
      <c r="F4628" s="49"/>
      <c r="G4628" s="31"/>
    </row>
    <row r="4629" spans="4:7">
      <c r="D4629" s="43"/>
      <c r="F4629" s="43"/>
      <c r="G4629" s="47"/>
    </row>
    <row r="4630" spans="4:7">
      <c r="D4630" s="35"/>
      <c r="F4630" s="35"/>
      <c r="G4630" s="47"/>
    </row>
    <row r="4631" spans="4:7">
      <c r="D4631" s="49"/>
      <c r="F4631" s="49"/>
      <c r="G4631" s="47"/>
    </row>
    <row r="4632" spans="4:7">
      <c r="D4632" s="49"/>
      <c r="F4632" s="49"/>
      <c r="G4632" s="43"/>
    </row>
    <row r="4633" spans="4:7">
      <c r="D4633" s="47"/>
      <c r="F4633" s="47"/>
      <c r="G4633" s="32"/>
    </row>
    <row r="4634" spans="4:7">
      <c r="D4634" s="32"/>
      <c r="G4634" s="43"/>
    </row>
    <row r="4635" spans="4:7">
      <c r="D4635" s="49"/>
      <c r="G4635" s="47"/>
    </row>
    <row r="4636" spans="4:7">
      <c r="D4636" s="49"/>
      <c r="G4636" s="47"/>
    </row>
    <row r="4637" spans="4:7">
      <c r="D4637" s="47"/>
      <c r="G4637" s="47"/>
    </row>
    <row r="4638" spans="4:7">
      <c r="D4638" s="43"/>
      <c r="G4638" s="47"/>
    </row>
    <row r="4639" spans="4:7">
      <c r="D4639" s="32"/>
      <c r="G4639" s="47"/>
    </row>
    <row r="4640" spans="4:7">
      <c r="D4640" s="47"/>
      <c r="G4640" s="47"/>
    </row>
    <row r="4641" spans="4:7">
      <c r="D4641" s="43"/>
      <c r="G4641" s="47"/>
    </row>
    <row r="4642" spans="4:7">
      <c r="D4642" s="32"/>
      <c r="G4642" s="43"/>
    </row>
    <row r="4643" spans="4:7">
      <c r="D4643" s="40"/>
      <c r="G4643" s="47"/>
    </row>
    <row r="4644" spans="4:7">
      <c r="D4644" s="40"/>
      <c r="G4644" s="30"/>
    </row>
    <row r="4645" spans="4:7">
      <c r="D4645" s="40"/>
      <c r="G4645" s="31"/>
    </row>
    <row r="4646" spans="4:7">
      <c r="D4646" s="40"/>
    </row>
    <row r="4647" spans="4:7">
      <c r="D4647" s="49"/>
    </row>
    <row r="4648" spans="4:7">
      <c r="D4648" s="35"/>
    </row>
    <row r="4649" spans="4:7">
      <c r="D4649" s="41"/>
    </row>
    <row r="4650" spans="4:7">
      <c r="D4650" s="40"/>
    </row>
    <row r="4651" spans="4:7">
      <c r="D4651" s="49"/>
    </row>
    <row r="4652" spans="4:7">
      <c r="D4652" s="35"/>
    </row>
    <row r="4653" spans="4:7">
      <c r="D4653" s="49"/>
    </row>
    <row r="4654" spans="4:7">
      <c r="D4654" s="49"/>
    </row>
    <row r="4655" spans="4:7">
      <c r="D4655" s="49"/>
    </row>
    <row r="4656" spans="4:7">
      <c r="D4656" s="43"/>
      <c r="F4656" s="43"/>
    </row>
    <row r="4657" spans="4:6">
      <c r="D4657" s="32"/>
      <c r="F4657" s="36"/>
    </row>
    <row r="4658" spans="4:6">
      <c r="D4658" s="32"/>
      <c r="F4658" s="36"/>
    </row>
    <row r="4659" spans="4:6">
      <c r="D4659" s="32"/>
      <c r="F4659" s="36"/>
    </row>
    <row r="4660" spans="4:6">
      <c r="D4660" s="43"/>
      <c r="F4660" s="36"/>
    </row>
    <row r="4661" spans="4:6">
      <c r="D4661" s="97"/>
      <c r="F4661" s="36"/>
    </row>
    <row r="4662" spans="4:6">
      <c r="D4662" s="96"/>
      <c r="F4662" s="36"/>
    </row>
    <row r="4663" spans="4:6">
      <c r="D4663" s="32"/>
      <c r="F4663" s="36"/>
    </row>
    <row r="4664" spans="4:6">
      <c r="D4664" s="43"/>
      <c r="F4664" s="36"/>
    </row>
    <row r="4665" spans="4:6">
      <c r="D4665" s="97"/>
      <c r="F4665" s="36"/>
    </row>
    <row r="4666" spans="4:6">
      <c r="D4666" s="36"/>
      <c r="F4666" s="36"/>
    </row>
    <row r="4667" spans="4:6">
      <c r="D4667" s="36"/>
      <c r="F4667" s="36"/>
    </row>
    <row r="4668" spans="4:6">
      <c r="D4668" s="36"/>
      <c r="F4668" s="36"/>
    </row>
    <row r="4669" spans="4:6">
      <c r="D4669" s="36"/>
      <c r="F4669" s="36"/>
    </row>
    <row r="4670" spans="4:6">
      <c r="D4670" s="36"/>
      <c r="F4670" s="36"/>
    </row>
    <row r="4671" spans="4:6">
      <c r="D4671" s="49"/>
      <c r="F4671" s="36"/>
    </row>
    <row r="4672" spans="4:6">
      <c r="D4672" s="43"/>
      <c r="F4672" s="36"/>
    </row>
    <row r="4673" spans="4:6">
      <c r="D4673" s="32"/>
      <c r="F4673" s="36"/>
    </row>
    <row r="4674" spans="4:6">
      <c r="F4674" s="36"/>
    </row>
    <row r="4675" spans="4:6">
      <c r="F4675" s="36"/>
    </row>
    <row r="4676" spans="4:6">
      <c r="F4676" s="36"/>
    </row>
    <row r="4677" spans="4:6">
      <c r="F4677" s="36"/>
    </row>
    <row r="4678" spans="4:6">
      <c r="F4678" s="36"/>
    </row>
    <row r="4679" spans="4:6">
      <c r="F4679" s="36"/>
    </row>
    <row r="5055" spans="5:273">
      <c r="E5055" s="1"/>
      <c r="F5055" s="1"/>
      <c r="G5055" s="1"/>
      <c r="H5055" s="1"/>
      <c r="I5055" s="1"/>
      <c r="J5055" s="1"/>
      <c r="K5055" s="1"/>
      <c r="L5055" s="1"/>
      <c r="M5055" s="1"/>
      <c r="N5055" s="1"/>
      <c r="O5055" s="1"/>
      <c r="P5055" s="1"/>
      <c r="Q5055" s="1"/>
      <c r="R5055" s="1"/>
      <c r="S5055" s="1"/>
      <c r="T5055" s="1"/>
      <c r="U5055" s="1"/>
      <c r="V5055" s="1"/>
      <c r="W5055" s="1"/>
      <c r="X5055" s="1"/>
      <c r="Y5055" s="1"/>
      <c r="Z5055" s="1"/>
      <c r="AA5055" s="1"/>
      <c r="AB5055" s="1"/>
      <c r="AC5055" s="1"/>
      <c r="AD5055" s="1"/>
      <c r="AE5055" s="1"/>
      <c r="AF5055" s="1"/>
      <c r="AG5055" s="1"/>
      <c r="AH5055" s="1"/>
      <c r="AI5055" s="1"/>
      <c r="AJ5055" s="1"/>
      <c r="AK5055" s="1"/>
      <c r="AL5055" s="1"/>
      <c r="AM5055" s="1"/>
      <c r="AN5055" s="1"/>
      <c r="AO5055" s="1"/>
      <c r="AP5055" s="1"/>
      <c r="AQ5055" s="1"/>
      <c r="AR5055" s="1"/>
      <c r="AS5055" s="1"/>
      <c r="AT5055" s="1"/>
      <c r="AU5055" s="1"/>
      <c r="AV5055" s="1"/>
      <c r="AW5055" s="1"/>
      <c r="AX5055" s="1"/>
      <c r="AY5055" s="1"/>
      <c r="AZ5055" s="1"/>
      <c r="BA5055" s="1"/>
      <c r="BB5055" s="1"/>
      <c r="BC5055" s="1"/>
      <c r="BD5055" s="1"/>
      <c r="BE5055" s="1"/>
      <c r="BF5055" s="1"/>
      <c r="BG5055" s="1"/>
      <c r="BH5055" s="1"/>
      <c r="BI5055" s="1"/>
      <c r="BJ5055" s="1"/>
      <c r="BK5055" s="1"/>
      <c r="BL5055" s="1"/>
      <c r="BM5055" s="1"/>
      <c r="BN5055" s="1"/>
      <c r="BO5055" s="1"/>
      <c r="BP5055" s="1"/>
      <c r="BQ5055" s="1"/>
      <c r="BR5055" s="1"/>
      <c r="BS5055" s="1"/>
      <c r="BT5055" s="1"/>
      <c r="BU5055" s="1"/>
      <c r="BV5055" s="1"/>
      <c r="BW5055" s="1"/>
      <c r="BX5055" s="1"/>
      <c r="BY5055" s="1"/>
      <c r="BZ5055" s="1"/>
      <c r="CA5055" s="1"/>
      <c r="CB5055" s="1"/>
      <c r="CC5055" s="1"/>
      <c r="CD5055" s="1"/>
      <c r="CE5055" s="1"/>
      <c r="CF5055" s="1"/>
      <c r="CG5055" s="1"/>
      <c r="CH5055" s="1"/>
      <c r="CI5055" s="1"/>
      <c r="CJ5055" s="1"/>
      <c r="CK5055" s="1"/>
      <c r="CL5055" s="1"/>
      <c r="CM5055" s="1"/>
      <c r="CN5055" s="1"/>
      <c r="CO5055" s="1"/>
      <c r="CP5055" s="1"/>
      <c r="CQ5055" s="1"/>
      <c r="CR5055" s="1"/>
      <c r="CS5055" s="1"/>
      <c r="CT5055" s="1"/>
      <c r="CU5055" s="1"/>
      <c r="CV5055" s="1"/>
      <c r="CW5055" s="1"/>
      <c r="CX5055" s="1"/>
      <c r="CY5055" s="1"/>
      <c r="CZ5055" s="1"/>
      <c r="DA5055" s="1"/>
      <c r="DB5055" s="1"/>
      <c r="DC5055" s="1"/>
      <c r="DD5055" s="1"/>
      <c r="DE5055" s="1"/>
      <c r="DF5055" s="1"/>
      <c r="DG5055" s="1"/>
      <c r="DH5055" s="1"/>
      <c r="DI5055" s="1"/>
      <c r="DJ5055" s="1"/>
      <c r="DK5055" s="1"/>
      <c r="DL5055" s="1"/>
      <c r="DM5055" s="1"/>
      <c r="DN5055" s="1"/>
      <c r="DO5055" s="1"/>
      <c r="DP5055" s="1"/>
      <c r="DQ5055" s="1"/>
      <c r="DR5055" s="1"/>
      <c r="DS5055" s="1"/>
      <c r="DT5055" s="1"/>
      <c r="DU5055" s="1"/>
      <c r="DV5055" s="1"/>
      <c r="DW5055" s="1"/>
      <c r="DX5055" s="1"/>
      <c r="DY5055" s="1"/>
      <c r="DZ5055" s="1"/>
      <c r="EA5055" s="1"/>
      <c r="EB5055" s="1"/>
      <c r="EC5055" s="1"/>
      <c r="ED5055" s="1"/>
      <c r="EE5055" s="1"/>
      <c r="EF5055" s="1"/>
      <c r="EG5055" s="1"/>
      <c r="EH5055" s="1"/>
      <c r="EI5055" s="1"/>
      <c r="EJ5055" s="1"/>
      <c r="EK5055" s="1"/>
      <c r="EL5055" s="1"/>
      <c r="EM5055" s="1"/>
      <c r="EN5055" s="1"/>
      <c r="EO5055" s="1"/>
      <c r="EP5055" s="1"/>
      <c r="EQ5055" s="1"/>
      <c r="ER5055" s="1"/>
      <c r="ES5055" s="1"/>
      <c r="ET5055" s="1"/>
      <c r="EU5055" s="1"/>
      <c r="EV5055" s="1"/>
      <c r="EW5055" s="1"/>
      <c r="EX5055" s="1"/>
      <c r="EY5055" s="1"/>
      <c r="EZ5055" s="1"/>
      <c r="FA5055" s="1"/>
      <c r="FB5055" s="1"/>
      <c r="FC5055" s="1"/>
      <c r="FD5055" s="1"/>
      <c r="FE5055" s="1"/>
      <c r="FF5055" s="1"/>
      <c r="FG5055" s="1"/>
      <c r="FH5055" s="1"/>
      <c r="FI5055" s="1"/>
      <c r="FJ5055" s="1"/>
      <c r="FK5055" s="1"/>
      <c r="FL5055" s="1"/>
      <c r="FM5055" s="1"/>
      <c r="FN5055" s="1"/>
      <c r="FO5055" s="1"/>
      <c r="FP5055" s="1"/>
      <c r="FQ5055" s="1"/>
      <c r="FR5055" s="1"/>
      <c r="FS5055" s="1"/>
      <c r="FT5055" s="1"/>
      <c r="FU5055" s="1"/>
      <c r="FV5055" s="1"/>
      <c r="FW5055" s="1"/>
      <c r="FX5055" s="1"/>
      <c r="FY5055" s="1"/>
      <c r="FZ5055" s="1"/>
      <c r="GA5055" s="1"/>
      <c r="GB5055" s="1"/>
      <c r="GC5055" s="1"/>
      <c r="GD5055" s="1"/>
      <c r="GE5055" s="1"/>
      <c r="GF5055" s="1"/>
      <c r="GG5055" s="1"/>
      <c r="GH5055" s="1"/>
      <c r="GI5055" s="1"/>
      <c r="GJ5055" s="1"/>
      <c r="GK5055" s="1"/>
      <c r="GL5055" s="1"/>
      <c r="GM5055" s="1"/>
      <c r="GN5055" s="1"/>
      <c r="GO5055" s="1"/>
      <c r="GP5055" s="1"/>
      <c r="GQ5055" s="1"/>
      <c r="GR5055" s="1"/>
      <c r="GS5055" s="1"/>
      <c r="GT5055" s="1"/>
      <c r="GU5055" s="1"/>
      <c r="GV5055" s="1"/>
      <c r="GW5055" s="1"/>
      <c r="GX5055" s="1"/>
      <c r="GY5055" s="1"/>
      <c r="GZ5055" s="1"/>
      <c r="HA5055" s="1"/>
      <c r="HB5055" s="1"/>
      <c r="HC5055" s="1"/>
      <c r="HD5055" s="1"/>
      <c r="HE5055" s="1"/>
      <c r="HF5055" s="1"/>
      <c r="HG5055" s="1"/>
      <c r="HH5055" s="1"/>
      <c r="HI5055" s="1"/>
      <c r="HJ5055" s="1"/>
      <c r="HK5055" s="1"/>
      <c r="HL5055" s="1"/>
      <c r="HM5055" s="1"/>
      <c r="HN5055" s="1"/>
      <c r="HO5055" s="1"/>
      <c r="HP5055" s="1"/>
      <c r="HQ5055" s="1"/>
      <c r="HR5055" s="1"/>
      <c r="HS5055" s="1"/>
      <c r="HT5055" s="1"/>
      <c r="HU5055" s="1"/>
      <c r="HV5055" s="1"/>
      <c r="HW5055" s="1"/>
      <c r="HX5055" s="1"/>
      <c r="HY5055" s="1"/>
      <c r="HZ5055" s="1"/>
      <c r="IA5055" s="1"/>
      <c r="IB5055" s="1"/>
      <c r="IC5055" s="1"/>
      <c r="ID5055" s="1"/>
      <c r="IE5055" s="1"/>
      <c r="IF5055" s="1"/>
      <c r="IG5055" s="1"/>
      <c r="IH5055" s="1"/>
      <c r="II5055" s="1"/>
      <c r="IJ5055" s="1"/>
      <c r="IK5055" s="1"/>
      <c r="IL5055" s="1"/>
      <c r="IM5055" s="1"/>
      <c r="IN5055" s="1"/>
      <c r="IO5055" s="1"/>
      <c r="IP5055" s="1"/>
      <c r="IQ5055" s="1"/>
      <c r="IR5055" s="1"/>
      <c r="IS5055" s="1"/>
      <c r="IT5055" s="1"/>
      <c r="IU5055" s="1"/>
      <c r="IV5055" s="1"/>
      <c r="IW5055" s="1"/>
      <c r="IX5055" s="1"/>
      <c r="IY5055" s="1"/>
      <c r="IZ5055" s="1"/>
      <c r="JA5055" s="1"/>
      <c r="JB5055" s="1"/>
      <c r="JC5055" s="1"/>
      <c r="JD5055" s="1"/>
      <c r="JE5055" s="1"/>
      <c r="JF5055" s="1"/>
      <c r="JG5055" s="1"/>
      <c r="JH5055" s="1"/>
      <c r="JI5055" s="1"/>
      <c r="JJ5055" s="1"/>
      <c r="JK5055" s="1"/>
      <c r="JL5055" s="1"/>
      <c r="JM5055" s="1"/>
    </row>
    <row r="5095" spans="4:4">
      <c r="D5095" s="27"/>
    </row>
    <row r="6060" spans="4:6">
      <c r="D6060" s="95"/>
      <c r="E6060" s="3"/>
      <c r="F6060" s="3"/>
    </row>
    <row r="6074" spans="4:4">
      <c r="D6074" s="94"/>
    </row>
    <row r="6076" spans="4:4">
      <c r="D6076" s="94"/>
    </row>
    <row r="6090" spans="4:4">
      <c r="D6090" s="94"/>
    </row>
    <row r="6093" spans="4:4">
      <c r="D6093" s="94"/>
    </row>
    <row r="6107" spans="4:4">
      <c r="D6107" s="94"/>
    </row>
    <row r="6111" spans="4:4">
      <c r="D6111" s="94"/>
    </row>
    <row r="6118" spans="4:4">
      <c r="D6118" s="94"/>
    </row>
    <row r="6121" spans="4:4">
      <c r="D6121" s="94"/>
    </row>
    <row r="6142" spans="4:5">
      <c r="D6142" s="95"/>
    </row>
    <row r="6143" spans="4:5">
      <c r="D6143" s="27"/>
      <c r="E6143" s="1"/>
    </row>
  </sheetData>
  <autoFilter ref="A1:JM6394" xr:uid="{3C69D1B4-419D-4CAD-BD2E-D7A9BA4C13D2}"/>
  <sortState xmlns:xlrd2="http://schemas.microsoft.com/office/spreadsheetml/2017/richdata2" ref="A2:JM6158">
    <sortCondition ref="A1"/>
    <sortCondition ref="B1"/>
  </sortState>
  <dataConsolidate link="1"/>
  <conditionalFormatting sqref="B1">
    <cfRule type="cellIs" dxfId="1" priority="4" operator="equal">
      <formula>1</formula>
    </cfRule>
  </conditionalFormatting>
  <conditionalFormatting sqref="A1">
    <cfRule type="cellIs" dxfId="0" priority="3" operator="equal">
      <formula>1</formula>
    </cfRule>
  </conditionalFormatting>
  <pageMargins left="0.7" right="0.7" top="0.78740157499999996" bottom="0.78740157499999996" header="0.3" footer="0.3"/>
  <pageSetup paperSize="9" orientation="portrait" r:id="rId1"/>
  <headerFooter>
    <oddFooter>&amp;L_x000D_&amp;1#&amp;"Arial"&amp;6&amp;K737373 Confidentiality: C1 - Public</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1EE30-F1C5-4538-8C0F-E1E402A9CC1B}">
  <sheetPr codeName="Sheet13"/>
  <dimension ref="A1:AE113"/>
  <sheetViews>
    <sheetView showGridLines="0" tabSelected="1" zoomScaleNormal="85" workbookViewId="0">
      <pane ySplit="2" topLeftCell="A109" activePane="bottomLeft" state="frozen"/>
      <selection pane="bottomLeft" activeCell="F119" sqref="F119"/>
    </sheetView>
  </sheetViews>
  <sheetFormatPr defaultColWidth="9.109375" defaultRowHeight="14.4"/>
  <cols>
    <col min="1" max="1" width="8.5546875" style="74" customWidth="1"/>
    <col min="2" max="2" width="15.5546875" style="170" customWidth="1"/>
    <col min="3" max="3" width="21.109375" style="137" customWidth="1"/>
    <col min="4" max="4" width="18.6640625" style="136" customWidth="1"/>
    <col min="5" max="5" width="15.5546875" style="60" customWidth="1"/>
    <col min="6" max="6" width="16" style="101" customWidth="1"/>
    <col min="7" max="7" width="16" style="2" customWidth="1"/>
    <col min="8" max="8" width="16" customWidth="1"/>
    <col min="9" max="9" width="20.5546875" customWidth="1"/>
    <col min="10" max="10" width="47.44140625" style="103" customWidth="1"/>
    <col min="11" max="11" width="21.6640625" style="4" customWidth="1"/>
    <col min="12" max="12" width="12.109375" style="73" bestFit="1" customWidth="1"/>
    <col min="13" max="14" width="12.33203125" style="73" bestFit="1" customWidth="1"/>
    <col min="15" max="15" width="30.88671875" style="102" customWidth="1"/>
    <col min="16" max="25" width="17.88671875" style="102" customWidth="1"/>
    <col min="27" max="27" width="23.5546875" style="135" customWidth="1"/>
    <col min="28" max="28" width="13.6640625" style="134" customWidth="1"/>
    <col min="29" max="30" width="13.6640625" style="133" customWidth="1"/>
    <col min="31" max="31" width="35" style="132" customWidth="1"/>
  </cols>
  <sheetData>
    <row r="1" spans="1:31" ht="63.75" customHeight="1">
      <c r="E1" s="157"/>
      <c r="F1" s="133"/>
      <c r="G1" s="136"/>
      <c r="H1" s="136"/>
      <c r="I1" s="136"/>
      <c r="J1" s="136"/>
      <c r="K1" s="134"/>
      <c r="L1" s="134"/>
      <c r="M1" s="134"/>
      <c r="N1" s="134"/>
      <c r="O1" s="136"/>
      <c r="P1" s="136"/>
      <c r="Q1" s="136"/>
      <c r="R1" s="136"/>
      <c r="S1" s="136"/>
      <c r="T1" s="136"/>
      <c r="U1" s="136"/>
      <c r="V1" s="136"/>
      <c r="W1" s="136"/>
      <c r="X1" s="136"/>
      <c r="Y1" s="136"/>
    </row>
    <row r="2" spans="1:31" s="104" customFormat="1" ht="28.8">
      <c r="A2" s="156" t="s">
        <v>855</v>
      </c>
      <c r="B2" s="198" t="s">
        <v>854</v>
      </c>
      <c r="C2" s="155" t="s">
        <v>853</v>
      </c>
      <c r="D2" s="154" t="s">
        <v>852</v>
      </c>
      <c r="E2" s="197" t="s">
        <v>851</v>
      </c>
      <c r="F2" s="197" t="s">
        <v>850</v>
      </c>
      <c r="G2" s="197" t="s">
        <v>849</v>
      </c>
      <c r="H2" s="197" t="s">
        <v>1034</v>
      </c>
      <c r="I2" s="153" t="s">
        <v>848</v>
      </c>
      <c r="J2" s="152" t="s">
        <v>847</v>
      </c>
      <c r="K2" s="152" t="s">
        <v>846</v>
      </c>
      <c r="L2" s="152" t="s">
        <v>845</v>
      </c>
      <c r="M2" s="152" t="s">
        <v>844</v>
      </c>
      <c r="N2" s="152" t="s">
        <v>843</v>
      </c>
      <c r="O2" s="152" t="s">
        <v>842</v>
      </c>
      <c r="P2" s="197" t="s">
        <v>1033</v>
      </c>
      <c r="Q2" s="197" t="s">
        <v>1032</v>
      </c>
      <c r="R2" s="197" t="s">
        <v>1031</v>
      </c>
      <c r="S2" s="197" t="s">
        <v>1030</v>
      </c>
      <c r="T2" s="197" t="s">
        <v>1029</v>
      </c>
      <c r="U2" s="197" t="s">
        <v>1028</v>
      </c>
      <c r="V2" s="197" t="s">
        <v>1027</v>
      </c>
      <c r="W2" s="197" t="s">
        <v>1026</v>
      </c>
      <c r="X2" s="197" t="s">
        <v>1025</v>
      </c>
      <c r="Y2" s="197" t="s">
        <v>1024</v>
      </c>
      <c r="AA2" s="151" t="s">
        <v>794</v>
      </c>
      <c r="AB2" s="151" t="s">
        <v>793</v>
      </c>
      <c r="AC2" s="151" t="s">
        <v>792</v>
      </c>
      <c r="AD2" s="151" t="s">
        <v>791</v>
      </c>
      <c r="AE2" s="150" t="s">
        <v>790</v>
      </c>
    </row>
    <row r="3" spans="1:31" s="24" customFormat="1" ht="135.9" customHeight="1">
      <c r="A3" s="191" t="s">
        <v>614</v>
      </c>
      <c r="B3" s="190" t="s">
        <v>678</v>
      </c>
      <c r="C3" s="189" t="s">
        <v>841</v>
      </c>
      <c r="D3" s="188"/>
      <c r="E3" s="196" t="s">
        <v>431</v>
      </c>
      <c r="F3" s="203" t="s">
        <v>1036</v>
      </c>
      <c r="G3" s="199" t="s">
        <v>430</v>
      </c>
      <c r="H3" s="195" t="s">
        <v>1035</v>
      </c>
      <c r="I3" s="187" t="str">
        <f>"Show_"&amp;F3&amp;"_ForDates"</f>
        <v>Show_Costs_ForDates</v>
      </c>
      <c r="J3" s="192" t="str">
        <f>"VAR LastDateWithData = 
          CALCULATE (
              MAX ( "&amp;Q3&amp;" )
              , REMOVEFILTERS ()
            )
VAR FirstDateVisible = MIN (  "&amp;P3&amp;")
VAR Result =  FirstDateVisible &lt;= LastDateWithData
RETURN
     Result"</f>
        <v>VAR LastDateWithData = 
          CALCULATE (
              MAX ( fact_sales'[Date_BK] )
              , REMOVEFILTERS ()
            )
VAR FirstDateVisible = MIN (  date'[Date])
VAR Result =  FirstDateVisible &lt;= LastDateWithData
RETURN
     Result</v>
      </c>
      <c r="K3" s="185" t="s">
        <v>1023</v>
      </c>
      <c r="L3" s="175"/>
      <c r="M3" s="184" t="s">
        <v>432</v>
      </c>
      <c r="N3" s="184"/>
      <c r="O3" s="175" t="s">
        <v>840</v>
      </c>
      <c r="P3" s="205" t="s">
        <v>1051</v>
      </c>
      <c r="Q3" s="194" t="s">
        <v>1052</v>
      </c>
      <c r="R3" s="194" t="s">
        <v>1051</v>
      </c>
      <c r="S3" s="194" t="s">
        <v>1053</v>
      </c>
      <c r="T3" s="194" t="s">
        <v>1054</v>
      </c>
      <c r="U3" s="194" t="s">
        <v>1055</v>
      </c>
      <c r="V3" s="194"/>
      <c r="W3" s="194"/>
      <c r="X3" s="194"/>
      <c r="Y3" s="193"/>
      <c r="AA3" s="141"/>
      <c r="AB3" s="134"/>
      <c r="AC3" s="145"/>
      <c r="AD3" s="145"/>
      <c r="AE3" s="132"/>
    </row>
    <row r="4" spans="1:31" s="8" customFormat="1" ht="93" customHeight="1">
      <c r="A4" s="191" t="s">
        <v>614</v>
      </c>
      <c r="B4" s="190" t="s">
        <v>678</v>
      </c>
      <c r="C4" s="189" t="s">
        <v>789</v>
      </c>
      <c r="D4" s="188" t="s">
        <v>788</v>
      </c>
      <c r="E4" s="173" t="str">
        <f t="shared" ref="E4:E14" si="0">E3</f>
        <v>KPIs</v>
      </c>
      <c r="F4" s="202" t="str">
        <f t="shared" ref="F4:F14" si="1">F3</f>
        <v>Costs</v>
      </c>
      <c r="G4" s="200" t="str">
        <f t="shared" ref="G4:G14" si="2">G3</f>
        <v>#,###</v>
      </c>
      <c r="H4" s="173" t="str">
        <f t="shared" ref="H4:H14" si="3">H3</f>
        <v>\Costs</v>
      </c>
      <c r="I4" s="187" t="str">
        <f t="shared" ref="I4:I51" si="4">D4 &amp; " " &amp; F4</f>
        <v>YTD Costs</v>
      </c>
      <c r="J4" s="192" t="str">
        <f>"IF (
  ["&amp;I3&amp;"]
   ,  CALCULATE( 
        ["&amp;F4&amp;"]                            
        , CALCULATETABLE(
               DATESYTD("&amp;P4&amp;")
            )
        )
)
"</f>
        <v xml:space="preserve">IF (
  [Show_Costs_ForDates]
   ,  CALCULATE( 
        [Costs]                            
        , CALCULATETABLE(
               DATESYTD(date'[Date])
            )
        )
)
</v>
      </c>
      <c r="K4" s="185" t="s">
        <v>1038</v>
      </c>
      <c r="L4" s="175" t="str">
        <f>G4</f>
        <v>#,###</v>
      </c>
      <c r="M4" s="184" t="s">
        <v>532</v>
      </c>
      <c r="N4" s="184"/>
      <c r="O4" s="175" t="s">
        <v>787</v>
      </c>
      <c r="P4" s="175" t="str">
        <f>P3</f>
        <v>date'[Date]</v>
      </c>
      <c r="Q4" s="175" t="str">
        <f t="shared" ref="Q4:Y4" si="5">Q3</f>
        <v>fact_sales'[Date_BK]</v>
      </c>
      <c r="R4" s="175" t="str">
        <f t="shared" si="5"/>
        <v>date'[Date]</v>
      </c>
      <c r="S4" s="175" t="str">
        <f t="shared" si="5"/>
        <v>date'[MM_YY]</v>
      </c>
      <c r="T4" s="175" t="str">
        <f t="shared" si="5"/>
        <v>date'[QQ_YY]</v>
      </c>
      <c r="U4" s="175" t="str">
        <f t="shared" si="5"/>
        <v>date'[Year]</v>
      </c>
      <c r="V4" s="175">
        <f t="shared" si="5"/>
        <v>0</v>
      </c>
      <c r="W4" s="175">
        <f t="shared" si="5"/>
        <v>0</v>
      </c>
      <c r="X4" s="175">
        <f t="shared" si="5"/>
        <v>0</v>
      </c>
      <c r="Y4" s="175">
        <f t="shared" si="5"/>
        <v>0</v>
      </c>
      <c r="AA4" s="143"/>
      <c r="AB4" s="136"/>
      <c r="AC4" s="149" t="s">
        <v>614</v>
      </c>
      <c r="AD4" s="149"/>
      <c r="AE4" s="148"/>
    </row>
    <row r="5" spans="1:31" s="8" customFormat="1" ht="93" customHeight="1">
      <c r="A5" s="191" t="s">
        <v>614</v>
      </c>
      <c r="B5" s="190" t="s">
        <v>678</v>
      </c>
      <c r="C5" s="189" t="s">
        <v>786</v>
      </c>
      <c r="D5" s="188" t="s">
        <v>785</v>
      </c>
      <c r="E5" s="173" t="str">
        <f t="shared" si="0"/>
        <v>KPIs</v>
      </c>
      <c r="F5" s="202" t="str">
        <f t="shared" si="1"/>
        <v>Costs</v>
      </c>
      <c r="G5" s="200" t="str">
        <f t="shared" si="2"/>
        <v>#,###</v>
      </c>
      <c r="H5" s="173" t="str">
        <f t="shared" si="3"/>
        <v>\Costs</v>
      </c>
      <c r="I5" s="187" t="str">
        <f t="shared" si="4"/>
        <v>QTD Costs</v>
      </c>
      <c r="J5" s="186" t="str">
        <f>"IF (
 ["&amp;I3&amp;"],
 CALCULATE( 
    ["&amp;F5&amp;"]                               
        , CALCULATETABLE(
               DATESQTD("&amp;P5&amp;")              
             )
     )
)
"</f>
        <v xml:space="preserve">IF (
 [Show_Costs_ForDates],
 CALCULATE( 
    [Costs]                               
        , CALCULATETABLE(
               DATESQTD(date'[Date])              
             )
     )
)
</v>
      </c>
      <c r="K5" s="185" t="s">
        <v>1039</v>
      </c>
      <c r="L5" s="175" t="str">
        <f>G5</f>
        <v>#,###</v>
      </c>
      <c r="M5" s="184" t="s">
        <v>532</v>
      </c>
      <c r="N5" s="184"/>
      <c r="O5" s="175" t="s">
        <v>784</v>
      </c>
      <c r="P5" s="175" t="str">
        <f t="shared" ref="P5:P14" si="6">P4</f>
        <v>date'[Date]</v>
      </c>
      <c r="Q5" s="175" t="str">
        <f t="shared" ref="Q5:Q14" si="7">Q4</f>
        <v>fact_sales'[Date_BK]</v>
      </c>
      <c r="R5" s="175" t="str">
        <f t="shared" ref="R5:R14" si="8">R4</f>
        <v>date'[Date]</v>
      </c>
      <c r="S5" s="175" t="str">
        <f t="shared" ref="S5:S14" si="9">S4</f>
        <v>date'[MM_YY]</v>
      </c>
      <c r="T5" s="175" t="str">
        <f t="shared" ref="T5:T14" si="10">T4</f>
        <v>date'[QQ_YY]</v>
      </c>
      <c r="U5" s="175" t="str">
        <f t="shared" ref="U5:U14" si="11">U4</f>
        <v>date'[Year]</v>
      </c>
      <c r="V5" s="175">
        <f t="shared" ref="V5:V14" si="12">V4</f>
        <v>0</v>
      </c>
      <c r="W5" s="175">
        <f t="shared" ref="W5:W14" si="13">W4</f>
        <v>0</v>
      </c>
      <c r="X5" s="175">
        <f t="shared" ref="X5:X14" si="14">X4</f>
        <v>0</v>
      </c>
      <c r="Y5" s="175">
        <f t="shared" ref="Y5:Y14" si="15">Y4</f>
        <v>0</v>
      </c>
      <c r="AA5" s="141"/>
      <c r="AB5" s="134"/>
      <c r="AC5" s="145" t="s">
        <v>614</v>
      </c>
      <c r="AD5" s="145"/>
      <c r="AE5" s="132"/>
    </row>
    <row r="6" spans="1:31" s="8" customFormat="1" ht="93" customHeight="1">
      <c r="A6" s="191" t="s">
        <v>614</v>
      </c>
      <c r="B6" s="190" t="s">
        <v>678</v>
      </c>
      <c r="C6" s="189" t="s">
        <v>783</v>
      </c>
      <c r="D6" s="188" t="s">
        <v>782</v>
      </c>
      <c r="E6" s="173" t="str">
        <f t="shared" si="0"/>
        <v>KPIs</v>
      </c>
      <c r="F6" s="202" t="str">
        <f t="shared" si="1"/>
        <v>Costs</v>
      </c>
      <c r="G6" s="200" t="str">
        <f t="shared" si="2"/>
        <v>#,###</v>
      </c>
      <c r="H6" s="173" t="str">
        <f t="shared" si="3"/>
        <v>\Costs</v>
      </c>
      <c r="I6" s="187" t="str">
        <f t="shared" si="4"/>
        <v>MTD Costs</v>
      </c>
      <c r="J6" s="186" t="str">
        <f>"IF (
 ["&amp;I3&amp;"],
 CALCULATE( 
        ["&amp;F6&amp;"]                               
        , CALCULATETABLE(
               DATESMTD("&amp;P6&amp;")              
             )
      )
)"</f>
        <v>IF (
 [Show_Costs_ForDates],
 CALCULATE( 
        [Costs]                               
        , CALCULATETABLE(
               DATESMTD(date'[Date])              
             )
      )
)</v>
      </c>
      <c r="K6" s="185" t="s">
        <v>1039</v>
      </c>
      <c r="L6" s="175" t="str">
        <f>G6</f>
        <v>#,###</v>
      </c>
      <c r="M6" s="184" t="s">
        <v>532</v>
      </c>
      <c r="N6" s="184"/>
      <c r="O6" s="175" t="s">
        <v>781</v>
      </c>
      <c r="P6" s="175" t="str">
        <f t="shared" si="6"/>
        <v>date'[Date]</v>
      </c>
      <c r="Q6" s="175" t="str">
        <f t="shared" si="7"/>
        <v>fact_sales'[Date_BK]</v>
      </c>
      <c r="R6" s="175" t="str">
        <f t="shared" si="8"/>
        <v>date'[Date]</v>
      </c>
      <c r="S6" s="175" t="str">
        <f t="shared" si="9"/>
        <v>date'[MM_YY]</v>
      </c>
      <c r="T6" s="175" t="str">
        <f t="shared" si="10"/>
        <v>date'[QQ_YY]</v>
      </c>
      <c r="U6" s="175" t="str">
        <f t="shared" si="11"/>
        <v>date'[Year]</v>
      </c>
      <c r="V6" s="175">
        <f t="shared" si="12"/>
        <v>0</v>
      </c>
      <c r="W6" s="175">
        <f t="shared" si="13"/>
        <v>0</v>
      </c>
      <c r="X6" s="175">
        <f t="shared" si="14"/>
        <v>0</v>
      </c>
      <c r="Y6" s="175">
        <f t="shared" si="15"/>
        <v>0</v>
      </c>
      <c r="AA6" s="141"/>
      <c r="AB6" s="134"/>
      <c r="AC6" s="145" t="s">
        <v>614</v>
      </c>
      <c r="AD6" s="145"/>
      <c r="AE6" s="132"/>
    </row>
    <row r="7" spans="1:31" s="8" customFormat="1" ht="93" customHeight="1">
      <c r="A7" s="191" t="s">
        <v>614</v>
      </c>
      <c r="B7" s="190" t="s">
        <v>678</v>
      </c>
      <c r="C7" s="189" t="s">
        <v>780</v>
      </c>
      <c r="D7" s="188" t="s">
        <v>779</v>
      </c>
      <c r="E7" s="173" t="str">
        <f t="shared" si="0"/>
        <v>KPIs</v>
      </c>
      <c r="F7" s="202" t="str">
        <f t="shared" si="1"/>
        <v>Costs</v>
      </c>
      <c r="G7" s="200" t="str">
        <f t="shared" si="2"/>
        <v>#,###</v>
      </c>
      <c r="H7" s="173" t="str">
        <f t="shared" si="3"/>
        <v>\Costs</v>
      </c>
      <c r="I7" s="187" t="str">
        <f t="shared" si="4"/>
        <v>PY Costs</v>
      </c>
      <c r="J7" s="186" t="str">
        <f>"IF (
 ["&amp;I3&amp;"],
    CALCULATE( 
        ["&amp;F7&amp;"]                               
        , CALCULATETABLE(
               DATEADD("&amp;P7&amp;",-1,YEAR) 
             )
     )
)"</f>
        <v>IF (
 [Show_Costs_ForDates],
    CALCULATE( 
        [Costs]                               
        , CALCULATETABLE(
               DATEADD(date'[Date],-1,YEAR) 
             )
     )
)</v>
      </c>
      <c r="K7" s="185" t="s">
        <v>1040</v>
      </c>
      <c r="L7" s="175" t="str">
        <f>G7</f>
        <v>#,###</v>
      </c>
      <c r="M7" s="184" t="s">
        <v>532</v>
      </c>
      <c r="N7" s="184"/>
      <c r="O7" s="175"/>
      <c r="P7" s="175" t="str">
        <f t="shared" si="6"/>
        <v>date'[Date]</v>
      </c>
      <c r="Q7" s="175" t="str">
        <f t="shared" si="7"/>
        <v>fact_sales'[Date_BK]</v>
      </c>
      <c r="R7" s="175" t="str">
        <f t="shared" si="8"/>
        <v>date'[Date]</v>
      </c>
      <c r="S7" s="175" t="str">
        <f t="shared" si="9"/>
        <v>date'[MM_YY]</v>
      </c>
      <c r="T7" s="175" t="str">
        <f t="shared" si="10"/>
        <v>date'[QQ_YY]</v>
      </c>
      <c r="U7" s="175" t="str">
        <f t="shared" si="11"/>
        <v>date'[Year]</v>
      </c>
      <c r="V7" s="175">
        <f t="shared" si="12"/>
        <v>0</v>
      </c>
      <c r="W7" s="175">
        <f t="shared" si="13"/>
        <v>0</v>
      </c>
      <c r="X7" s="175">
        <f t="shared" si="14"/>
        <v>0</v>
      </c>
      <c r="Y7" s="175">
        <f t="shared" si="15"/>
        <v>0</v>
      </c>
      <c r="AA7" s="141"/>
      <c r="AB7" s="134" t="s">
        <v>614</v>
      </c>
      <c r="AC7" s="145"/>
      <c r="AD7" s="145"/>
      <c r="AE7" s="132"/>
    </row>
    <row r="8" spans="1:31" s="8" customFormat="1" ht="93" customHeight="1">
      <c r="A8" s="191" t="s">
        <v>614</v>
      </c>
      <c r="B8" s="190" t="s">
        <v>678</v>
      </c>
      <c r="C8" s="189" t="s">
        <v>778</v>
      </c>
      <c r="D8" s="188" t="s">
        <v>777</v>
      </c>
      <c r="E8" s="173" t="str">
        <f t="shared" si="0"/>
        <v>KPIs</v>
      </c>
      <c r="F8" s="202" t="str">
        <f t="shared" si="1"/>
        <v>Costs</v>
      </c>
      <c r="G8" s="200" t="str">
        <f t="shared" si="2"/>
        <v>#,###</v>
      </c>
      <c r="H8" s="173" t="str">
        <f t="shared" si="3"/>
        <v>\Costs</v>
      </c>
      <c r="I8" s="187" t="str">
        <f t="shared" si="4"/>
        <v>YOY Costs</v>
      </c>
      <c r="J8" s="186" t="str">
        <f>"
VAR ValueCurrentPeriod  = ["&amp;F8&amp;"]
VAR ValuePreviousPeriod =" &amp; "[" &amp; I7 &amp; "]" &amp; "
VAR Result =
                     IF (
                         NOT ISBLANK ( ValueCurrentPeriod ) &amp;&amp; NOT ISBLANK ( ValuePreviousPeriod )
                         , ValueCurrentPeriod - ValuePreviousPeriod
                      )
RETURN
    Result
"</f>
        <v xml:space="preserve">
VAR ValueCurrentPeriod  = [Costs]
VAR ValuePreviousPeriod =[PY Costs]
VAR Result =
                     IF (
                         NOT ISBLANK ( ValueCurrentPeriod ) &amp;&amp; NOT ISBLANK ( ValuePreviousPeriod )
                         , ValueCurrentPeriod - ValuePreviousPeriod
                      )
RETURN
    Result
</v>
      </c>
      <c r="K8" s="185" t="s">
        <v>1040</v>
      </c>
      <c r="L8" s="175" t="str">
        <f>G8</f>
        <v>#,###</v>
      </c>
      <c r="M8" s="184" t="s">
        <v>532</v>
      </c>
      <c r="N8" s="184"/>
      <c r="O8" s="175" t="s">
        <v>776</v>
      </c>
      <c r="P8" s="175" t="str">
        <f t="shared" si="6"/>
        <v>date'[Date]</v>
      </c>
      <c r="Q8" s="175" t="str">
        <f t="shared" si="7"/>
        <v>fact_sales'[Date_BK]</v>
      </c>
      <c r="R8" s="175" t="str">
        <f t="shared" si="8"/>
        <v>date'[Date]</v>
      </c>
      <c r="S8" s="175" t="str">
        <f t="shared" si="9"/>
        <v>date'[MM_YY]</v>
      </c>
      <c r="T8" s="175" t="str">
        <f t="shared" si="10"/>
        <v>date'[QQ_YY]</v>
      </c>
      <c r="U8" s="175" t="str">
        <f t="shared" si="11"/>
        <v>date'[Year]</v>
      </c>
      <c r="V8" s="175">
        <f t="shared" si="12"/>
        <v>0</v>
      </c>
      <c r="W8" s="175">
        <f t="shared" si="13"/>
        <v>0</v>
      </c>
      <c r="X8" s="175">
        <f t="shared" si="14"/>
        <v>0</v>
      </c>
      <c r="Y8" s="175">
        <f t="shared" si="15"/>
        <v>0</v>
      </c>
      <c r="AA8" s="141"/>
      <c r="AB8" s="134"/>
      <c r="AC8" s="145"/>
      <c r="AD8" s="145" t="s">
        <v>614</v>
      </c>
      <c r="AE8" s="132"/>
    </row>
    <row r="9" spans="1:31" s="8" customFormat="1" ht="93" customHeight="1">
      <c r="A9" s="191" t="s">
        <v>614</v>
      </c>
      <c r="B9" s="190" t="s">
        <v>678</v>
      </c>
      <c r="C9" s="189" t="s">
        <v>775</v>
      </c>
      <c r="D9" s="188" t="s">
        <v>774</v>
      </c>
      <c r="E9" s="173" t="str">
        <f t="shared" si="0"/>
        <v>KPIs</v>
      </c>
      <c r="F9" s="202" t="str">
        <f t="shared" si="1"/>
        <v>Costs</v>
      </c>
      <c r="G9" s="200" t="str">
        <f t="shared" si="2"/>
        <v>#,###</v>
      </c>
      <c r="H9" s="173" t="str">
        <f t="shared" si="3"/>
        <v>\Costs</v>
      </c>
      <c r="I9" s="187" t="str">
        <f t="shared" si="4"/>
        <v>YOY % Costs</v>
      </c>
      <c r="J9" s="186" t="str">
        <f>" DIVIDE ( " &amp; "[" &amp; I8 &amp; "]" &amp; " , " &amp; "[" &amp; I7 &amp; "]" &amp; " ) "</f>
        <v xml:space="preserve"> DIVIDE ( [YOY Costs] , [PY Costs] ) </v>
      </c>
      <c r="K9" s="185" t="s">
        <v>1040</v>
      </c>
      <c r="L9" s="175" t="s">
        <v>828</v>
      </c>
      <c r="M9" s="184" t="s">
        <v>532</v>
      </c>
      <c r="N9" s="184"/>
      <c r="O9" s="175"/>
      <c r="P9" s="175" t="str">
        <f t="shared" si="6"/>
        <v>date'[Date]</v>
      </c>
      <c r="Q9" s="175" t="str">
        <f t="shared" si="7"/>
        <v>fact_sales'[Date_BK]</v>
      </c>
      <c r="R9" s="175" t="str">
        <f t="shared" si="8"/>
        <v>date'[Date]</v>
      </c>
      <c r="S9" s="175" t="str">
        <f t="shared" si="9"/>
        <v>date'[MM_YY]</v>
      </c>
      <c r="T9" s="175" t="str">
        <f t="shared" si="10"/>
        <v>date'[QQ_YY]</v>
      </c>
      <c r="U9" s="175" t="str">
        <f t="shared" si="11"/>
        <v>date'[Year]</v>
      </c>
      <c r="V9" s="175">
        <f t="shared" si="12"/>
        <v>0</v>
      </c>
      <c r="W9" s="175">
        <f t="shared" si="13"/>
        <v>0</v>
      </c>
      <c r="X9" s="175">
        <f t="shared" si="14"/>
        <v>0</v>
      </c>
      <c r="Y9" s="175">
        <f t="shared" si="15"/>
        <v>0</v>
      </c>
      <c r="AA9" s="141"/>
      <c r="AB9" s="134"/>
      <c r="AC9" s="145"/>
      <c r="AD9" s="145" t="s">
        <v>614</v>
      </c>
      <c r="AE9" s="132"/>
    </row>
    <row r="10" spans="1:31" s="8" customFormat="1" ht="93" customHeight="1">
      <c r="A10" s="191" t="s">
        <v>614</v>
      </c>
      <c r="B10" s="190" t="s">
        <v>678</v>
      </c>
      <c r="C10" s="189" t="s">
        <v>773</v>
      </c>
      <c r="D10" s="188" t="s">
        <v>772</v>
      </c>
      <c r="E10" s="173" t="str">
        <f t="shared" si="0"/>
        <v>KPIs</v>
      </c>
      <c r="F10" s="202" t="str">
        <f t="shared" si="1"/>
        <v>Costs</v>
      </c>
      <c r="G10" s="200" t="str">
        <f t="shared" si="2"/>
        <v>#,###</v>
      </c>
      <c r="H10" s="173" t="str">
        <f t="shared" si="3"/>
        <v>\Costs</v>
      </c>
      <c r="I10" s="187" t="str">
        <f t="shared" si="4"/>
        <v>YOY Color (growth positive) Costs</v>
      </c>
      <c r="J10" s="186" t="str">
        <f>"
if(["  &amp; I8 &amp;  "] &gt; 0,""rgb(0,210,0)"",""red"")
"</f>
        <v xml:space="preserve">
if([YOY Costs] &gt; 0,"rgb(0,210,0)","red")
</v>
      </c>
      <c r="K10" s="185" t="s">
        <v>1041</v>
      </c>
      <c r="L10" s="175" t="s">
        <v>537</v>
      </c>
      <c r="M10" s="184" t="s">
        <v>532</v>
      </c>
      <c r="N10" s="184"/>
      <c r="O10" s="175" t="s">
        <v>771</v>
      </c>
      <c r="P10" s="175" t="str">
        <f t="shared" si="6"/>
        <v>date'[Date]</v>
      </c>
      <c r="Q10" s="175" t="str">
        <f t="shared" si="7"/>
        <v>fact_sales'[Date_BK]</v>
      </c>
      <c r="R10" s="175" t="str">
        <f t="shared" si="8"/>
        <v>date'[Date]</v>
      </c>
      <c r="S10" s="175" t="str">
        <f t="shared" si="9"/>
        <v>date'[MM_YY]</v>
      </c>
      <c r="T10" s="175" t="str">
        <f t="shared" si="10"/>
        <v>date'[QQ_YY]</v>
      </c>
      <c r="U10" s="175" t="str">
        <f t="shared" si="11"/>
        <v>date'[Year]</v>
      </c>
      <c r="V10" s="175">
        <f t="shared" si="12"/>
        <v>0</v>
      </c>
      <c r="W10" s="175">
        <f t="shared" si="13"/>
        <v>0</v>
      </c>
      <c r="X10" s="175">
        <f t="shared" si="14"/>
        <v>0</v>
      </c>
      <c r="Y10" s="175">
        <f t="shared" si="15"/>
        <v>0</v>
      </c>
      <c r="AA10" s="141"/>
      <c r="AB10" s="134"/>
      <c r="AC10" s="145"/>
      <c r="AD10" s="145"/>
      <c r="AE10" s="132"/>
    </row>
    <row r="11" spans="1:31" s="8" customFormat="1" ht="93" customHeight="1">
      <c r="A11" s="191" t="s">
        <v>614</v>
      </c>
      <c r="B11" s="190" t="s">
        <v>678</v>
      </c>
      <c r="C11" s="189" t="s">
        <v>770</v>
      </c>
      <c r="D11" s="188" t="s">
        <v>769</v>
      </c>
      <c r="E11" s="173" t="str">
        <f t="shared" si="0"/>
        <v>KPIs</v>
      </c>
      <c r="F11" s="202" t="str">
        <f t="shared" si="1"/>
        <v>Costs</v>
      </c>
      <c r="G11" s="200" t="str">
        <f t="shared" si="2"/>
        <v>#,###</v>
      </c>
      <c r="H11" s="173" t="str">
        <f t="shared" si="3"/>
        <v>\Costs</v>
      </c>
      <c r="I11" s="187" t="str">
        <f t="shared" si="4"/>
        <v>YOY Color (growth negative) Costs</v>
      </c>
      <c r="J11" s="186" t="str">
        <f>"
if(["  &amp; I8 &amp;  "] &lt; 0,""rgb(0,210,0)"",""red"")
"</f>
        <v xml:space="preserve">
if([YOY Costs] &lt; 0,"rgb(0,210,0)","red")
</v>
      </c>
      <c r="K11" s="185" t="s">
        <v>1041</v>
      </c>
      <c r="L11" s="175" t="s">
        <v>537</v>
      </c>
      <c r="M11" s="184" t="s">
        <v>532</v>
      </c>
      <c r="N11" s="184"/>
      <c r="O11" s="175" t="s">
        <v>768</v>
      </c>
      <c r="P11" s="175" t="str">
        <f t="shared" si="6"/>
        <v>date'[Date]</v>
      </c>
      <c r="Q11" s="175" t="str">
        <f t="shared" si="7"/>
        <v>fact_sales'[Date_BK]</v>
      </c>
      <c r="R11" s="175" t="str">
        <f t="shared" si="8"/>
        <v>date'[Date]</v>
      </c>
      <c r="S11" s="175" t="str">
        <f t="shared" si="9"/>
        <v>date'[MM_YY]</v>
      </c>
      <c r="T11" s="175" t="str">
        <f t="shared" si="10"/>
        <v>date'[QQ_YY]</v>
      </c>
      <c r="U11" s="175" t="str">
        <f t="shared" si="11"/>
        <v>date'[Year]</v>
      </c>
      <c r="V11" s="175">
        <f t="shared" si="12"/>
        <v>0</v>
      </c>
      <c r="W11" s="175">
        <f t="shared" si="13"/>
        <v>0</v>
      </c>
      <c r="X11" s="175">
        <f t="shared" si="14"/>
        <v>0</v>
      </c>
      <c r="Y11" s="175">
        <f t="shared" si="15"/>
        <v>0</v>
      </c>
      <c r="AA11" s="141"/>
      <c r="AB11" s="134"/>
      <c r="AC11" s="145"/>
      <c r="AD11" s="145"/>
      <c r="AE11" s="132"/>
    </row>
    <row r="12" spans="1:31" s="8" customFormat="1" ht="93" customHeight="1">
      <c r="A12" s="191" t="s">
        <v>614</v>
      </c>
      <c r="B12" s="190" t="s">
        <v>678</v>
      </c>
      <c r="C12" s="189" t="s">
        <v>767</v>
      </c>
      <c r="D12" s="188" t="s">
        <v>766</v>
      </c>
      <c r="E12" s="173" t="str">
        <f t="shared" si="0"/>
        <v>KPIs</v>
      </c>
      <c r="F12" s="202" t="str">
        <f t="shared" si="1"/>
        <v>Costs</v>
      </c>
      <c r="G12" s="200" t="str">
        <f t="shared" si="2"/>
        <v>#,###</v>
      </c>
      <c r="H12" s="173" t="str">
        <f t="shared" si="3"/>
        <v>\Costs</v>
      </c>
      <c r="I12" s="187" t="str">
        <f t="shared" si="4"/>
        <v>YOY SVG icon (growth positive) Costs</v>
      </c>
      <c r="J12" s="186" t="str">
        <f>"
   if(["  &amp; I8 &amp;  "] &lt;&gt; BLANK()
      , if(["  &amp; I8 &amp;  "] &gt; 0, ["  &amp; I79 &amp;  "] , ["  &amp; I80 &amp;  "])
      , BLANK()
     )
"</f>
        <v xml:space="preserve">
   if([YOY Costs] &lt;&gt; BLANK()
      , if([YOY Costs] &gt; 0, [SVG arrow up] , [SVG arrow down])
      , BLANK()
     )
</v>
      </c>
      <c r="K12" s="185" t="s">
        <v>1041</v>
      </c>
      <c r="L12" s="175" t="s">
        <v>537</v>
      </c>
      <c r="M12" s="184" t="s">
        <v>532</v>
      </c>
      <c r="N12" s="184" t="s">
        <v>607</v>
      </c>
      <c r="O12" s="175" t="s">
        <v>765</v>
      </c>
      <c r="P12" s="175" t="str">
        <f t="shared" si="6"/>
        <v>date'[Date]</v>
      </c>
      <c r="Q12" s="175" t="str">
        <f t="shared" si="7"/>
        <v>fact_sales'[Date_BK]</v>
      </c>
      <c r="R12" s="175" t="str">
        <f t="shared" si="8"/>
        <v>date'[Date]</v>
      </c>
      <c r="S12" s="175" t="str">
        <f t="shared" si="9"/>
        <v>date'[MM_YY]</v>
      </c>
      <c r="T12" s="175" t="str">
        <f t="shared" si="10"/>
        <v>date'[QQ_YY]</v>
      </c>
      <c r="U12" s="175" t="str">
        <f t="shared" si="11"/>
        <v>date'[Year]</v>
      </c>
      <c r="V12" s="175">
        <f t="shared" si="12"/>
        <v>0</v>
      </c>
      <c r="W12" s="175">
        <f t="shared" si="13"/>
        <v>0</v>
      </c>
      <c r="X12" s="175">
        <f t="shared" si="14"/>
        <v>0</v>
      </c>
      <c r="Y12" s="175">
        <f t="shared" si="15"/>
        <v>0</v>
      </c>
      <c r="AA12" s="141"/>
      <c r="AB12" s="134"/>
      <c r="AC12" s="145"/>
      <c r="AD12" s="145"/>
      <c r="AE12" s="132"/>
    </row>
    <row r="13" spans="1:31" s="8" customFormat="1" ht="93" customHeight="1">
      <c r="A13" s="191" t="s">
        <v>614</v>
      </c>
      <c r="B13" s="190" t="s">
        <v>678</v>
      </c>
      <c r="C13" s="189" t="s">
        <v>764</v>
      </c>
      <c r="D13" s="188" t="s">
        <v>763</v>
      </c>
      <c r="E13" s="173" t="str">
        <f t="shared" si="0"/>
        <v>KPIs</v>
      </c>
      <c r="F13" s="202" t="str">
        <f t="shared" si="1"/>
        <v>Costs</v>
      </c>
      <c r="G13" s="200" t="str">
        <f t="shared" si="2"/>
        <v>#,###</v>
      </c>
      <c r="H13" s="173" t="str">
        <f t="shared" si="3"/>
        <v>\Costs</v>
      </c>
      <c r="I13" s="187" t="str">
        <f t="shared" si="4"/>
        <v>YOY SVG icon (growth negative) Costs</v>
      </c>
      <c r="J13" s="186" t="str">
        <f>"
   if(["  &amp; I8 &amp;  "] &lt;&gt; BLANK()
      ,if(["  &amp; I8 &amp;  "] &lt; 0, ["  &amp; I79 &amp;  "] , ["  &amp; I80 &amp;  "])
      , BLANK()
     )
"</f>
        <v xml:space="preserve">
   if([YOY Costs] &lt;&gt; BLANK()
      ,if([YOY Costs] &lt; 0, [SVG arrow up] , [SVG arrow down])
      , BLANK()
     )
</v>
      </c>
      <c r="K13" s="185" t="s">
        <v>1041</v>
      </c>
      <c r="L13" s="175" t="s">
        <v>537</v>
      </c>
      <c r="M13" s="184" t="s">
        <v>532</v>
      </c>
      <c r="N13" s="184" t="s">
        <v>607</v>
      </c>
      <c r="O13" s="175" t="s">
        <v>762</v>
      </c>
      <c r="P13" s="175" t="str">
        <f t="shared" si="6"/>
        <v>date'[Date]</v>
      </c>
      <c r="Q13" s="175" t="str">
        <f t="shared" si="7"/>
        <v>fact_sales'[Date_BK]</v>
      </c>
      <c r="R13" s="175" t="str">
        <f t="shared" si="8"/>
        <v>date'[Date]</v>
      </c>
      <c r="S13" s="175" t="str">
        <f t="shared" si="9"/>
        <v>date'[MM_YY]</v>
      </c>
      <c r="T13" s="175" t="str">
        <f t="shared" si="10"/>
        <v>date'[QQ_YY]</v>
      </c>
      <c r="U13" s="175" t="str">
        <f t="shared" si="11"/>
        <v>date'[Year]</v>
      </c>
      <c r="V13" s="175">
        <f t="shared" si="12"/>
        <v>0</v>
      </c>
      <c r="W13" s="175">
        <f t="shared" si="13"/>
        <v>0</v>
      </c>
      <c r="X13" s="175">
        <f t="shared" si="14"/>
        <v>0</v>
      </c>
      <c r="Y13" s="175">
        <f t="shared" si="15"/>
        <v>0</v>
      </c>
      <c r="AA13" s="141"/>
      <c r="AB13" s="134"/>
      <c r="AC13" s="145"/>
      <c r="AD13" s="145"/>
      <c r="AE13" s="132"/>
    </row>
    <row r="14" spans="1:31" s="8" customFormat="1" ht="93" customHeight="1">
      <c r="A14" s="191" t="s">
        <v>614</v>
      </c>
      <c r="B14" s="190" t="s">
        <v>678</v>
      </c>
      <c r="C14" s="189" t="s">
        <v>1022</v>
      </c>
      <c r="D14" s="188" t="s">
        <v>1021</v>
      </c>
      <c r="E14" s="173" t="str">
        <f t="shared" si="0"/>
        <v>KPIs</v>
      </c>
      <c r="F14" s="202" t="str">
        <f t="shared" si="1"/>
        <v>Costs</v>
      </c>
      <c r="G14" s="200" t="str">
        <f t="shared" si="2"/>
        <v>#,###</v>
      </c>
      <c r="H14" s="173" t="str">
        <f t="shared" si="3"/>
        <v>\Costs</v>
      </c>
      <c r="I14" s="187" t="str">
        <f t="shared" si="4"/>
        <v>YOY  unichar icons (up-down) Costs</v>
      </c>
      <c r="J14" s="186" t="str">
        <f>"var _upArrow=UNICHAR(9650)
var _downArrow=UNICHAR(9660)
var _formatMeasure=round([YOY % Anzahl Kunden],3)*100 &amp; ""%  ""  
RETURN
   if(["&amp;I8&amp;"] &lt;&gt; BLANK()
      , if(["&amp;I8&amp;"] &gt; 0
        , _upArrow  // or _formatMeasure &amp; _upArrow
        ,_downArrow // or _formatMeasure &amp; ,_downArrow
     )
   )"</f>
        <v>var _upArrow=UNICHAR(9650)
var _downArrow=UNICHAR(9660)
var _formatMeasure=round([YOY % Anzahl Kunden],3)*100 &amp; "%  "  
RETURN
   if([YOY Costs] &lt;&gt; BLANK()
      , if([YOY Costs] &gt; 0
        , _upArrow  // or _formatMeasure &amp; _upArrow
        ,_downArrow // or _formatMeasure &amp; ,_downArrow
     )
   )</v>
      </c>
      <c r="K14" s="185" t="s">
        <v>1041</v>
      </c>
      <c r="L14" s="175" t="s">
        <v>537</v>
      </c>
      <c r="M14" s="184" t="s">
        <v>532</v>
      </c>
      <c r="N14" s="184" t="s">
        <v>607</v>
      </c>
      <c r="O14" s="175" t="s">
        <v>1020</v>
      </c>
      <c r="P14" s="175" t="str">
        <f t="shared" si="6"/>
        <v>date'[Date]</v>
      </c>
      <c r="Q14" s="175" t="str">
        <f t="shared" si="7"/>
        <v>fact_sales'[Date_BK]</v>
      </c>
      <c r="R14" s="175" t="str">
        <f t="shared" si="8"/>
        <v>date'[Date]</v>
      </c>
      <c r="S14" s="175" t="str">
        <f t="shared" si="9"/>
        <v>date'[MM_YY]</v>
      </c>
      <c r="T14" s="175" t="str">
        <f t="shared" si="10"/>
        <v>date'[QQ_YY]</v>
      </c>
      <c r="U14" s="175" t="str">
        <f t="shared" si="11"/>
        <v>date'[Year]</v>
      </c>
      <c r="V14" s="175">
        <f t="shared" si="12"/>
        <v>0</v>
      </c>
      <c r="W14" s="175">
        <f t="shared" si="13"/>
        <v>0</v>
      </c>
      <c r="X14" s="175">
        <f t="shared" si="14"/>
        <v>0</v>
      </c>
      <c r="Y14" s="175">
        <f t="shared" si="15"/>
        <v>0</v>
      </c>
      <c r="AA14" s="141"/>
      <c r="AB14" s="134"/>
      <c r="AC14" s="145"/>
      <c r="AD14" s="145"/>
      <c r="AE14" s="132"/>
    </row>
    <row r="15" spans="1:31" s="8" customFormat="1" ht="93" customHeight="1">
      <c r="A15" s="191" t="s">
        <v>614</v>
      </c>
      <c r="B15" s="190" t="s">
        <v>678</v>
      </c>
      <c r="C15" s="189" t="s">
        <v>761</v>
      </c>
      <c r="D15" s="188" t="s">
        <v>760</v>
      </c>
      <c r="E15" s="173" t="str">
        <f>E13</f>
        <v>KPIs</v>
      </c>
      <c r="F15" s="202" t="str">
        <f>F13</f>
        <v>Costs</v>
      </c>
      <c r="G15" s="200" t="str">
        <f>G13</f>
        <v>#,###</v>
      </c>
      <c r="H15" s="173" t="str">
        <f>H13</f>
        <v>\Costs</v>
      </c>
      <c r="I15" s="187" t="str">
        <f t="shared" si="4"/>
        <v>PQ Costs</v>
      </c>
      <c r="J15" s="186" t="str">
        <f>"IF (
["&amp;I3&amp;"],
   CALCULATE( 
        ["&amp;F15&amp;"]                               
        , CALCULATETABLE(
               DATEADD("&amp;P15&amp;",-1,QUARTER)              )
      )
)"</f>
        <v>IF (
[Show_Costs_ForDates],
   CALCULATE( 
        [Costs]                               
        , CALCULATETABLE(
               DATEADD(date'[Date],-1,QUARTER)              )
      )
)</v>
      </c>
      <c r="K15" s="185" t="s">
        <v>1040</v>
      </c>
      <c r="L15" s="175" t="str">
        <f>G15</f>
        <v>#,###</v>
      </c>
      <c r="M15" s="184" t="s">
        <v>532</v>
      </c>
      <c r="N15" s="184"/>
      <c r="O15" s="175"/>
      <c r="P15" s="175" t="str">
        <f t="shared" ref="P15:Y15" si="16">P13</f>
        <v>date'[Date]</v>
      </c>
      <c r="Q15" s="175" t="str">
        <f t="shared" si="16"/>
        <v>fact_sales'[Date_BK]</v>
      </c>
      <c r="R15" s="175" t="str">
        <f t="shared" si="16"/>
        <v>date'[Date]</v>
      </c>
      <c r="S15" s="175" t="str">
        <f t="shared" si="16"/>
        <v>date'[MM_YY]</v>
      </c>
      <c r="T15" s="175" t="str">
        <f t="shared" si="16"/>
        <v>date'[QQ_YY]</v>
      </c>
      <c r="U15" s="175" t="str">
        <f t="shared" si="16"/>
        <v>date'[Year]</v>
      </c>
      <c r="V15" s="175">
        <f t="shared" si="16"/>
        <v>0</v>
      </c>
      <c r="W15" s="175">
        <f t="shared" si="16"/>
        <v>0</v>
      </c>
      <c r="X15" s="175">
        <f t="shared" si="16"/>
        <v>0</v>
      </c>
      <c r="Y15" s="175">
        <f t="shared" si="16"/>
        <v>0</v>
      </c>
      <c r="AA15" s="141"/>
      <c r="AB15" s="134" t="s">
        <v>614</v>
      </c>
      <c r="AC15" s="145"/>
      <c r="AD15" s="145"/>
      <c r="AE15" s="132"/>
    </row>
    <row r="16" spans="1:31" s="8" customFormat="1" ht="93" customHeight="1">
      <c r="A16" s="191" t="s">
        <v>614</v>
      </c>
      <c r="B16" s="190" t="s">
        <v>678</v>
      </c>
      <c r="C16" s="189" t="s">
        <v>759</v>
      </c>
      <c r="D16" s="188" t="s">
        <v>758</v>
      </c>
      <c r="E16" s="173" t="str">
        <f t="shared" ref="E16:E51" si="17">E15</f>
        <v>KPIs</v>
      </c>
      <c r="F16" s="202" t="str">
        <f t="shared" ref="F16:F51" si="18">F15</f>
        <v>Costs</v>
      </c>
      <c r="G16" s="200" t="str">
        <f t="shared" ref="G16:G51" si="19">G15</f>
        <v>#,###</v>
      </c>
      <c r="H16" s="173" t="str">
        <f t="shared" ref="H16:H51" si="20">H15</f>
        <v>\Costs</v>
      </c>
      <c r="I16" s="187" t="str">
        <f t="shared" si="4"/>
        <v>QOQ Costs</v>
      </c>
      <c r="J16" s="186" t="str">
        <f>"
VAR ValueCurrentPeriod  = ["&amp;F16&amp;"]
VAR ValuePreviousPeriod =" &amp; "[" &amp; I15 &amp; "]" &amp; "
VAR Result =
                     IF (
                         NOT ISBLANK ( ValueCurrentPeriod ) &amp;&amp; NOT ISBLANK ( ValuePreviousPeriod )
                         , ValueCurrentPeriod - ValuePreviousPeriod
                      )
RETURN
    Result
"</f>
        <v xml:space="preserve">
VAR ValueCurrentPeriod  = [Costs]
VAR ValuePreviousPeriod =[PQ Costs]
VAR Result =
                     IF (
                         NOT ISBLANK ( ValueCurrentPeriod ) &amp;&amp; NOT ISBLANK ( ValuePreviousPeriod )
                         , ValueCurrentPeriod - ValuePreviousPeriod
                      )
RETURN
    Result
</v>
      </c>
      <c r="K16" s="185" t="s">
        <v>1040</v>
      </c>
      <c r="L16" s="175" t="str">
        <f>G16</f>
        <v>#,###</v>
      </c>
      <c r="M16" s="184" t="s">
        <v>532</v>
      </c>
      <c r="N16" s="184"/>
      <c r="O16" s="175" t="s">
        <v>757</v>
      </c>
      <c r="P16" s="175" t="str">
        <f t="shared" ref="P16:P51" si="21">P15</f>
        <v>date'[Date]</v>
      </c>
      <c r="Q16" s="175" t="str">
        <f t="shared" ref="Q16:Q51" si="22">Q15</f>
        <v>fact_sales'[Date_BK]</v>
      </c>
      <c r="R16" s="175" t="str">
        <f t="shared" ref="R16:R51" si="23">R15</f>
        <v>date'[Date]</v>
      </c>
      <c r="S16" s="175" t="str">
        <f t="shared" ref="S16:S51" si="24">S15</f>
        <v>date'[MM_YY]</v>
      </c>
      <c r="T16" s="175" t="str">
        <f t="shared" ref="T16:T51" si="25">T15</f>
        <v>date'[QQ_YY]</v>
      </c>
      <c r="U16" s="175" t="str">
        <f t="shared" ref="U16:U51" si="26">U15</f>
        <v>date'[Year]</v>
      </c>
      <c r="V16" s="175">
        <f t="shared" ref="V16:V51" si="27">V15</f>
        <v>0</v>
      </c>
      <c r="W16" s="175">
        <f t="shared" ref="W16:W51" si="28">W15</f>
        <v>0</v>
      </c>
      <c r="X16" s="175">
        <f t="shared" ref="X16:X51" si="29">X15</f>
        <v>0</v>
      </c>
      <c r="Y16" s="175">
        <f t="shared" ref="Y16:Y51" si="30">Y15</f>
        <v>0</v>
      </c>
      <c r="AA16" s="141"/>
      <c r="AB16" s="134"/>
      <c r="AC16" s="145"/>
      <c r="AD16" s="145" t="s">
        <v>614</v>
      </c>
      <c r="AE16" s="132"/>
    </row>
    <row r="17" spans="1:31" s="8" customFormat="1" ht="93" customHeight="1">
      <c r="A17" s="191" t="s">
        <v>614</v>
      </c>
      <c r="B17" s="190" t="s">
        <v>678</v>
      </c>
      <c r="C17" s="189" t="s">
        <v>756</v>
      </c>
      <c r="D17" s="188" t="s">
        <v>755</v>
      </c>
      <c r="E17" s="173" t="str">
        <f t="shared" si="17"/>
        <v>KPIs</v>
      </c>
      <c r="F17" s="202" t="str">
        <f t="shared" si="18"/>
        <v>Costs</v>
      </c>
      <c r="G17" s="200" t="str">
        <f t="shared" si="19"/>
        <v>#,###</v>
      </c>
      <c r="H17" s="173" t="str">
        <f t="shared" si="20"/>
        <v>\Costs</v>
      </c>
      <c r="I17" s="187" t="str">
        <f t="shared" si="4"/>
        <v>QOQ % Costs</v>
      </c>
      <c r="J17" s="186" t="str">
        <f>" DIVIDE ( " &amp; "[" &amp; I16 &amp; "]" &amp; " , " &amp; "[" &amp; I15 &amp; "]" &amp; " ) "</f>
        <v xml:space="preserve"> DIVIDE ( [QOQ Costs] , [PQ Costs] ) </v>
      </c>
      <c r="K17" s="185" t="s">
        <v>1040</v>
      </c>
      <c r="L17" s="175" t="s">
        <v>828</v>
      </c>
      <c r="M17" s="184" t="s">
        <v>532</v>
      </c>
      <c r="N17" s="184"/>
      <c r="O17" s="175"/>
      <c r="P17" s="175" t="str">
        <f t="shared" si="21"/>
        <v>date'[Date]</v>
      </c>
      <c r="Q17" s="175" t="str">
        <f t="shared" si="22"/>
        <v>fact_sales'[Date_BK]</v>
      </c>
      <c r="R17" s="175" t="str">
        <f t="shared" si="23"/>
        <v>date'[Date]</v>
      </c>
      <c r="S17" s="175" t="str">
        <f t="shared" si="24"/>
        <v>date'[MM_YY]</v>
      </c>
      <c r="T17" s="175" t="str">
        <f t="shared" si="25"/>
        <v>date'[QQ_YY]</v>
      </c>
      <c r="U17" s="175" t="str">
        <f t="shared" si="26"/>
        <v>date'[Year]</v>
      </c>
      <c r="V17" s="175">
        <f t="shared" si="27"/>
        <v>0</v>
      </c>
      <c r="W17" s="175">
        <f t="shared" si="28"/>
        <v>0</v>
      </c>
      <c r="X17" s="175">
        <f t="shared" si="29"/>
        <v>0</v>
      </c>
      <c r="Y17" s="175">
        <f t="shared" si="30"/>
        <v>0</v>
      </c>
      <c r="AA17" s="141"/>
      <c r="AB17" s="134"/>
      <c r="AC17" s="145"/>
      <c r="AD17" s="145" t="s">
        <v>614</v>
      </c>
      <c r="AE17" s="132"/>
    </row>
    <row r="18" spans="1:31" s="8" customFormat="1" ht="93" customHeight="1">
      <c r="A18" s="191" t="s">
        <v>614</v>
      </c>
      <c r="B18" s="190" t="s">
        <v>678</v>
      </c>
      <c r="C18" s="189" t="s">
        <v>754</v>
      </c>
      <c r="D18" s="188" t="s">
        <v>753</v>
      </c>
      <c r="E18" s="173" t="str">
        <f t="shared" si="17"/>
        <v>KPIs</v>
      </c>
      <c r="F18" s="202" t="str">
        <f t="shared" si="18"/>
        <v>Costs</v>
      </c>
      <c r="G18" s="200" t="str">
        <f t="shared" si="19"/>
        <v>#,###</v>
      </c>
      <c r="H18" s="173" t="str">
        <f t="shared" si="20"/>
        <v>\Costs</v>
      </c>
      <c r="I18" s="187" t="str">
        <f t="shared" si="4"/>
        <v>PM Costs</v>
      </c>
      <c r="J18" s="186" t="str">
        <f>"IF (
["&amp;I3&amp;"],
   CALCULATE( 
        ["&amp;F18&amp;"]                               
        , CALCULATETABLE(
               DATEADD("&amp;P18&amp;",-1,MONTH)              
             )
      )
)"</f>
        <v>IF (
[Show_Costs_ForDates],
   CALCULATE( 
        [Costs]                               
        , CALCULATETABLE(
               DATEADD(date'[Date],-1,MONTH)              
             )
      )
)</v>
      </c>
      <c r="K18" s="185" t="s">
        <v>1040</v>
      </c>
      <c r="L18" s="175" t="str">
        <f>G18</f>
        <v>#,###</v>
      </c>
      <c r="M18" s="184" t="s">
        <v>532</v>
      </c>
      <c r="N18" s="184"/>
      <c r="O18" s="175"/>
      <c r="P18" s="175" t="str">
        <f t="shared" si="21"/>
        <v>date'[Date]</v>
      </c>
      <c r="Q18" s="175" t="str">
        <f t="shared" si="22"/>
        <v>fact_sales'[Date_BK]</v>
      </c>
      <c r="R18" s="175" t="str">
        <f t="shared" si="23"/>
        <v>date'[Date]</v>
      </c>
      <c r="S18" s="175" t="str">
        <f t="shared" si="24"/>
        <v>date'[MM_YY]</v>
      </c>
      <c r="T18" s="175" t="str">
        <f t="shared" si="25"/>
        <v>date'[QQ_YY]</v>
      </c>
      <c r="U18" s="175" t="str">
        <f t="shared" si="26"/>
        <v>date'[Year]</v>
      </c>
      <c r="V18" s="175">
        <f t="shared" si="27"/>
        <v>0</v>
      </c>
      <c r="W18" s="175">
        <f t="shared" si="28"/>
        <v>0</v>
      </c>
      <c r="X18" s="175">
        <f t="shared" si="29"/>
        <v>0</v>
      </c>
      <c r="Y18" s="175">
        <f t="shared" si="30"/>
        <v>0</v>
      </c>
      <c r="AA18" s="141"/>
      <c r="AB18" s="134" t="s">
        <v>614</v>
      </c>
      <c r="AC18" s="145"/>
      <c r="AD18" s="145"/>
      <c r="AE18" s="132"/>
    </row>
    <row r="19" spans="1:31" s="8" customFormat="1" ht="93" customHeight="1">
      <c r="A19" s="191" t="s">
        <v>614</v>
      </c>
      <c r="B19" s="190" t="s">
        <v>678</v>
      </c>
      <c r="C19" s="189" t="s">
        <v>752</v>
      </c>
      <c r="D19" s="188" t="s">
        <v>751</v>
      </c>
      <c r="E19" s="173" t="str">
        <f t="shared" si="17"/>
        <v>KPIs</v>
      </c>
      <c r="F19" s="202" t="str">
        <f t="shared" si="18"/>
        <v>Costs</v>
      </c>
      <c r="G19" s="200" t="str">
        <f t="shared" si="19"/>
        <v>#,###</v>
      </c>
      <c r="H19" s="173" t="str">
        <f t="shared" si="20"/>
        <v>\Costs</v>
      </c>
      <c r="I19" s="187" t="str">
        <f t="shared" si="4"/>
        <v>MOM Costs</v>
      </c>
      <c r="J19" s="186" t="str">
        <f>"
VAR ValueCurrentPeriod  = ["&amp;F19&amp;"]
VAR ValuePreviousPeriod =" &amp; "[" &amp; I18 &amp; "]" &amp; "
VAR Result =
                     IF (
                         NOT ISBLANK ( ValueCurrentPeriod ) &amp;&amp; NOT ISBLANK ( ValuePreviousPeriod )
                         , ValueCurrentPeriod - ValuePreviousPeriod
                      )
RETURN
    Result
"</f>
        <v xml:space="preserve">
VAR ValueCurrentPeriod  = [Costs]
VAR ValuePreviousPeriod =[PM Costs]
VAR Result =
                     IF (
                         NOT ISBLANK ( ValueCurrentPeriod ) &amp;&amp; NOT ISBLANK ( ValuePreviousPeriod )
                         , ValueCurrentPeriod - ValuePreviousPeriod
                      )
RETURN
    Result
</v>
      </c>
      <c r="K19" s="185" t="s">
        <v>1040</v>
      </c>
      <c r="L19" s="175" t="str">
        <f>G19</f>
        <v>#,###</v>
      </c>
      <c r="M19" s="184" t="s">
        <v>532</v>
      </c>
      <c r="N19" s="184"/>
      <c r="O19" s="175" t="s">
        <v>750</v>
      </c>
      <c r="P19" s="175" t="str">
        <f t="shared" si="21"/>
        <v>date'[Date]</v>
      </c>
      <c r="Q19" s="175" t="str">
        <f t="shared" si="22"/>
        <v>fact_sales'[Date_BK]</v>
      </c>
      <c r="R19" s="175" t="str">
        <f t="shared" si="23"/>
        <v>date'[Date]</v>
      </c>
      <c r="S19" s="175" t="str">
        <f t="shared" si="24"/>
        <v>date'[MM_YY]</v>
      </c>
      <c r="T19" s="175" t="str">
        <f t="shared" si="25"/>
        <v>date'[QQ_YY]</v>
      </c>
      <c r="U19" s="175" t="str">
        <f t="shared" si="26"/>
        <v>date'[Year]</v>
      </c>
      <c r="V19" s="175">
        <f t="shared" si="27"/>
        <v>0</v>
      </c>
      <c r="W19" s="175">
        <f t="shared" si="28"/>
        <v>0</v>
      </c>
      <c r="X19" s="175">
        <f t="shared" si="29"/>
        <v>0</v>
      </c>
      <c r="Y19" s="175">
        <f t="shared" si="30"/>
        <v>0</v>
      </c>
      <c r="AA19" s="141"/>
      <c r="AB19" s="134"/>
      <c r="AC19" s="145"/>
      <c r="AD19" s="145" t="s">
        <v>614</v>
      </c>
      <c r="AE19" s="132"/>
    </row>
    <row r="20" spans="1:31" s="8" customFormat="1" ht="93" customHeight="1">
      <c r="A20" s="191" t="s">
        <v>614</v>
      </c>
      <c r="B20" s="190" t="s">
        <v>678</v>
      </c>
      <c r="C20" s="189" t="s">
        <v>749</v>
      </c>
      <c r="D20" s="188" t="s">
        <v>748</v>
      </c>
      <c r="E20" s="173" t="str">
        <f t="shared" si="17"/>
        <v>KPIs</v>
      </c>
      <c r="F20" s="202" t="str">
        <f t="shared" si="18"/>
        <v>Costs</v>
      </c>
      <c r="G20" s="200" t="str">
        <f t="shared" si="19"/>
        <v>#,###</v>
      </c>
      <c r="H20" s="173" t="str">
        <f t="shared" si="20"/>
        <v>\Costs</v>
      </c>
      <c r="I20" s="187" t="str">
        <f t="shared" si="4"/>
        <v>MOM % Costs</v>
      </c>
      <c r="J20" s="186" t="str">
        <f>" DIVIDE ( " &amp; "[" &amp; I19 &amp; "]" &amp; " , " &amp; "[" &amp; I18 &amp; "]" &amp; " ) "</f>
        <v xml:space="preserve"> DIVIDE ( [MOM Costs] , [PM Costs] ) </v>
      </c>
      <c r="K20" s="185" t="s">
        <v>1040</v>
      </c>
      <c r="L20" s="175" t="s">
        <v>828</v>
      </c>
      <c r="M20" s="184" t="s">
        <v>532</v>
      </c>
      <c r="N20" s="184"/>
      <c r="O20" s="175"/>
      <c r="P20" s="175" t="str">
        <f t="shared" si="21"/>
        <v>date'[Date]</v>
      </c>
      <c r="Q20" s="175" t="str">
        <f t="shared" si="22"/>
        <v>fact_sales'[Date_BK]</v>
      </c>
      <c r="R20" s="175" t="str">
        <f t="shared" si="23"/>
        <v>date'[Date]</v>
      </c>
      <c r="S20" s="175" t="str">
        <f t="shared" si="24"/>
        <v>date'[MM_YY]</v>
      </c>
      <c r="T20" s="175" t="str">
        <f t="shared" si="25"/>
        <v>date'[QQ_YY]</v>
      </c>
      <c r="U20" s="175" t="str">
        <f t="shared" si="26"/>
        <v>date'[Year]</v>
      </c>
      <c r="V20" s="175">
        <f t="shared" si="27"/>
        <v>0</v>
      </c>
      <c r="W20" s="175">
        <f t="shared" si="28"/>
        <v>0</v>
      </c>
      <c r="X20" s="175">
        <f t="shared" si="29"/>
        <v>0</v>
      </c>
      <c r="Y20" s="175">
        <f t="shared" si="30"/>
        <v>0</v>
      </c>
      <c r="AA20" s="141"/>
      <c r="AB20" s="134"/>
      <c r="AC20" s="145"/>
      <c r="AD20" s="145" t="s">
        <v>614</v>
      </c>
      <c r="AE20" s="132"/>
    </row>
    <row r="21" spans="1:31" s="8" customFormat="1" ht="93" customHeight="1">
      <c r="A21" s="191" t="s">
        <v>614</v>
      </c>
      <c r="B21" s="190" t="s">
        <v>678</v>
      </c>
      <c r="C21" s="189" t="s">
        <v>747</v>
      </c>
      <c r="D21" s="188" t="s">
        <v>746</v>
      </c>
      <c r="E21" s="173" t="str">
        <f t="shared" si="17"/>
        <v>KPIs</v>
      </c>
      <c r="F21" s="202" t="str">
        <f t="shared" si="18"/>
        <v>Costs</v>
      </c>
      <c r="G21" s="200" t="str">
        <f t="shared" si="19"/>
        <v>#,###</v>
      </c>
      <c r="H21" s="173" t="str">
        <f t="shared" si="20"/>
        <v>\Costs</v>
      </c>
      <c r="I21" s="187" t="str">
        <f t="shared" si="4"/>
        <v>PD Costs</v>
      </c>
      <c r="J21" s="186" t="str">
        <f>"IF (
["&amp;I3&amp;"],
   CALCULATE( 
        ["&amp;F21&amp;"]                               
        , CALCULATETABLE(
               DATEADD("&amp;P21&amp;",-1,DAY)              
             )
      )
)"</f>
        <v>IF (
[Show_Costs_ForDates],
   CALCULATE( 
        [Costs]                               
        , CALCULATETABLE(
               DATEADD(date'[Date],-1,DAY)              
             )
      )
)</v>
      </c>
      <c r="K21" s="185" t="s">
        <v>1040</v>
      </c>
      <c r="L21" s="175" t="str">
        <f>G21</f>
        <v>#,###</v>
      </c>
      <c r="M21" s="184" t="s">
        <v>532</v>
      </c>
      <c r="N21" s="184"/>
      <c r="O21" s="175"/>
      <c r="P21" s="175" t="str">
        <f t="shared" si="21"/>
        <v>date'[Date]</v>
      </c>
      <c r="Q21" s="175" t="str">
        <f t="shared" si="22"/>
        <v>fact_sales'[Date_BK]</v>
      </c>
      <c r="R21" s="175" t="str">
        <f t="shared" si="23"/>
        <v>date'[Date]</v>
      </c>
      <c r="S21" s="175" t="str">
        <f t="shared" si="24"/>
        <v>date'[MM_YY]</v>
      </c>
      <c r="T21" s="175" t="str">
        <f t="shared" si="25"/>
        <v>date'[QQ_YY]</v>
      </c>
      <c r="U21" s="175" t="str">
        <f t="shared" si="26"/>
        <v>date'[Year]</v>
      </c>
      <c r="V21" s="175">
        <f t="shared" si="27"/>
        <v>0</v>
      </c>
      <c r="W21" s="175">
        <f t="shared" si="28"/>
        <v>0</v>
      </c>
      <c r="X21" s="175">
        <f t="shared" si="29"/>
        <v>0</v>
      </c>
      <c r="Y21" s="175">
        <f t="shared" si="30"/>
        <v>0</v>
      </c>
      <c r="AA21" s="141"/>
      <c r="AB21" s="134" t="s">
        <v>614</v>
      </c>
      <c r="AC21" s="145"/>
      <c r="AD21" s="145"/>
      <c r="AE21" s="132"/>
    </row>
    <row r="22" spans="1:31" s="8" customFormat="1" ht="93" customHeight="1">
      <c r="A22" s="191" t="s">
        <v>614</v>
      </c>
      <c r="B22" s="190" t="s">
        <v>678</v>
      </c>
      <c r="C22" s="189" t="s">
        <v>745</v>
      </c>
      <c r="D22" s="188" t="s">
        <v>744</v>
      </c>
      <c r="E22" s="173" t="str">
        <f t="shared" si="17"/>
        <v>KPIs</v>
      </c>
      <c r="F22" s="202" t="str">
        <f t="shared" si="18"/>
        <v>Costs</v>
      </c>
      <c r="G22" s="200" t="str">
        <f t="shared" si="19"/>
        <v>#,###</v>
      </c>
      <c r="H22" s="173" t="str">
        <f t="shared" si="20"/>
        <v>\Costs</v>
      </c>
      <c r="I22" s="187" t="str">
        <f t="shared" si="4"/>
        <v>DOD Costs</v>
      </c>
      <c r="J22" s="186" t="str">
        <f>"
VAR ValueCurrentPeriod  = ["&amp;F22&amp;"]
VAR ValuePreviousPeriod =" &amp; "[" &amp; I21 &amp; "]" &amp; "
VAR Result =
                     IF (
                         NOT ISBLANK ( ValueCurrentPeriod ) &amp;&amp; NOT ISBLANK ( ValuePreviousPeriod )
                         , ValueCurrentPeriod - ValuePreviousPeriod
                      )
RETURN
    Result
"</f>
        <v xml:space="preserve">
VAR ValueCurrentPeriod  = [Costs]
VAR ValuePreviousPeriod =[PD Costs]
VAR Result =
                     IF (
                         NOT ISBLANK ( ValueCurrentPeriod ) &amp;&amp; NOT ISBLANK ( ValuePreviousPeriod )
                         , ValueCurrentPeriod - ValuePreviousPeriod
                      )
RETURN
    Result
</v>
      </c>
      <c r="K22" s="185" t="s">
        <v>1040</v>
      </c>
      <c r="L22" s="175" t="str">
        <f>G22</f>
        <v>#,###</v>
      </c>
      <c r="M22" s="184" t="s">
        <v>532</v>
      </c>
      <c r="N22" s="184"/>
      <c r="O22" s="175" t="s">
        <v>743</v>
      </c>
      <c r="P22" s="175" t="str">
        <f t="shared" si="21"/>
        <v>date'[Date]</v>
      </c>
      <c r="Q22" s="175" t="str">
        <f t="shared" si="22"/>
        <v>fact_sales'[Date_BK]</v>
      </c>
      <c r="R22" s="175" t="str">
        <f t="shared" si="23"/>
        <v>date'[Date]</v>
      </c>
      <c r="S22" s="175" t="str">
        <f t="shared" si="24"/>
        <v>date'[MM_YY]</v>
      </c>
      <c r="T22" s="175" t="str">
        <f t="shared" si="25"/>
        <v>date'[QQ_YY]</v>
      </c>
      <c r="U22" s="175" t="str">
        <f t="shared" si="26"/>
        <v>date'[Year]</v>
      </c>
      <c r="V22" s="175">
        <f t="shared" si="27"/>
        <v>0</v>
      </c>
      <c r="W22" s="175">
        <f t="shared" si="28"/>
        <v>0</v>
      </c>
      <c r="X22" s="175">
        <f t="shared" si="29"/>
        <v>0</v>
      </c>
      <c r="Y22" s="175">
        <f t="shared" si="30"/>
        <v>0</v>
      </c>
      <c r="AA22" s="141"/>
      <c r="AB22" s="134"/>
      <c r="AC22" s="145"/>
      <c r="AD22" s="145" t="s">
        <v>614</v>
      </c>
      <c r="AE22" s="132"/>
    </row>
    <row r="23" spans="1:31" s="8" customFormat="1" ht="93" customHeight="1">
      <c r="A23" s="191" t="s">
        <v>614</v>
      </c>
      <c r="B23" s="190" t="s">
        <v>678</v>
      </c>
      <c r="C23" s="189" t="s">
        <v>742</v>
      </c>
      <c r="D23" s="188" t="s">
        <v>741</v>
      </c>
      <c r="E23" s="173" t="str">
        <f t="shared" si="17"/>
        <v>KPIs</v>
      </c>
      <c r="F23" s="202" t="str">
        <f t="shared" si="18"/>
        <v>Costs</v>
      </c>
      <c r="G23" s="200" t="str">
        <f t="shared" si="19"/>
        <v>#,###</v>
      </c>
      <c r="H23" s="173" t="str">
        <f t="shared" si="20"/>
        <v>\Costs</v>
      </c>
      <c r="I23" s="187" t="str">
        <f t="shared" si="4"/>
        <v>DOD % Costs</v>
      </c>
      <c r="J23" s="186" t="str">
        <f>" 
 DIVIDE ( " &amp; "[" &amp; I22 &amp; "]" &amp; " , " &amp; "[" &amp; I21 &amp; "]" &amp; " ) "</f>
        <v xml:space="preserve"> 
 DIVIDE ( [DOD Costs] , [PD Costs] ) </v>
      </c>
      <c r="K23" s="185" t="s">
        <v>1040</v>
      </c>
      <c r="L23" s="175" t="s">
        <v>828</v>
      </c>
      <c r="M23" s="184" t="s">
        <v>532</v>
      </c>
      <c r="N23" s="184"/>
      <c r="O23" s="175"/>
      <c r="P23" s="175" t="str">
        <f t="shared" si="21"/>
        <v>date'[Date]</v>
      </c>
      <c r="Q23" s="175" t="str">
        <f t="shared" si="22"/>
        <v>fact_sales'[Date_BK]</v>
      </c>
      <c r="R23" s="175" t="str">
        <f t="shared" si="23"/>
        <v>date'[Date]</v>
      </c>
      <c r="S23" s="175" t="str">
        <f t="shared" si="24"/>
        <v>date'[MM_YY]</v>
      </c>
      <c r="T23" s="175" t="str">
        <f t="shared" si="25"/>
        <v>date'[QQ_YY]</v>
      </c>
      <c r="U23" s="175" t="str">
        <f t="shared" si="26"/>
        <v>date'[Year]</v>
      </c>
      <c r="V23" s="175">
        <f t="shared" si="27"/>
        <v>0</v>
      </c>
      <c r="W23" s="175">
        <f t="shared" si="28"/>
        <v>0</v>
      </c>
      <c r="X23" s="175">
        <f t="shared" si="29"/>
        <v>0</v>
      </c>
      <c r="Y23" s="175">
        <f t="shared" si="30"/>
        <v>0</v>
      </c>
      <c r="AA23" s="141"/>
      <c r="AB23" s="134"/>
      <c r="AC23" s="145"/>
      <c r="AD23" s="145" t="s">
        <v>614</v>
      </c>
      <c r="AE23" s="132"/>
    </row>
    <row r="24" spans="1:31" s="8" customFormat="1" ht="93" customHeight="1">
      <c r="A24" s="191" t="s">
        <v>614</v>
      </c>
      <c r="B24" s="190" t="s">
        <v>678</v>
      </c>
      <c r="C24" s="189" t="s">
        <v>740</v>
      </c>
      <c r="D24" s="188" t="s">
        <v>739</v>
      </c>
      <c r="E24" s="173" t="str">
        <f t="shared" si="17"/>
        <v>KPIs</v>
      </c>
      <c r="F24" s="202" t="str">
        <f t="shared" si="18"/>
        <v>Costs</v>
      </c>
      <c r="G24" s="200" t="str">
        <f t="shared" si="19"/>
        <v>#,###</v>
      </c>
      <c r="H24" s="173" t="str">
        <f t="shared" si="20"/>
        <v>\Costs</v>
      </c>
      <c r="I24" s="187" t="str">
        <f t="shared" si="4"/>
        <v>PP Costs</v>
      </c>
      <c r="J24" s="186" t="str">
        <f>"
SWITCH (
   TRUE,
      ISINSCOPE ("&amp;P24&amp;" ) , " &amp; "[" &amp; I21 &amp; "]" &amp; ",
      ISINSCOPE ("&amp;Q24&amp;" ) , " &amp; "[" &amp; I18 &amp; "]" &amp; ",
      ISINSCOPE ("&amp;R24&amp;" ) ," &amp; "[" &amp; I15 &amp; "]" &amp; ",
      ISINSCOPE ("&amp;S24&amp;" ) , " &amp; "[" &amp; I7 &amp; "]" &amp; "
)
"</f>
        <v xml:space="preserve">
SWITCH (
   TRUE,
      ISINSCOPE (date'[Date] ) , [PD Costs],
      ISINSCOPE (fact_sales'[Date_BK] ) , [PM Costs],
      ISINSCOPE (date'[Date] ) ,[PQ Costs],
      ISINSCOPE (date'[MM_YY] ) , [PY Costs]
)
</v>
      </c>
      <c r="K24" s="185" t="s">
        <v>1040</v>
      </c>
      <c r="L24" s="175" t="str">
        <f>G24</f>
        <v>#,###</v>
      </c>
      <c r="M24" s="184" t="s">
        <v>532</v>
      </c>
      <c r="N24" s="184"/>
      <c r="O24" s="175"/>
      <c r="P24" s="175" t="str">
        <f t="shared" si="21"/>
        <v>date'[Date]</v>
      </c>
      <c r="Q24" s="175" t="str">
        <f t="shared" si="22"/>
        <v>fact_sales'[Date_BK]</v>
      </c>
      <c r="R24" s="175" t="str">
        <f t="shared" si="23"/>
        <v>date'[Date]</v>
      </c>
      <c r="S24" s="175" t="str">
        <f t="shared" si="24"/>
        <v>date'[MM_YY]</v>
      </c>
      <c r="T24" s="175" t="str">
        <f t="shared" si="25"/>
        <v>date'[QQ_YY]</v>
      </c>
      <c r="U24" s="175" t="str">
        <f t="shared" si="26"/>
        <v>date'[Year]</v>
      </c>
      <c r="V24" s="175">
        <f t="shared" si="27"/>
        <v>0</v>
      </c>
      <c r="W24" s="175">
        <f t="shared" si="28"/>
        <v>0</v>
      </c>
      <c r="X24" s="175">
        <f t="shared" si="29"/>
        <v>0</v>
      </c>
      <c r="Y24" s="175">
        <f t="shared" si="30"/>
        <v>0</v>
      </c>
      <c r="AA24" s="141"/>
      <c r="AB24" s="134" t="s">
        <v>614</v>
      </c>
      <c r="AC24" s="145"/>
      <c r="AD24" s="145"/>
      <c r="AE24" s="132"/>
    </row>
    <row r="25" spans="1:31" s="8" customFormat="1" ht="129" customHeight="1">
      <c r="A25" s="191" t="s">
        <v>614</v>
      </c>
      <c r="B25" s="190" t="s">
        <v>678</v>
      </c>
      <c r="C25" s="189" t="s">
        <v>738</v>
      </c>
      <c r="D25" s="188" t="s">
        <v>737</v>
      </c>
      <c r="E25" s="173" t="str">
        <f t="shared" si="17"/>
        <v>KPIs</v>
      </c>
      <c r="F25" s="202" t="str">
        <f t="shared" si="18"/>
        <v>Costs</v>
      </c>
      <c r="G25" s="200" t="str">
        <f t="shared" si="19"/>
        <v>#,###</v>
      </c>
      <c r="H25" s="173" t="str">
        <f t="shared" si="20"/>
        <v>\Costs</v>
      </c>
      <c r="I25" s="187" t="str">
        <f t="shared" si="4"/>
        <v>POP Costs</v>
      </c>
      <c r="J25" s="186" t="str">
        <f>"
SWITCH (
   TRUE,
      ISINSCOPE ("&amp;P25&amp;") , " &amp; "[" &amp; I22 &amp; "]" &amp; ",
      ISINSCOPE ("&amp;Q25&amp;") , " &amp; "[" &amp; I19 &amp; "]" &amp; ",
      ISINSCOPE ("&amp;R25&amp;"  ) ," &amp; "[" &amp; I16 &amp; "]" &amp; ",
      ISINSCOPE ("&amp;S25&amp;" ) , " &amp; "[" &amp; I8 &amp; "]" &amp; "
)
"</f>
        <v xml:space="preserve">
SWITCH (
   TRUE,
      ISINSCOPE (date'[Date]) , [DOD Costs],
      ISINSCOPE (fact_sales'[Date_BK]) , [MOM Costs],
      ISINSCOPE (date'[Date]  ) ,[QOQ Costs],
      ISINSCOPE (date'[MM_YY] ) , [YOY Costs]
)
</v>
      </c>
      <c r="K25" s="185" t="s">
        <v>1040</v>
      </c>
      <c r="L25" s="175" t="str">
        <f>G25</f>
        <v>#,###</v>
      </c>
      <c r="M25" s="184" t="s">
        <v>532</v>
      </c>
      <c r="N25" s="184"/>
      <c r="O25" s="175" t="s">
        <v>736</v>
      </c>
      <c r="P25" s="175" t="str">
        <f t="shared" si="21"/>
        <v>date'[Date]</v>
      </c>
      <c r="Q25" s="175" t="str">
        <f t="shared" si="22"/>
        <v>fact_sales'[Date_BK]</v>
      </c>
      <c r="R25" s="175" t="str">
        <f t="shared" si="23"/>
        <v>date'[Date]</v>
      </c>
      <c r="S25" s="175" t="str">
        <f t="shared" si="24"/>
        <v>date'[MM_YY]</v>
      </c>
      <c r="T25" s="175" t="str">
        <f t="shared" si="25"/>
        <v>date'[QQ_YY]</v>
      </c>
      <c r="U25" s="175" t="str">
        <f t="shared" si="26"/>
        <v>date'[Year]</v>
      </c>
      <c r="V25" s="175">
        <f t="shared" si="27"/>
        <v>0</v>
      </c>
      <c r="W25" s="175">
        <f t="shared" si="28"/>
        <v>0</v>
      </c>
      <c r="X25" s="175">
        <f t="shared" si="29"/>
        <v>0</v>
      </c>
      <c r="Y25" s="175">
        <f t="shared" si="30"/>
        <v>0</v>
      </c>
      <c r="AA25" s="141"/>
      <c r="AB25" s="134"/>
      <c r="AC25" s="145"/>
      <c r="AD25" s="145" t="s">
        <v>614</v>
      </c>
      <c r="AE25" s="132"/>
    </row>
    <row r="26" spans="1:31" s="8" customFormat="1" ht="93" customHeight="1">
      <c r="A26" s="191" t="s">
        <v>614</v>
      </c>
      <c r="B26" s="190" t="s">
        <v>678</v>
      </c>
      <c r="C26" s="189" t="s">
        <v>735</v>
      </c>
      <c r="D26" s="188" t="s">
        <v>734</v>
      </c>
      <c r="E26" s="173" t="str">
        <f t="shared" si="17"/>
        <v>KPIs</v>
      </c>
      <c r="F26" s="202" t="str">
        <f t="shared" si="18"/>
        <v>Costs</v>
      </c>
      <c r="G26" s="200" t="str">
        <f t="shared" si="19"/>
        <v>#,###</v>
      </c>
      <c r="H26" s="173" t="str">
        <f t="shared" si="20"/>
        <v>\Costs</v>
      </c>
      <c r="I26" s="187" t="str">
        <f t="shared" si="4"/>
        <v>POP % Costs</v>
      </c>
      <c r="J26" s="186" t="str">
        <f>"
SWITCH (
   TRUE,
      ISINSCOPE ("&amp;P26&amp;" ) , " &amp; "[" &amp; I23 &amp; "]" &amp; ",
      ISINSCOPE ("&amp;Q26&amp;" ) , " &amp; "[" &amp; I20 &amp; "]" &amp; ",
      ISINSCOPE ("&amp;R26&amp;" ) ," &amp; "[" &amp; I17 &amp; "]" &amp; ",
      ISINSCOPE ("&amp;S26&amp;" ) , " &amp; "[" &amp; I9 &amp; "]" &amp; "
)
"</f>
        <v xml:space="preserve">
SWITCH (
   TRUE,
      ISINSCOPE (date'[Date] ) , [DOD % Costs],
      ISINSCOPE (fact_sales'[Date_BK] ) , [MOM % Costs],
      ISINSCOPE (date'[Date] ) ,[QOQ % Costs],
      ISINSCOPE (date'[MM_YY] ) , [YOY % Costs]
)
</v>
      </c>
      <c r="K26" s="185" t="s">
        <v>1040</v>
      </c>
      <c r="L26" s="175" t="s">
        <v>828</v>
      </c>
      <c r="M26" s="184" t="s">
        <v>532</v>
      </c>
      <c r="N26" s="184"/>
      <c r="O26" s="175"/>
      <c r="P26" s="175" t="str">
        <f t="shared" si="21"/>
        <v>date'[Date]</v>
      </c>
      <c r="Q26" s="175" t="str">
        <f t="shared" si="22"/>
        <v>fact_sales'[Date_BK]</v>
      </c>
      <c r="R26" s="175" t="str">
        <f t="shared" si="23"/>
        <v>date'[Date]</v>
      </c>
      <c r="S26" s="175" t="str">
        <f t="shared" si="24"/>
        <v>date'[MM_YY]</v>
      </c>
      <c r="T26" s="175" t="str">
        <f t="shared" si="25"/>
        <v>date'[QQ_YY]</v>
      </c>
      <c r="U26" s="175" t="str">
        <f t="shared" si="26"/>
        <v>date'[Year]</v>
      </c>
      <c r="V26" s="175">
        <f t="shared" si="27"/>
        <v>0</v>
      </c>
      <c r="W26" s="175">
        <f t="shared" si="28"/>
        <v>0</v>
      </c>
      <c r="X26" s="175">
        <f t="shared" si="29"/>
        <v>0</v>
      </c>
      <c r="Y26" s="175">
        <f t="shared" si="30"/>
        <v>0</v>
      </c>
      <c r="AA26" s="141"/>
      <c r="AB26" s="134"/>
      <c r="AC26" s="145"/>
      <c r="AD26" s="145" t="s">
        <v>614</v>
      </c>
      <c r="AE26" s="132"/>
    </row>
    <row r="27" spans="1:31" s="8" customFormat="1" ht="93" customHeight="1">
      <c r="A27" s="191" t="s">
        <v>614</v>
      </c>
      <c r="B27" s="190" t="s">
        <v>678</v>
      </c>
      <c r="C27" s="189" t="s">
        <v>733</v>
      </c>
      <c r="D27" s="188" t="s">
        <v>732</v>
      </c>
      <c r="E27" s="173" t="str">
        <f t="shared" si="17"/>
        <v>KPIs</v>
      </c>
      <c r="F27" s="202" t="str">
        <f t="shared" si="18"/>
        <v>Costs</v>
      </c>
      <c r="G27" s="200" t="str">
        <f t="shared" si="19"/>
        <v>#,###</v>
      </c>
      <c r="H27" s="173" t="str">
        <f t="shared" si="20"/>
        <v>\Costs</v>
      </c>
      <c r="I27" s="187" t="str">
        <f t="shared" si="4"/>
        <v>PYTD Costs</v>
      </c>
      <c r="J27" s="186" t="str">
        <f>"
IF (
["&amp;I3&amp;"],
   CALCULATE( 
        [" &amp; I4 &amp;  "]                               
        , CALCULATETABLE(
               DATEADD("&amp;P27&amp;",-1,YEAR)
             )
     )
)"</f>
        <v xml:space="preserve">
IF (
[Show_Costs_ForDates],
   CALCULATE( 
        [YTD Costs]                               
        , CALCULATETABLE(
               DATEADD(date'[Date],-1,YEAR)
             )
     )
)</v>
      </c>
      <c r="K27" s="185" t="s">
        <v>1042</v>
      </c>
      <c r="L27" s="175" t="str">
        <f>G27</f>
        <v>#,###</v>
      </c>
      <c r="M27" s="184" t="s">
        <v>532</v>
      </c>
      <c r="N27" s="184"/>
      <c r="O27" s="175"/>
      <c r="P27" s="175" t="str">
        <f t="shared" si="21"/>
        <v>date'[Date]</v>
      </c>
      <c r="Q27" s="175" t="str">
        <f t="shared" si="22"/>
        <v>fact_sales'[Date_BK]</v>
      </c>
      <c r="R27" s="175" t="str">
        <f t="shared" si="23"/>
        <v>date'[Date]</v>
      </c>
      <c r="S27" s="175" t="str">
        <f t="shared" si="24"/>
        <v>date'[MM_YY]</v>
      </c>
      <c r="T27" s="175" t="str">
        <f t="shared" si="25"/>
        <v>date'[QQ_YY]</v>
      </c>
      <c r="U27" s="175" t="str">
        <f t="shared" si="26"/>
        <v>date'[Year]</v>
      </c>
      <c r="V27" s="175">
        <f t="shared" si="27"/>
        <v>0</v>
      </c>
      <c r="W27" s="175">
        <f t="shared" si="28"/>
        <v>0</v>
      </c>
      <c r="X27" s="175">
        <f t="shared" si="29"/>
        <v>0</v>
      </c>
      <c r="Y27" s="175">
        <f t="shared" si="30"/>
        <v>0</v>
      </c>
      <c r="AA27" s="141"/>
      <c r="AB27" s="134" t="s">
        <v>614</v>
      </c>
      <c r="AC27" s="145" t="s">
        <v>614</v>
      </c>
      <c r="AD27" s="145"/>
      <c r="AE27" s="132"/>
    </row>
    <row r="28" spans="1:31" s="8" customFormat="1" ht="93" customHeight="1">
      <c r="A28" s="191" t="s">
        <v>614</v>
      </c>
      <c r="B28" s="190" t="s">
        <v>678</v>
      </c>
      <c r="C28" s="189" t="s">
        <v>731</v>
      </c>
      <c r="D28" s="188" t="s">
        <v>730</v>
      </c>
      <c r="E28" s="173" t="str">
        <f t="shared" si="17"/>
        <v>KPIs</v>
      </c>
      <c r="F28" s="202" t="str">
        <f t="shared" si="18"/>
        <v>Costs</v>
      </c>
      <c r="G28" s="200" t="str">
        <f t="shared" si="19"/>
        <v>#,###</v>
      </c>
      <c r="H28" s="173" t="str">
        <f t="shared" si="20"/>
        <v>\Costs</v>
      </c>
      <c r="I28" s="187" t="str">
        <f t="shared" si="4"/>
        <v>YOYTD Costs</v>
      </c>
      <c r="J28" s="186" t="str">
        <f>"
VAR ValueCurrentPeriod  = ["   &amp; I4 &amp;  "]
VAR ValuePreviousPeriod = " &amp; "[" &amp; I27 &amp; "]" &amp; "
VAR Result =
                     IF (
                         NOT ISBLANK ( ValueCurrentPeriod ) &amp;&amp; NOT ISBLANK ( ValuePreviousPeriod )
                         , ValueCurrentPeriod - ValuePreviousPeriod
                      )
RETURN
    Result
"</f>
        <v xml:space="preserve">
VAR ValueCurrentPeriod  = [YTD Costs]
VAR ValuePreviousPeriod = [PYTD Costs]
VAR Result =
                     IF (
                         NOT ISBLANK ( ValueCurrentPeriod ) &amp;&amp; NOT ISBLANK ( ValuePreviousPeriod )
                         , ValueCurrentPeriod - ValuePreviousPeriod
                      )
RETURN
    Result
</v>
      </c>
      <c r="K28" s="185" t="s">
        <v>1042</v>
      </c>
      <c r="L28" s="175" t="str">
        <f>G28</f>
        <v>#,###</v>
      </c>
      <c r="M28" s="184" t="s">
        <v>532</v>
      </c>
      <c r="N28" s="184"/>
      <c r="O28" s="175" t="s">
        <v>729</v>
      </c>
      <c r="P28" s="175" t="str">
        <f t="shared" si="21"/>
        <v>date'[Date]</v>
      </c>
      <c r="Q28" s="175" t="str">
        <f t="shared" si="22"/>
        <v>fact_sales'[Date_BK]</v>
      </c>
      <c r="R28" s="175" t="str">
        <f t="shared" si="23"/>
        <v>date'[Date]</v>
      </c>
      <c r="S28" s="175" t="str">
        <f t="shared" si="24"/>
        <v>date'[MM_YY]</v>
      </c>
      <c r="T28" s="175" t="str">
        <f t="shared" si="25"/>
        <v>date'[QQ_YY]</v>
      </c>
      <c r="U28" s="175" t="str">
        <f t="shared" si="26"/>
        <v>date'[Year]</v>
      </c>
      <c r="V28" s="175">
        <f t="shared" si="27"/>
        <v>0</v>
      </c>
      <c r="W28" s="175">
        <f t="shared" si="28"/>
        <v>0</v>
      </c>
      <c r="X28" s="175">
        <f t="shared" si="29"/>
        <v>0</v>
      </c>
      <c r="Y28" s="175">
        <f t="shared" si="30"/>
        <v>0</v>
      </c>
      <c r="AA28" s="141"/>
      <c r="AB28" s="134" t="s">
        <v>614</v>
      </c>
      <c r="AC28" s="145" t="s">
        <v>614</v>
      </c>
      <c r="AD28" s="145" t="s">
        <v>614</v>
      </c>
      <c r="AE28" s="132"/>
    </row>
    <row r="29" spans="1:31" s="8" customFormat="1" ht="93" customHeight="1">
      <c r="A29" s="191" t="s">
        <v>614</v>
      </c>
      <c r="B29" s="190" t="s">
        <v>678</v>
      </c>
      <c r="C29" s="189" t="s">
        <v>728</v>
      </c>
      <c r="D29" s="188" t="s">
        <v>727</v>
      </c>
      <c r="E29" s="173" t="str">
        <f t="shared" si="17"/>
        <v>KPIs</v>
      </c>
      <c r="F29" s="202" t="str">
        <f t="shared" si="18"/>
        <v>Costs</v>
      </c>
      <c r="G29" s="200" t="str">
        <f t="shared" si="19"/>
        <v>#,###</v>
      </c>
      <c r="H29" s="173" t="str">
        <f t="shared" si="20"/>
        <v>\Costs</v>
      </c>
      <c r="I29" s="187" t="str">
        <f t="shared" si="4"/>
        <v>YOYTD % Costs</v>
      </c>
      <c r="J29" s="186" t="str">
        <f>"
 DIVIDE ( " &amp; "[" &amp; I28 &amp; "]" &amp; " , " &amp; "[" &amp; I27 &amp; "]" &amp; " ) "</f>
        <v xml:space="preserve">
 DIVIDE ( [YOYTD Costs] , [PYTD Costs] ) </v>
      </c>
      <c r="K29" s="185" t="s">
        <v>1042</v>
      </c>
      <c r="L29" s="175" t="s">
        <v>828</v>
      </c>
      <c r="M29" s="184" t="s">
        <v>532</v>
      </c>
      <c r="N29" s="184"/>
      <c r="O29" s="175"/>
      <c r="P29" s="175" t="str">
        <f t="shared" si="21"/>
        <v>date'[Date]</v>
      </c>
      <c r="Q29" s="175" t="str">
        <f t="shared" si="22"/>
        <v>fact_sales'[Date_BK]</v>
      </c>
      <c r="R29" s="175" t="str">
        <f t="shared" si="23"/>
        <v>date'[Date]</v>
      </c>
      <c r="S29" s="175" t="str">
        <f t="shared" si="24"/>
        <v>date'[MM_YY]</v>
      </c>
      <c r="T29" s="175" t="str">
        <f t="shared" si="25"/>
        <v>date'[QQ_YY]</v>
      </c>
      <c r="U29" s="175" t="str">
        <f t="shared" si="26"/>
        <v>date'[Year]</v>
      </c>
      <c r="V29" s="175">
        <f t="shared" si="27"/>
        <v>0</v>
      </c>
      <c r="W29" s="175">
        <f t="shared" si="28"/>
        <v>0</v>
      </c>
      <c r="X29" s="175">
        <f t="shared" si="29"/>
        <v>0</v>
      </c>
      <c r="Y29" s="175">
        <f t="shared" si="30"/>
        <v>0</v>
      </c>
      <c r="AA29" s="141"/>
      <c r="AB29" s="134" t="s">
        <v>614</v>
      </c>
      <c r="AC29" s="145" t="s">
        <v>614</v>
      </c>
      <c r="AD29" s="145" t="s">
        <v>614</v>
      </c>
      <c r="AE29" s="132"/>
    </row>
    <row r="30" spans="1:31" s="8" customFormat="1" ht="93" customHeight="1">
      <c r="A30" s="191" t="s">
        <v>614</v>
      </c>
      <c r="B30" s="190" t="s">
        <v>678</v>
      </c>
      <c r="C30" s="189" t="s">
        <v>726</v>
      </c>
      <c r="D30" s="188" t="s">
        <v>725</v>
      </c>
      <c r="E30" s="173" t="str">
        <f t="shared" si="17"/>
        <v>KPIs</v>
      </c>
      <c r="F30" s="202" t="str">
        <f t="shared" si="18"/>
        <v>Costs</v>
      </c>
      <c r="G30" s="200" t="str">
        <f t="shared" si="19"/>
        <v>#,###</v>
      </c>
      <c r="H30" s="173" t="str">
        <f t="shared" si="20"/>
        <v>\Costs</v>
      </c>
      <c r="I30" s="187" t="str">
        <f t="shared" si="4"/>
        <v>PQTD Costs</v>
      </c>
      <c r="J30" s="186" t="str">
        <f>"
IF (
["&amp;I3&amp;"],
    CALCULATE( 
        [" &amp; I7 &amp;  "]                               
        , CALCULATETABLE(
               DATEADD("&amp;P30&amp;",-1,QUARTER)
              )
       )
)"</f>
        <v xml:space="preserve">
IF (
[Show_Costs_ForDates],
    CALCULATE( 
        [PY Costs]                               
        , CALCULATETABLE(
               DATEADD(date'[Date],-1,QUARTER)
              )
       )
)</v>
      </c>
      <c r="K30" s="185" t="s">
        <v>1042</v>
      </c>
      <c r="L30" s="175" t="str">
        <f>G30</f>
        <v>#,###</v>
      </c>
      <c r="M30" s="184" t="s">
        <v>532</v>
      </c>
      <c r="N30" s="184"/>
      <c r="O30" s="175"/>
      <c r="P30" s="175" t="str">
        <f t="shared" si="21"/>
        <v>date'[Date]</v>
      </c>
      <c r="Q30" s="175" t="str">
        <f t="shared" si="22"/>
        <v>fact_sales'[Date_BK]</v>
      </c>
      <c r="R30" s="175" t="str">
        <f t="shared" si="23"/>
        <v>date'[Date]</v>
      </c>
      <c r="S30" s="175" t="str">
        <f t="shared" si="24"/>
        <v>date'[MM_YY]</v>
      </c>
      <c r="T30" s="175" t="str">
        <f t="shared" si="25"/>
        <v>date'[QQ_YY]</v>
      </c>
      <c r="U30" s="175" t="str">
        <f t="shared" si="26"/>
        <v>date'[Year]</v>
      </c>
      <c r="V30" s="175">
        <f t="shared" si="27"/>
        <v>0</v>
      </c>
      <c r="W30" s="175">
        <f t="shared" si="28"/>
        <v>0</v>
      </c>
      <c r="X30" s="175">
        <f t="shared" si="29"/>
        <v>0</v>
      </c>
      <c r="Y30" s="175">
        <f t="shared" si="30"/>
        <v>0</v>
      </c>
      <c r="AA30" s="141"/>
      <c r="AB30" s="134" t="s">
        <v>614</v>
      </c>
      <c r="AC30" s="145" t="s">
        <v>614</v>
      </c>
      <c r="AD30" s="145"/>
      <c r="AE30" s="132"/>
    </row>
    <row r="31" spans="1:31" s="8" customFormat="1" ht="93" customHeight="1">
      <c r="A31" s="191" t="s">
        <v>614</v>
      </c>
      <c r="B31" s="190" t="s">
        <v>678</v>
      </c>
      <c r="C31" s="189" t="s">
        <v>724</v>
      </c>
      <c r="D31" s="188" t="s">
        <v>723</v>
      </c>
      <c r="E31" s="173" t="str">
        <f t="shared" si="17"/>
        <v>KPIs</v>
      </c>
      <c r="F31" s="202" t="str">
        <f t="shared" si="18"/>
        <v>Costs</v>
      </c>
      <c r="G31" s="200" t="str">
        <f t="shared" si="19"/>
        <v>#,###</v>
      </c>
      <c r="H31" s="173" t="str">
        <f t="shared" si="20"/>
        <v>\Costs</v>
      </c>
      <c r="I31" s="187" t="str">
        <f t="shared" si="4"/>
        <v>QOQTD Costs</v>
      </c>
      <c r="J31" s="186" t="str">
        <f>"
VAR ValueCurrentPeriod  = ["   &amp; I5 &amp;  "]
VAR ValuePreviousPeriod =" &amp; "[" &amp; I30 &amp; "]" &amp; "
VAR Result =
                     IF (
                         NOT ISBLANK ( ValueCurrentPeriod ) &amp;&amp; NOT ISBLANK ( ValuePreviousPeriod )
                         , ValueCurrentPeriod - ValuePreviousPeriod
                      )
RETURN
    Result
"</f>
        <v xml:space="preserve">
VAR ValueCurrentPeriod  = [QTD Costs]
VAR ValuePreviousPeriod =[PQTD Costs]
VAR Result =
                     IF (
                         NOT ISBLANK ( ValueCurrentPeriod ) &amp;&amp; NOT ISBLANK ( ValuePreviousPeriod )
                         , ValueCurrentPeriod - ValuePreviousPeriod
                      )
RETURN
    Result
</v>
      </c>
      <c r="K31" s="185" t="s">
        <v>1042</v>
      </c>
      <c r="L31" s="175" t="str">
        <f>G31</f>
        <v>#,###</v>
      </c>
      <c r="M31" s="184" t="s">
        <v>532</v>
      </c>
      <c r="N31" s="184"/>
      <c r="O31" s="175" t="s">
        <v>722</v>
      </c>
      <c r="P31" s="175" t="str">
        <f t="shared" si="21"/>
        <v>date'[Date]</v>
      </c>
      <c r="Q31" s="175" t="str">
        <f t="shared" si="22"/>
        <v>fact_sales'[Date_BK]</v>
      </c>
      <c r="R31" s="175" t="str">
        <f t="shared" si="23"/>
        <v>date'[Date]</v>
      </c>
      <c r="S31" s="175" t="str">
        <f t="shared" si="24"/>
        <v>date'[MM_YY]</v>
      </c>
      <c r="T31" s="175" t="str">
        <f t="shared" si="25"/>
        <v>date'[QQ_YY]</v>
      </c>
      <c r="U31" s="175" t="str">
        <f t="shared" si="26"/>
        <v>date'[Year]</v>
      </c>
      <c r="V31" s="175">
        <f t="shared" si="27"/>
        <v>0</v>
      </c>
      <c r="W31" s="175">
        <f t="shared" si="28"/>
        <v>0</v>
      </c>
      <c r="X31" s="175">
        <f t="shared" si="29"/>
        <v>0</v>
      </c>
      <c r="Y31" s="175">
        <f t="shared" si="30"/>
        <v>0</v>
      </c>
      <c r="AA31" s="141"/>
      <c r="AB31" s="134" t="s">
        <v>614</v>
      </c>
      <c r="AC31" s="145" t="s">
        <v>614</v>
      </c>
      <c r="AD31" s="145" t="s">
        <v>614</v>
      </c>
      <c r="AE31" s="132"/>
    </row>
    <row r="32" spans="1:31" s="8" customFormat="1" ht="93" customHeight="1">
      <c r="A32" s="191" t="s">
        <v>614</v>
      </c>
      <c r="B32" s="190" t="s">
        <v>678</v>
      </c>
      <c r="C32" s="189" t="s">
        <v>721</v>
      </c>
      <c r="D32" s="188" t="s">
        <v>720</v>
      </c>
      <c r="E32" s="173" t="str">
        <f t="shared" si="17"/>
        <v>KPIs</v>
      </c>
      <c r="F32" s="202" t="str">
        <f t="shared" si="18"/>
        <v>Costs</v>
      </c>
      <c r="G32" s="200" t="str">
        <f t="shared" si="19"/>
        <v>#,###</v>
      </c>
      <c r="H32" s="173" t="str">
        <f t="shared" si="20"/>
        <v>\Costs</v>
      </c>
      <c r="I32" s="187" t="str">
        <f t="shared" si="4"/>
        <v>QOQTD % Costs</v>
      </c>
      <c r="J32" s="186" t="str">
        <f>" 
DIVIDE ( " &amp; "[" &amp; I31 &amp; "]" &amp; " , " &amp; "[" &amp; I30 &amp; "]" &amp; " ) "</f>
        <v xml:space="preserve"> 
DIVIDE ( [QOQTD Costs] , [PQTD Costs] ) </v>
      </c>
      <c r="K32" s="185" t="s">
        <v>1042</v>
      </c>
      <c r="L32" s="175" t="s">
        <v>828</v>
      </c>
      <c r="M32" s="184" t="s">
        <v>532</v>
      </c>
      <c r="N32" s="184"/>
      <c r="O32" s="175"/>
      <c r="P32" s="175" t="str">
        <f t="shared" si="21"/>
        <v>date'[Date]</v>
      </c>
      <c r="Q32" s="175" t="str">
        <f t="shared" si="22"/>
        <v>fact_sales'[Date_BK]</v>
      </c>
      <c r="R32" s="175" t="str">
        <f t="shared" si="23"/>
        <v>date'[Date]</v>
      </c>
      <c r="S32" s="175" t="str">
        <f t="shared" si="24"/>
        <v>date'[MM_YY]</v>
      </c>
      <c r="T32" s="175" t="str">
        <f t="shared" si="25"/>
        <v>date'[QQ_YY]</v>
      </c>
      <c r="U32" s="175" t="str">
        <f t="shared" si="26"/>
        <v>date'[Year]</v>
      </c>
      <c r="V32" s="175">
        <f t="shared" si="27"/>
        <v>0</v>
      </c>
      <c r="W32" s="175">
        <f t="shared" si="28"/>
        <v>0</v>
      </c>
      <c r="X32" s="175">
        <f t="shared" si="29"/>
        <v>0</v>
      </c>
      <c r="Y32" s="175">
        <f t="shared" si="30"/>
        <v>0</v>
      </c>
      <c r="AA32" s="141"/>
      <c r="AB32" s="134" t="s">
        <v>614</v>
      </c>
      <c r="AC32" s="145" t="s">
        <v>614</v>
      </c>
      <c r="AD32" s="145" t="s">
        <v>614</v>
      </c>
      <c r="AE32" s="132"/>
    </row>
    <row r="33" spans="1:31" s="8" customFormat="1" ht="93" customHeight="1">
      <c r="A33" s="191" t="s">
        <v>614</v>
      </c>
      <c r="B33" s="190" t="s">
        <v>678</v>
      </c>
      <c r="C33" s="189" t="s">
        <v>719</v>
      </c>
      <c r="D33" s="188" t="s">
        <v>718</v>
      </c>
      <c r="E33" s="173" t="str">
        <f t="shared" si="17"/>
        <v>KPIs</v>
      </c>
      <c r="F33" s="202" t="str">
        <f t="shared" si="18"/>
        <v>Costs</v>
      </c>
      <c r="G33" s="200" t="str">
        <f t="shared" si="19"/>
        <v>#,###</v>
      </c>
      <c r="H33" s="173" t="str">
        <f t="shared" si="20"/>
        <v>\Costs</v>
      </c>
      <c r="I33" s="187" t="str">
        <f t="shared" si="4"/>
        <v>PMTD Costs</v>
      </c>
      <c r="J33" s="186" t="str">
        <f>"
IF (
["&amp;I3&amp;"],
    CALCULATE( 
        [" &amp; I15 &amp;  "]                               
        , CALCULATETABLE(
               DATEADD("&amp;P33&amp;",-1,MONTH)
             ) 
       )
)"</f>
        <v xml:space="preserve">
IF (
[Show_Costs_ForDates],
    CALCULATE( 
        [PQ Costs]                               
        , CALCULATETABLE(
               DATEADD(date'[Date],-1,MONTH)
             ) 
       )
)</v>
      </c>
      <c r="K33" s="185" t="s">
        <v>1042</v>
      </c>
      <c r="L33" s="175" t="str">
        <f>G33</f>
        <v>#,###</v>
      </c>
      <c r="M33" s="184" t="s">
        <v>532</v>
      </c>
      <c r="N33" s="184"/>
      <c r="O33" s="175"/>
      <c r="P33" s="175" t="str">
        <f t="shared" si="21"/>
        <v>date'[Date]</v>
      </c>
      <c r="Q33" s="175" t="str">
        <f t="shared" si="22"/>
        <v>fact_sales'[Date_BK]</v>
      </c>
      <c r="R33" s="175" t="str">
        <f t="shared" si="23"/>
        <v>date'[Date]</v>
      </c>
      <c r="S33" s="175" t="str">
        <f t="shared" si="24"/>
        <v>date'[MM_YY]</v>
      </c>
      <c r="T33" s="175" t="str">
        <f t="shared" si="25"/>
        <v>date'[QQ_YY]</v>
      </c>
      <c r="U33" s="175" t="str">
        <f t="shared" si="26"/>
        <v>date'[Year]</v>
      </c>
      <c r="V33" s="175">
        <f t="shared" si="27"/>
        <v>0</v>
      </c>
      <c r="W33" s="175">
        <f t="shared" si="28"/>
        <v>0</v>
      </c>
      <c r="X33" s="175">
        <f t="shared" si="29"/>
        <v>0</v>
      </c>
      <c r="Y33" s="175">
        <f t="shared" si="30"/>
        <v>0</v>
      </c>
      <c r="AA33" s="141"/>
      <c r="AB33" s="134" t="s">
        <v>614</v>
      </c>
      <c r="AC33" s="145" t="s">
        <v>614</v>
      </c>
      <c r="AD33" s="145"/>
      <c r="AE33" s="132"/>
    </row>
    <row r="34" spans="1:31" s="8" customFormat="1" ht="93" customHeight="1">
      <c r="A34" s="191" t="s">
        <v>614</v>
      </c>
      <c r="B34" s="190" t="s">
        <v>678</v>
      </c>
      <c r="C34" s="189" t="s">
        <v>717</v>
      </c>
      <c r="D34" s="188" t="s">
        <v>716</v>
      </c>
      <c r="E34" s="173" t="str">
        <f t="shared" si="17"/>
        <v>KPIs</v>
      </c>
      <c r="F34" s="202" t="str">
        <f t="shared" si="18"/>
        <v>Costs</v>
      </c>
      <c r="G34" s="200" t="str">
        <f t="shared" si="19"/>
        <v>#,###</v>
      </c>
      <c r="H34" s="173" t="str">
        <f t="shared" si="20"/>
        <v>\Costs</v>
      </c>
      <c r="I34" s="187" t="str">
        <f t="shared" si="4"/>
        <v>MOMTD Costs</v>
      </c>
      <c r="J34" s="186" t="str">
        <f>"
VAR ValueCurrentPeriod  = ["   &amp; I6 &amp;  "]
VAR ValuePreviousPeriod =" &amp; "[" &amp; I33 &amp; "]" &amp; "
VAR Result =
                     IF (
                         NOT ISBLANK ( ValueCurrentPeriod ) &amp;&amp; NOT ISBLANK ( ValuePreviousPeriod )
                         , ValueCurrentPeriod - ValuePreviousPeriod
                      )
RETURN
    Result
"</f>
        <v xml:space="preserve">
VAR ValueCurrentPeriod  = [MTD Costs]
VAR ValuePreviousPeriod =[PMTD Costs]
VAR Result =
                     IF (
                         NOT ISBLANK ( ValueCurrentPeriod ) &amp;&amp; NOT ISBLANK ( ValuePreviousPeriod )
                         , ValueCurrentPeriod - ValuePreviousPeriod
                      )
RETURN
    Result
</v>
      </c>
      <c r="K34" s="185" t="s">
        <v>1042</v>
      </c>
      <c r="L34" s="175" t="str">
        <f>G34</f>
        <v>#,###</v>
      </c>
      <c r="M34" s="184" t="s">
        <v>532</v>
      </c>
      <c r="N34" s="184"/>
      <c r="O34" s="175" t="s">
        <v>715</v>
      </c>
      <c r="P34" s="175" t="str">
        <f t="shared" si="21"/>
        <v>date'[Date]</v>
      </c>
      <c r="Q34" s="175" t="str">
        <f t="shared" si="22"/>
        <v>fact_sales'[Date_BK]</v>
      </c>
      <c r="R34" s="175" t="str">
        <f t="shared" si="23"/>
        <v>date'[Date]</v>
      </c>
      <c r="S34" s="175" t="str">
        <f t="shared" si="24"/>
        <v>date'[MM_YY]</v>
      </c>
      <c r="T34" s="175" t="str">
        <f t="shared" si="25"/>
        <v>date'[QQ_YY]</v>
      </c>
      <c r="U34" s="175" t="str">
        <f t="shared" si="26"/>
        <v>date'[Year]</v>
      </c>
      <c r="V34" s="175">
        <f t="shared" si="27"/>
        <v>0</v>
      </c>
      <c r="W34" s="175">
        <f t="shared" si="28"/>
        <v>0</v>
      </c>
      <c r="X34" s="175">
        <f t="shared" si="29"/>
        <v>0</v>
      </c>
      <c r="Y34" s="175">
        <f t="shared" si="30"/>
        <v>0</v>
      </c>
      <c r="AA34" s="141"/>
      <c r="AB34" s="134" t="s">
        <v>614</v>
      </c>
      <c r="AC34" s="145" t="s">
        <v>614</v>
      </c>
      <c r="AD34" s="145" t="s">
        <v>614</v>
      </c>
      <c r="AE34" s="132"/>
    </row>
    <row r="35" spans="1:31" s="8" customFormat="1" ht="93" customHeight="1">
      <c r="A35" s="191" t="s">
        <v>614</v>
      </c>
      <c r="B35" s="190" t="s">
        <v>678</v>
      </c>
      <c r="C35" s="189" t="s">
        <v>714</v>
      </c>
      <c r="D35" s="188" t="s">
        <v>713</v>
      </c>
      <c r="E35" s="173" t="str">
        <f t="shared" si="17"/>
        <v>KPIs</v>
      </c>
      <c r="F35" s="202" t="str">
        <f t="shared" si="18"/>
        <v>Costs</v>
      </c>
      <c r="G35" s="200" t="str">
        <f t="shared" si="19"/>
        <v>#,###</v>
      </c>
      <c r="H35" s="173" t="str">
        <f t="shared" si="20"/>
        <v>\Costs</v>
      </c>
      <c r="I35" s="187" t="str">
        <f t="shared" si="4"/>
        <v>MOMTD % Costs</v>
      </c>
      <c r="J35" s="186" t="str">
        <f>" 
DIVIDE ( " &amp; "[" &amp; I34 &amp; "]" &amp; " , " &amp; "[" &amp; I33 &amp; "]" &amp; " ) "</f>
        <v xml:space="preserve"> 
DIVIDE ( [MOMTD Costs] , [PMTD Costs] ) </v>
      </c>
      <c r="K35" s="185" t="s">
        <v>1042</v>
      </c>
      <c r="L35" s="175" t="s">
        <v>828</v>
      </c>
      <c r="M35" s="184" t="s">
        <v>532</v>
      </c>
      <c r="N35" s="184"/>
      <c r="O35" s="175"/>
      <c r="P35" s="175" t="str">
        <f t="shared" si="21"/>
        <v>date'[Date]</v>
      </c>
      <c r="Q35" s="175" t="str">
        <f t="shared" si="22"/>
        <v>fact_sales'[Date_BK]</v>
      </c>
      <c r="R35" s="175" t="str">
        <f t="shared" si="23"/>
        <v>date'[Date]</v>
      </c>
      <c r="S35" s="175" t="str">
        <f t="shared" si="24"/>
        <v>date'[MM_YY]</v>
      </c>
      <c r="T35" s="175" t="str">
        <f t="shared" si="25"/>
        <v>date'[QQ_YY]</v>
      </c>
      <c r="U35" s="175" t="str">
        <f t="shared" si="26"/>
        <v>date'[Year]</v>
      </c>
      <c r="V35" s="175">
        <f t="shared" si="27"/>
        <v>0</v>
      </c>
      <c r="W35" s="175">
        <f t="shared" si="28"/>
        <v>0</v>
      </c>
      <c r="X35" s="175">
        <f t="shared" si="29"/>
        <v>0</v>
      </c>
      <c r="Y35" s="175">
        <f t="shared" si="30"/>
        <v>0</v>
      </c>
      <c r="AA35" s="141"/>
      <c r="AB35" s="134" t="s">
        <v>614</v>
      </c>
      <c r="AC35" s="145" t="s">
        <v>614</v>
      </c>
      <c r="AD35" s="145" t="s">
        <v>614</v>
      </c>
      <c r="AE35" s="132"/>
    </row>
    <row r="36" spans="1:31" s="8" customFormat="1" ht="93" customHeight="1">
      <c r="A36" s="191" t="s">
        <v>614</v>
      </c>
      <c r="B36" s="190" t="s">
        <v>678</v>
      </c>
      <c r="C36" s="189" t="s">
        <v>712</v>
      </c>
      <c r="D36" s="188" t="s">
        <v>711</v>
      </c>
      <c r="E36" s="173" t="str">
        <f t="shared" si="17"/>
        <v>KPIs</v>
      </c>
      <c r="F36" s="202" t="str">
        <f t="shared" si="18"/>
        <v>Costs</v>
      </c>
      <c r="G36" s="200" t="str">
        <f t="shared" si="19"/>
        <v>#,###</v>
      </c>
      <c r="H36" s="173" t="str">
        <f t="shared" si="20"/>
        <v>\Costs</v>
      </c>
      <c r="I36" s="187" t="str">
        <f t="shared" si="4"/>
        <v>PYC Costs</v>
      </c>
      <c r="J36" s="186" t="str">
        <f>"
CALCULATE( 
    ["&amp;F36&amp;"]    
        , CALCULATETABLE(
               PARALLELPERIOD("&amp;P36&amp;",-1,YEAR)
             )
)"</f>
        <v xml:space="preserve">
CALCULATE( 
    [Costs]    
        , CALCULATETABLE(
               PARALLELPERIOD(date'[Date],-1,YEAR)
             )
)</v>
      </c>
      <c r="K36" s="185" t="s">
        <v>1043</v>
      </c>
      <c r="L36" s="175" t="str">
        <f>G36</f>
        <v>#,###</v>
      </c>
      <c r="M36" s="184" t="s">
        <v>532</v>
      </c>
      <c r="N36" s="184"/>
      <c r="O36" s="175"/>
      <c r="P36" s="175" t="str">
        <f t="shared" si="21"/>
        <v>date'[Date]</v>
      </c>
      <c r="Q36" s="175" t="str">
        <f t="shared" si="22"/>
        <v>fact_sales'[Date_BK]</v>
      </c>
      <c r="R36" s="175" t="str">
        <f t="shared" si="23"/>
        <v>date'[Date]</v>
      </c>
      <c r="S36" s="175" t="str">
        <f t="shared" si="24"/>
        <v>date'[MM_YY]</v>
      </c>
      <c r="T36" s="175" t="str">
        <f t="shared" si="25"/>
        <v>date'[QQ_YY]</v>
      </c>
      <c r="U36" s="175" t="str">
        <f t="shared" si="26"/>
        <v>date'[Year]</v>
      </c>
      <c r="V36" s="175">
        <f t="shared" si="27"/>
        <v>0</v>
      </c>
      <c r="W36" s="175">
        <f t="shared" si="28"/>
        <v>0</v>
      </c>
      <c r="X36" s="175">
        <f t="shared" si="29"/>
        <v>0</v>
      </c>
      <c r="Y36" s="175">
        <f t="shared" si="30"/>
        <v>0</v>
      </c>
      <c r="AA36" s="141"/>
      <c r="AB36" s="134" t="s">
        <v>614</v>
      </c>
      <c r="AC36" s="145"/>
      <c r="AD36" s="145"/>
      <c r="AE36" s="132"/>
    </row>
    <row r="37" spans="1:31" s="8" customFormat="1" ht="93" customHeight="1">
      <c r="A37" s="191" t="s">
        <v>614</v>
      </c>
      <c r="B37" s="190" t="s">
        <v>678</v>
      </c>
      <c r="C37" s="189" t="s">
        <v>710</v>
      </c>
      <c r="D37" s="188" t="s">
        <v>709</v>
      </c>
      <c r="E37" s="173" t="str">
        <f t="shared" si="17"/>
        <v>KPIs</v>
      </c>
      <c r="F37" s="202" t="str">
        <f t="shared" si="18"/>
        <v>Costs</v>
      </c>
      <c r="G37" s="200" t="str">
        <f t="shared" si="19"/>
        <v>#,###</v>
      </c>
      <c r="H37" s="173" t="str">
        <f t="shared" si="20"/>
        <v>\Costs</v>
      </c>
      <c r="I37" s="187" t="str">
        <f t="shared" si="4"/>
        <v>YTDOPY Costs</v>
      </c>
      <c r="J37" s="186" t="str">
        <f>"
VAR ValueCurrentPeriod  = ["   &amp; I4&amp;  "]
VAR ValuePreviousPeriod =" &amp; "[" &amp; I36 &amp; "]" &amp; "
VAR Result =
                     IF (
                         NOT ISBLANK ( ValueCurrentPeriod ) &amp;&amp; NOT ISBLANK ( ValuePreviousPeriod )
                         , ValueCurrentPeriod - ValuePreviousPeriod
                      )
RETURN
    Result
"</f>
        <v xml:space="preserve">
VAR ValueCurrentPeriod  = [YTD Costs]
VAR ValuePreviousPeriod =[PYC Costs]
VAR Result =
                     IF (
                         NOT ISBLANK ( ValueCurrentPeriod ) &amp;&amp; NOT ISBLANK ( ValuePreviousPeriod )
                         , ValueCurrentPeriod - ValuePreviousPeriod
                      )
RETURN
    Result
</v>
      </c>
      <c r="K37" s="185" t="s">
        <v>1043</v>
      </c>
      <c r="L37" s="175" t="str">
        <f>G37</f>
        <v>#,###</v>
      </c>
      <c r="M37" s="184" t="s">
        <v>532</v>
      </c>
      <c r="N37" s="184"/>
      <c r="O37" s="175" t="s">
        <v>708</v>
      </c>
      <c r="P37" s="175" t="str">
        <f t="shared" si="21"/>
        <v>date'[Date]</v>
      </c>
      <c r="Q37" s="175" t="str">
        <f t="shared" si="22"/>
        <v>fact_sales'[Date_BK]</v>
      </c>
      <c r="R37" s="175" t="str">
        <f t="shared" si="23"/>
        <v>date'[Date]</v>
      </c>
      <c r="S37" s="175" t="str">
        <f t="shared" si="24"/>
        <v>date'[MM_YY]</v>
      </c>
      <c r="T37" s="175" t="str">
        <f t="shared" si="25"/>
        <v>date'[QQ_YY]</v>
      </c>
      <c r="U37" s="175" t="str">
        <f t="shared" si="26"/>
        <v>date'[Year]</v>
      </c>
      <c r="V37" s="175">
        <f t="shared" si="27"/>
        <v>0</v>
      </c>
      <c r="W37" s="175">
        <f t="shared" si="28"/>
        <v>0</v>
      </c>
      <c r="X37" s="175">
        <f t="shared" si="29"/>
        <v>0</v>
      </c>
      <c r="Y37" s="175">
        <f t="shared" si="30"/>
        <v>0</v>
      </c>
      <c r="AA37" s="141"/>
      <c r="AB37" s="134" t="s">
        <v>614</v>
      </c>
      <c r="AC37" s="145" t="s">
        <v>614</v>
      </c>
      <c r="AD37" s="145" t="s">
        <v>614</v>
      </c>
      <c r="AE37" s="132"/>
    </row>
    <row r="38" spans="1:31" s="8" customFormat="1" ht="93" customHeight="1">
      <c r="A38" s="191" t="s">
        <v>614</v>
      </c>
      <c r="B38" s="190" t="s">
        <v>678</v>
      </c>
      <c r="C38" s="189" t="s">
        <v>707</v>
      </c>
      <c r="D38" s="188" t="s">
        <v>706</v>
      </c>
      <c r="E38" s="173" t="str">
        <f t="shared" si="17"/>
        <v>KPIs</v>
      </c>
      <c r="F38" s="202" t="str">
        <f t="shared" si="18"/>
        <v>Costs</v>
      </c>
      <c r="G38" s="200" t="str">
        <f t="shared" si="19"/>
        <v>#,###</v>
      </c>
      <c r="H38" s="173" t="str">
        <f t="shared" si="20"/>
        <v>\Costs</v>
      </c>
      <c r="I38" s="187" t="str">
        <f t="shared" si="4"/>
        <v>YTDOPY % Costs</v>
      </c>
      <c r="J38" s="186" t="str">
        <f>" 
DIVIDE ( " &amp; "[" &amp; I37 &amp; "]" &amp; " , " &amp; "[" &amp; I36 &amp; "]" &amp; " ) "</f>
        <v xml:space="preserve"> 
DIVIDE ( [YTDOPY Costs] , [PYC Costs] ) </v>
      </c>
      <c r="K38" s="185" t="s">
        <v>1043</v>
      </c>
      <c r="L38" s="175" t="s">
        <v>828</v>
      </c>
      <c r="M38" s="184" t="s">
        <v>532</v>
      </c>
      <c r="N38" s="184"/>
      <c r="O38" s="175"/>
      <c r="P38" s="175" t="str">
        <f t="shared" si="21"/>
        <v>date'[Date]</v>
      </c>
      <c r="Q38" s="175" t="str">
        <f t="shared" si="22"/>
        <v>fact_sales'[Date_BK]</v>
      </c>
      <c r="R38" s="175" t="str">
        <f t="shared" si="23"/>
        <v>date'[Date]</v>
      </c>
      <c r="S38" s="175" t="str">
        <f t="shared" si="24"/>
        <v>date'[MM_YY]</v>
      </c>
      <c r="T38" s="175" t="str">
        <f t="shared" si="25"/>
        <v>date'[QQ_YY]</v>
      </c>
      <c r="U38" s="175" t="str">
        <f t="shared" si="26"/>
        <v>date'[Year]</v>
      </c>
      <c r="V38" s="175">
        <f t="shared" si="27"/>
        <v>0</v>
      </c>
      <c r="W38" s="175">
        <f t="shared" si="28"/>
        <v>0</v>
      </c>
      <c r="X38" s="175">
        <f t="shared" si="29"/>
        <v>0</v>
      </c>
      <c r="Y38" s="175">
        <f t="shared" si="30"/>
        <v>0</v>
      </c>
      <c r="AA38" s="141"/>
      <c r="AB38" s="134" t="s">
        <v>614</v>
      </c>
      <c r="AC38" s="145" t="s">
        <v>614</v>
      </c>
      <c r="AD38" s="145" t="s">
        <v>614</v>
      </c>
      <c r="AE38" s="132"/>
    </row>
    <row r="39" spans="1:31" s="8" customFormat="1" ht="93" customHeight="1">
      <c r="A39" s="191" t="s">
        <v>614</v>
      </c>
      <c r="B39" s="190" t="s">
        <v>678</v>
      </c>
      <c r="C39" s="189" t="s">
        <v>705</v>
      </c>
      <c r="D39" s="188" t="s">
        <v>704</v>
      </c>
      <c r="E39" s="173" t="str">
        <f t="shared" si="17"/>
        <v>KPIs</v>
      </c>
      <c r="F39" s="202" t="str">
        <f t="shared" si="18"/>
        <v>Costs</v>
      </c>
      <c r="G39" s="200" t="str">
        <f t="shared" si="19"/>
        <v>#,###</v>
      </c>
      <c r="H39" s="173" t="str">
        <f t="shared" si="20"/>
        <v>\Costs</v>
      </c>
      <c r="I39" s="187" t="str">
        <f t="shared" si="4"/>
        <v>PQC Costs</v>
      </c>
      <c r="J39" s="186" t="str">
        <f>"
IF (
["&amp;I3&amp;"],
   CALCULATE( 
        ["&amp;F39&amp;"]    
        , CALCULATETABLE(
               PARALLELPERIOD("&amp;P39&amp;",-1,QUARTER)
              )
       )
)"</f>
        <v xml:space="preserve">
IF (
[Show_Costs_ForDates],
   CALCULATE( 
        [Costs]    
        , CALCULATETABLE(
               PARALLELPERIOD(date'[Date],-1,QUARTER)
              )
       )
)</v>
      </c>
      <c r="K39" s="185" t="s">
        <v>1043</v>
      </c>
      <c r="L39" s="175" t="str">
        <f>G39</f>
        <v>#,###</v>
      </c>
      <c r="M39" s="184" t="s">
        <v>532</v>
      </c>
      <c r="N39" s="184"/>
      <c r="O39" s="175"/>
      <c r="P39" s="175" t="str">
        <f t="shared" si="21"/>
        <v>date'[Date]</v>
      </c>
      <c r="Q39" s="175" t="str">
        <f t="shared" si="22"/>
        <v>fact_sales'[Date_BK]</v>
      </c>
      <c r="R39" s="175" t="str">
        <f t="shared" si="23"/>
        <v>date'[Date]</v>
      </c>
      <c r="S39" s="175" t="str">
        <f t="shared" si="24"/>
        <v>date'[MM_YY]</v>
      </c>
      <c r="T39" s="175" t="str">
        <f t="shared" si="25"/>
        <v>date'[QQ_YY]</v>
      </c>
      <c r="U39" s="175" t="str">
        <f t="shared" si="26"/>
        <v>date'[Year]</v>
      </c>
      <c r="V39" s="175">
        <f t="shared" si="27"/>
        <v>0</v>
      </c>
      <c r="W39" s="175">
        <f t="shared" si="28"/>
        <v>0</v>
      </c>
      <c r="X39" s="175">
        <f t="shared" si="29"/>
        <v>0</v>
      </c>
      <c r="Y39" s="175">
        <f t="shared" si="30"/>
        <v>0</v>
      </c>
      <c r="AA39" s="141"/>
      <c r="AB39" s="134" t="s">
        <v>614</v>
      </c>
      <c r="AC39" s="145"/>
      <c r="AD39" s="145"/>
      <c r="AE39" s="132"/>
    </row>
    <row r="40" spans="1:31" s="8" customFormat="1" ht="93" customHeight="1">
      <c r="A40" s="191" t="s">
        <v>614</v>
      </c>
      <c r="B40" s="190" t="s">
        <v>678</v>
      </c>
      <c r="C40" s="189" t="s">
        <v>703</v>
      </c>
      <c r="D40" s="188" t="s">
        <v>702</v>
      </c>
      <c r="E40" s="173" t="str">
        <f t="shared" si="17"/>
        <v>KPIs</v>
      </c>
      <c r="F40" s="202" t="str">
        <f t="shared" si="18"/>
        <v>Costs</v>
      </c>
      <c r="G40" s="200" t="str">
        <f t="shared" si="19"/>
        <v>#,###</v>
      </c>
      <c r="H40" s="173" t="str">
        <f t="shared" si="20"/>
        <v>\Costs</v>
      </c>
      <c r="I40" s="187" t="str">
        <f t="shared" si="4"/>
        <v>QTDOPQ Costs</v>
      </c>
      <c r="J40" s="186" t="str">
        <f>"
VAR ValueCurrentPeriod  = ["   &amp; I5&amp;  "]
VAR ValuePreviousPeriod =" &amp; "[" &amp; I39 &amp; "]" &amp; "
VAR Result =
                     IF (
                         NOT ISBLANK ( ValueCurrentPeriod ) &amp;&amp; NOT ISBLANK ( ValuePreviousPeriod )
                         , ValueCurrentPeriod - ValuePreviousPeriod
                      )
RETURN
    Result
"</f>
        <v xml:space="preserve">
VAR ValueCurrentPeriod  = [QTD Costs]
VAR ValuePreviousPeriod =[PQC Costs]
VAR Result =
                     IF (
                         NOT ISBLANK ( ValueCurrentPeriod ) &amp;&amp; NOT ISBLANK ( ValuePreviousPeriod )
                         , ValueCurrentPeriod - ValuePreviousPeriod
                      )
RETURN
    Result
</v>
      </c>
      <c r="K40" s="185" t="s">
        <v>1043</v>
      </c>
      <c r="L40" s="175" t="str">
        <f>G40</f>
        <v>#,###</v>
      </c>
      <c r="M40" s="184" t="s">
        <v>532</v>
      </c>
      <c r="N40" s="184"/>
      <c r="O40" s="175" t="s">
        <v>701</v>
      </c>
      <c r="P40" s="175" t="str">
        <f t="shared" si="21"/>
        <v>date'[Date]</v>
      </c>
      <c r="Q40" s="175" t="str">
        <f t="shared" si="22"/>
        <v>fact_sales'[Date_BK]</v>
      </c>
      <c r="R40" s="175" t="str">
        <f t="shared" si="23"/>
        <v>date'[Date]</v>
      </c>
      <c r="S40" s="175" t="str">
        <f t="shared" si="24"/>
        <v>date'[MM_YY]</v>
      </c>
      <c r="T40" s="175" t="str">
        <f t="shared" si="25"/>
        <v>date'[QQ_YY]</v>
      </c>
      <c r="U40" s="175" t="str">
        <f t="shared" si="26"/>
        <v>date'[Year]</v>
      </c>
      <c r="V40" s="175">
        <f t="shared" si="27"/>
        <v>0</v>
      </c>
      <c r="W40" s="175">
        <f t="shared" si="28"/>
        <v>0</v>
      </c>
      <c r="X40" s="175">
        <f t="shared" si="29"/>
        <v>0</v>
      </c>
      <c r="Y40" s="175">
        <f t="shared" si="30"/>
        <v>0</v>
      </c>
      <c r="AA40" s="141"/>
      <c r="AB40" s="134" t="s">
        <v>614</v>
      </c>
      <c r="AC40" s="145" t="s">
        <v>614</v>
      </c>
      <c r="AD40" s="145" t="s">
        <v>614</v>
      </c>
      <c r="AE40" s="132"/>
    </row>
    <row r="41" spans="1:31" s="8" customFormat="1" ht="93" customHeight="1">
      <c r="A41" s="191" t="s">
        <v>614</v>
      </c>
      <c r="B41" s="190" t="s">
        <v>678</v>
      </c>
      <c r="C41" s="189" t="s">
        <v>700</v>
      </c>
      <c r="D41" s="188" t="s">
        <v>699</v>
      </c>
      <c r="E41" s="173" t="str">
        <f t="shared" si="17"/>
        <v>KPIs</v>
      </c>
      <c r="F41" s="202" t="str">
        <f t="shared" si="18"/>
        <v>Costs</v>
      </c>
      <c r="G41" s="200" t="str">
        <f t="shared" si="19"/>
        <v>#,###</v>
      </c>
      <c r="H41" s="173" t="str">
        <f t="shared" si="20"/>
        <v>\Costs</v>
      </c>
      <c r="I41" s="187" t="str">
        <f t="shared" si="4"/>
        <v>QTDOPQ % Costs</v>
      </c>
      <c r="J41" s="186" t="str">
        <f>" 
DIVIDE ( " &amp; "[" &amp; I40 &amp; "]" &amp; " , " &amp; "[" &amp; I39 &amp; "]" &amp; " ) "</f>
        <v xml:space="preserve"> 
DIVIDE ( [QTDOPQ Costs] , [PQC Costs] ) </v>
      </c>
      <c r="K41" s="185" t="s">
        <v>1043</v>
      </c>
      <c r="L41" s="175" t="s">
        <v>828</v>
      </c>
      <c r="M41" s="184" t="s">
        <v>532</v>
      </c>
      <c r="N41" s="184"/>
      <c r="O41" s="175"/>
      <c r="P41" s="175" t="str">
        <f t="shared" si="21"/>
        <v>date'[Date]</v>
      </c>
      <c r="Q41" s="175" t="str">
        <f t="shared" si="22"/>
        <v>fact_sales'[Date_BK]</v>
      </c>
      <c r="R41" s="175" t="str">
        <f t="shared" si="23"/>
        <v>date'[Date]</v>
      </c>
      <c r="S41" s="175" t="str">
        <f t="shared" si="24"/>
        <v>date'[MM_YY]</v>
      </c>
      <c r="T41" s="175" t="str">
        <f t="shared" si="25"/>
        <v>date'[QQ_YY]</v>
      </c>
      <c r="U41" s="175" t="str">
        <f t="shared" si="26"/>
        <v>date'[Year]</v>
      </c>
      <c r="V41" s="175">
        <f t="shared" si="27"/>
        <v>0</v>
      </c>
      <c r="W41" s="175">
        <f t="shared" si="28"/>
        <v>0</v>
      </c>
      <c r="X41" s="175">
        <f t="shared" si="29"/>
        <v>0</v>
      </c>
      <c r="Y41" s="175">
        <f t="shared" si="30"/>
        <v>0</v>
      </c>
      <c r="AA41" s="141"/>
      <c r="AB41" s="134" t="s">
        <v>614</v>
      </c>
      <c r="AC41" s="145" t="s">
        <v>614</v>
      </c>
      <c r="AD41" s="145" t="s">
        <v>614</v>
      </c>
      <c r="AE41" s="132"/>
    </row>
    <row r="42" spans="1:31" s="8" customFormat="1" ht="93" customHeight="1">
      <c r="A42" s="191" t="s">
        <v>614</v>
      </c>
      <c r="B42" s="190" t="s">
        <v>678</v>
      </c>
      <c r="C42" s="189" t="s">
        <v>698</v>
      </c>
      <c r="D42" s="188" t="s">
        <v>697</v>
      </c>
      <c r="E42" s="173" t="str">
        <f t="shared" si="17"/>
        <v>KPIs</v>
      </c>
      <c r="F42" s="202" t="str">
        <f t="shared" si="18"/>
        <v>Costs</v>
      </c>
      <c r="G42" s="200" t="str">
        <f t="shared" si="19"/>
        <v>#,###</v>
      </c>
      <c r="H42" s="173" t="str">
        <f t="shared" si="20"/>
        <v>\Costs</v>
      </c>
      <c r="I42" s="187" t="str">
        <f t="shared" si="4"/>
        <v>PMC Costs</v>
      </c>
      <c r="J42" s="186" t="str">
        <f>"
IF (
["&amp;I3&amp;"],
    CALCULATE( 
        ["&amp;F42&amp;"]    
        , CALCULATETABLE(
               PARALLELPERIOD("&amp;P42&amp;",-1,MONTH)
              )
      )
)"</f>
        <v xml:space="preserve">
IF (
[Show_Costs_ForDates],
    CALCULATE( 
        [Costs]    
        , CALCULATETABLE(
               PARALLELPERIOD(date'[Date],-1,MONTH)
              )
      )
)</v>
      </c>
      <c r="K42" s="185" t="s">
        <v>1043</v>
      </c>
      <c r="L42" s="175" t="str">
        <f>G42</f>
        <v>#,###</v>
      </c>
      <c r="M42" s="184" t="s">
        <v>532</v>
      </c>
      <c r="N42" s="184"/>
      <c r="O42" s="175"/>
      <c r="P42" s="175" t="str">
        <f t="shared" si="21"/>
        <v>date'[Date]</v>
      </c>
      <c r="Q42" s="175" t="str">
        <f t="shared" si="22"/>
        <v>fact_sales'[Date_BK]</v>
      </c>
      <c r="R42" s="175" t="str">
        <f t="shared" si="23"/>
        <v>date'[Date]</v>
      </c>
      <c r="S42" s="175" t="str">
        <f t="shared" si="24"/>
        <v>date'[MM_YY]</v>
      </c>
      <c r="T42" s="175" t="str">
        <f t="shared" si="25"/>
        <v>date'[QQ_YY]</v>
      </c>
      <c r="U42" s="175" t="str">
        <f t="shared" si="26"/>
        <v>date'[Year]</v>
      </c>
      <c r="V42" s="175">
        <f t="shared" si="27"/>
        <v>0</v>
      </c>
      <c r="W42" s="175">
        <f t="shared" si="28"/>
        <v>0</v>
      </c>
      <c r="X42" s="175">
        <f t="shared" si="29"/>
        <v>0</v>
      </c>
      <c r="Y42" s="175">
        <f t="shared" si="30"/>
        <v>0</v>
      </c>
      <c r="AA42" s="141"/>
      <c r="AB42" s="134" t="s">
        <v>614</v>
      </c>
      <c r="AC42" s="145"/>
      <c r="AD42" s="145"/>
      <c r="AE42" s="132"/>
    </row>
    <row r="43" spans="1:31" s="8" customFormat="1" ht="93" customHeight="1">
      <c r="A43" s="191" t="s">
        <v>614</v>
      </c>
      <c r="B43" s="190" t="s">
        <v>678</v>
      </c>
      <c r="C43" s="189" t="s">
        <v>696</v>
      </c>
      <c r="D43" s="188" t="s">
        <v>695</v>
      </c>
      <c r="E43" s="173" t="str">
        <f t="shared" si="17"/>
        <v>KPIs</v>
      </c>
      <c r="F43" s="202" t="str">
        <f t="shared" si="18"/>
        <v>Costs</v>
      </c>
      <c r="G43" s="200" t="str">
        <f t="shared" si="19"/>
        <v>#,###</v>
      </c>
      <c r="H43" s="173" t="str">
        <f t="shared" si="20"/>
        <v>\Costs</v>
      </c>
      <c r="I43" s="187" t="str">
        <f t="shared" si="4"/>
        <v>MTDOPM Costs</v>
      </c>
      <c r="J43" s="186" t="str">
        <f>"
VAR ValueCurrentPeriod  = ["   &amp; I8&amp;  "]
VAR ValuePreviousPeriod =" &amp; "[" &amp; I42 &amp; "]" &amp; "
VAR Result =
                     IF (
                         NOT ISBLANK ( ValueCurrentPeriod ) &amp;&amp; NOT ISBLANK ( ValuePreviousPeriod )
                         , ValueCurrentPeriod - ValuePreviousPeriod
                      )
RETURN
    Result
"</f>
        <v xml:space="preserve">
VAR ValueCurrentPeriod  = [YOY Costs]
VAR ValuePreviousPeriod =[PMC Costs]
VAR Result =
                     IF (
                         NOT ISBLANK ( ValueCurrentPeriod ) &amp;&amp; NOT ISBLANK ( ValuePreviousPeriod )
                         , ValueCurrentPeriod - ValuePreviousPeriod
                      )
RETURN
    Result
</v>
      </c>
      <c r="K43" s="185" t="s">
        <v>1043</v>
      </c>
      <c r="L43" s="175" t="str">
        <f>G43</f>
        <v>#,###</v>
      </c>
      <c r="M43" s="184" t="s">
        <v>532</v>
      </c>
      <c r="N43" s="184"/>
      <c r="O43" s="175" t="s">
        <v>694</v>
      </c>
      <c r="P43" s="175" t="str">
        <f t="shared" si="21"/>
        <v>date'[Date]</v>
      </c>
      <c r="Q43" s="175" t="str">
        <f t="shared" si="22"/>
        <v>fact_sales'[Date_BK]</v>
      </c>
      <c r="R43" s="175" t="str">
        <f t="shared" si="23"/>
        <v>date'[Date]</v>
      </c>
      <c r="S43" s="175" t="str">
        <f t="shared" si="24"/>
        <v>date'[MM_YY]</v>
      </c>
      <c r="T43" s="175" t="str">
        <f t="shared" si="25"/>
        <v>date'[QQ_YY]</v>
      </c>
      <c r="U43" s="175" t="str">
        <f t="shared" si="26"/>
        <v>date'[Year]</v>
      </c>
      <c r="V43" s="175">
        <f t="shared" si="27"/>
        <v>0</v>
      </c>
      <c r="W43" s="175">
        <f t="shared" si="28"/>
        <v>0</v>
      </c>
      <c r="X43" s="175">
        <f t="shared" si="29"/>
        <v>0</v>
      </c>
      <c r="Y43" s="175">
        <f t="shared" si="30"/>
        <v>0</v>
      </c>
      <c r="AA43" s="141"/>
      <c r="AB43" s="134" t="s">
        <v>614</v>
      </c>
      <c r="AC43" s="145" t="s">
        <v>614</v>
      </c>
      <c r="AD43" s="145" t="s">
        <v>614</v>
      </c>
      <c r="AE43" s="132"/>
    </row>
    <row r="44" spans="1:31" s="8" customFormat="1" ht="93" customHeight="1">
      <c r="A44" s="191" t="s">
        <v>614</v>
      </c>
      <c r="B44" s="190" t="s">
        <v>678</v>
      </c>
      <c r="C44" s="189" t="s">
        <v>693</v>
      </c>
      <c r="D44" s="188" t="s">
        <v>692</v>
      </c>
      <c r="E44" s="173" t="str">
        <f t="shared" si="17"/>
        <v>KPIs</v>
      </c>
      <c r="F44" s="202" t="str">
        <f t="shared" si="18"/>
        <v>Costs</v>
      </c>
      <c r="G44" s="200" t="str">
        <f t="shared" si="19"/>
        <v>#,###</v>
      </c>
      <c r="H44" s="173" t="str">
        <f t="shared" si="20"/>
        <v>\Costs</v>
      </c>
      <c r="I44" s="187" t="str">
        <f t="shared" si="4"/>
        <v>MTDOPM % Costs</v>
      </c>
      <c r="J44" s="186" t="str">
        <f>" 
DIVIDE ( " &amp; "[" &amp; I43 &amp; "]" &amp; " , " &amp; "[" &amp; I42 &amp; "]" &amp; " ) "</f>
        <v xml:space="preserve"> 
DIVIDE ( [MTDOPM Costs] , [PMC Costs] ) </v>
      </c>
      <c r="K44" s="185" t="s">
        <v>1043</v>
      </c>
      <c r="L44" s="175" t="s">
        <v>828</v>
      </c>
      <c r="M44" s="184" t="s">
        <v>532</v>
      </c>
      <c r="N44" s="184"/>
      <c r="O44" s="175"/>
      <c r="P44" s="175" t="str">
        <f t="shared" si="21"/>
        <v>date'[Date]</v>
      </c>
      <c r="Q44" s="175" t="str">
        <f t="shared" si="22"/>
        <v>fact_sales'[Date_BK]</v>
      </c>
      <c r="R44" s="175" t="str">
        <f t="shared" si="23"/>
        <v>date'[Date]</v>
      </c>
      <c r="S44" s="175" t="str">
        <f t="shared" si="24"/>
        <v>date'[MM_YY]</v>
      </c>
      <c r="T44" s="175" t="str">
        <f t="shared" si="25"/>
        <v>date'[QQ_YY]</v>
      </c>
      <c r="U44" s="175" t="str">
        <f t="shared" si="26"/>
        <v>date'[Year]</v>
      </c>
      <c r="V44" s="175">
        <f t="shared" si="27"/>
        <v>0</v>
      </c>
      <c r="W44" s="175">
        <f t="shared" si="28"/>
        <v>0</v>
      </c>
      <c r="X44" s="175">
        <f t="shared" si="29"/>
        <v>0</v>
      </c>
      <c r="Y44" s="175">
        <f t="shared" si="30"/>
        <v>0</v>
      </c>
      <c r="AA44" s="141"/>
      <c r="AB44" s="134" t="s">
        <v>614</v>
      </c>
      <c r="AC44" s="145" t="s">
        <v>614</v>
      </c>
      <c r="AD44" s="145" t="s">
        <v>614</v>
      </c>
      <c r="AE44" s="132"/>
    </row>
    <row r="45" spans="1:31" s="8" customFormat="1" ht="185.4" customHeight="1">
      <c r="A45" s="191" t="s">
        <v>614</v>
      </c>
      <c r="B45" s="190" t="s">
        <v>678</v>
      </c>
      <c r="C45" s="189" t="s">
        <v>691</v>
      </c>
      <c r="D45" s="188" t="s">
        <v>690</v>
      </c>
      <c r="E45" s="173" t="str">
        <f t="shared" si="17"/>
        <v>KPIs</v>
      </c>
      <c r="F45" s="202" t="str">
        <f t="shared" si="18"/>
        <v>Costs</v>
      </c>
      <c r="G45" s="200" t="str">
        <f t="shared" si="19"/>
        <v>#,###</v>
      </c>
      <c r="H45" s="173" t="str">
        <f t="shared" si="20"/>
        <v>\Costs</v>
      </c>
      <c r="I45" s="187" t="str">
        <f t="shared" si="4"/>
        <v>MAT Costs</v>
      </c>
      <c r="J45" s="186" t="str">
        <f>"IF (
["&amp;I3&amp;"],
   CALCULATE( 
        ["&amp;F45&amp;"]    
        , CALCULATETABLE(
               DATESINPERIOD(
			 "&amp;P45&amp;"
			 , MAX("&amp;P45&amp;")
			 ,-1
			,YEAR
			)
                                     )
             )
)"</f>
        <v>IF (
[Show_Costs_ForDates],
   CALCULATE( 
        [Costs]    
        , CALCULATETABLE(
               DATESINPERIOD(
			 date'[Date]
			 , MAX(date'[Date])
			 ,-1
			,YEAR
			)
                                     )
             )
)</v>
      </c>
      <c r="K45" s="185" t="s">
        <v>1044</v>
      </c>
      <c r="L45" s="175" t="str">
        <f>G45</f>
        <v>#,###</v>
      </c>
      <c r="M45" s="184" t="s">
        <v>532</v>
      </c>
      <c r="N45" s="184"/>
      <c r="O45" s="175" t="s">
        <v>839</v>
      </c>
      <c r="P45" s="175" t="str">
        <f t="shared" si="21"/>
        <v>date'[Date]</v>
      </c>
      <c r="Q45" s="175" t="str">
        <f t="shared" si="22"/>
        <v>fact_sales'[Date_BK]</v>
      </c>
      <c r="R45" s="175" t="str">
        <f t="shared" si="23"/>
        <v>date'[Date]</v>
      </c>
      <c r="S45" s="175" t="str">
        <f t="shared" si="24"/>
        <v>date'[MM_YY]</v>
      </c>
      <c r="T45" s="175" t="str">
        <f t="shared" si="25"/>
        <v>date'[QQ_YY]</v>
      </c>
      <c r="U45" s="175" t="str">
        <f t="shared" si="26"/>
        <v>date'[Year]</v>
      </c>
      <c r="V45" s="175">
        <f t="shared" si="27"/>
        <v>0</v>
      </c>
      <c r="W45" s="175">
        <f t="shared" si="28"/>
        <v>0</v>
      </c>
      <c r="X45" s="175">
        <f t="shared" si="29"/>
        <v>0</v>
      </c>
      <c r="Y45" s="175">
        <f t="shared" si="30"/>
        <v>0</v>
      </c>
      <c r="AA45" s="141"/>
      <c r="AB45" s="134"/>
      <c r="AC45" s="145" t="s">
        <v>614</v>
      </c>
      <c r="AD45" s="145"/>
      <c r="AE45" s="132"/>
    </row>
    <row r="46" spans="1:31" s="8" customFormat="1" ht="93" customHeight="1">
      <c r="A46" s="191" t="s">
        <v>614</v>
      </c>
      <c r="B46" s="190" t="s">
        <v>678</v>
      </c>
      <c r="C46" s="189" t="s">
        <v>689</v>
      </c>
      <c r="D46" s="188" t="s">
        <v>688</v>
      </c>
      <c r="E46" s="173" t="str">
        <f t="shared" si="17"/>
        <v>KPIs</v>
      </c>
      <c r="F46" s="202" t="str">
        <f t="shared" si="18"/>
        <v>Costs</v>
      </c>
      <c r="G46" s="200" t="str">
        <f t="shared" si="19"/>
        <v>#,###</v>
      </c>
      <c r="H46" s="173" t="str">
        <f t="shared" si="20"/>
        <v>\Costs</v>
      </c>
      <c r="I46" s="187" t="str">
        <f t="shared" si="4"/>
        <v>PYMAT Costs</v>
      </c>
      <c r="J46" s="186" t="str">
        <f>"
IF (
["&amp;I3&amp;"],
    CALCULATE( 
        [" &amp; I45 &amp;  "]                                         
        , CALCULATETABLE(
               DATEADD("&amp;P46&amp;",-1,YEAR)
              )
        )
)"</f>
        <v xml:space="preserve">
IF (
[Show_Costs_ForDates],
    CALCULATE( 
        [MAT Costs]                                         
        , CALCULATETABLE(
               DATEADD(date'[Date],-1,YEAR)
              )
        )
)</v>
      </c>
      <c r="K46" s="185" t="s">
        <v>1044</v>
      </c>
      <c r="L46" s="175" t="str">
        <f>G46</f>
        <v>#,###</v>
      </c>
      <c r="M46" s="184" t="s">
        <v>532</v>
      </c>
      <c r="N46" s="184"/>
      <c r="O46" s="175"/>
      <c r="P46" s="175" t="str">
        <f t="shared" si="21"/>
        <v>date'[Date]</v>
      </c>
      <c r="Q46" s="175" t="str">
        <f t="shared" si="22"/>
        <v>fact_sales'[Date_BK]</v>
      </c>
      <c r="R46" s="175" t="str">
        <f t="shared" si="23"/>
        <v>date'[Date]</v>
      </c>
      <c r="S46" s="175" t="str">
        <f t="shared" si="24"/>
        <v>date'[MM_YY]</v>
      </c>
      <c r="T46" s="175" t="str">
        <f t="shared" si="25"/>
        <v>date'[QQ_YY]</v>
      </c>
      <c r="U46" s="175" t="str">
        <f t="shared" si="26"/>
        <v>date'[Year]</v>
      </c>
      <c r="V46" s="175">
        <f t="shared" si="27"/>
        <v>0</v>
      </c>
      <c r="W46" s="175">
        <f t="shared" si="28"/>
        <v>0</v>
      </c>
      <c r="X46" s="175">
        <f t="shared" si="29"/>
        <v>0</v>
      </c>
      <c r="Y46" s="175">
        <f t="shared" si="30"/>
        <v>0</v>
      </c>
      <c r="AA46" s="141"/>
      <c r="AB46" s="134" t="s">
        <v>614</v>
      </c>
      <c r="AC46" s="145" t="s">
        <v>614</v>
      </c>
      <c r="AD46" s="145"/>
      <c r="AE46" s="132"/>
    </row>
    <row r="47" spans="1:31" s="8" customFormat="1" ht="93" customHeight="1">
      <c r="A47" s="191" t="s">
        <v>614</v>
      </c>
      <c r="B47" s="190" t="s">
        <v>678</v>
      </c>
      <c r="C47" s="189" t="s">
        <v>687</v>
      </c>
      <c r="D47" s="188" t="s">
        <v>686</v>
      </c>
      <c r="E47" s="173" t="str">
        <f t="shared" si="17"/>
        <v>KPIs</v>
      </c>
      <c r="F47" s="202" t="str">
        <f t="shared" si="18"/>
        <v>Costs</v>
      </c>
      <c r="G47" s="200" t="str">
        <f t="shared" si="19"/>
        <v>#,###</v>
      </c>
      <c r="H47" s="173" t="str">
        <f t="shared" si="20"/>
        <v>\Costs</v>
      </c>
      <c r="I47" s="187" t="str">
        <f t="shared" si="4"/>
        <v>MATG Costs</v>
      </c>
      <c r="J47" s="186" t="str">
        <f>"
VAR ValueCurrentPeriod  = ["   &amp; I45&amp;  "]
VAR ValuePreviousPeriod =" &amp; "[" &amp; I46 &amp; "]" &amp; "
VAR Result =
                     IF (
                         NOT ISBLANK ( ValueCurrentPeriod ) &amp;&amp; NOT ISBLANK ( ValuePreviousPeriod )
                         , ValueCurrentPeriod - ValuePreviousPeriod
                      )
RETURN
    Result
"</f>
        <v xml:space="preserve">
VAR ValueCurrentPeriod  = [MAT Costs]
VAR ValuePreviousPeriod =[PYMAT Costs]
VAR Result =
                     IF (
                         NOT ISBLANK ( ValueCurrentPeriod ) &amp;&amp; NOT ISBLANK ( ValuePreviousPeriod )
                         , ValueCurrentPeriod - ValuePreviousPeriod
                      )
RETURN
    Result
</v>
      </c>
      <c r="K47" s="185" t="s">
        <v>1044</v>
      </c>
      <c r="L47" s="175" t="str">
        <f>G47</f>
        <v>#,###</v>
      </c>
      <c r="M47" s="184" t="s">
        <v>532</v>
      </c>
      <c r="N47" s="184"/>
      <c r="O47" s="175"/>
      <c r="P47" s="175" t="str">
        <f t="shared" si="21"/>
        <v>date'[Date]</v>
      </c>
      <c r="Q47" s="175" t="str">
        <f t="shared" si="22"/>
        <v>fact_sales'[Date_BK]</v>
      </c>
      <c r="R47" s="175" t="str">
        <f t="shared" si="23"/>
        <v>date'[Date]</v>
      </c>
      <c r="S47" s="175" t="str">
        <f t="shared" si="24"/>
        <v>date'[MM_YY]</v>
      </c>
      <c r="T47" s="175" t="str">
        <f t="shared" si="25"/>
        <v>date'[QQ_YY]</v>
      </c>
      <c r="U47" s="175" t="str">
        <f t="shared" si="26"/>
        <v>date'[Year]</v>
      </c>
      <c r="V47" s="175">
        <f t="shared" si="27"/>
        <v>0</v>
      </c>
      <c r="W47" s="175">
        <f t="shared" si="28"/>
        <v>0</v>
      </c>
      <c r="X47" s="175">
        <f t="shared" si="29"/>
        <v>0</v>
      </c>
      <c r="Y47" s="175">
        <f t="shared" si="30"/>
        <v>0</v>
      </c>
      <c r="AA47" s="141"/>
      <c r="AB47" s="134" t="s">
        <v>614</v>
      </c>
      <c r="AC47" s="145" t="s">
        <v>614</v>
      </c>
      <c r="AD47" s="145" t="s">
        <v>614</v>
      </c>
      <c r="AE47" s="132"/>
    </row>
    <row r="48" spans="1:31" s="8" customFormat="1" ht="93" customHeight="1">
      <c r="A48" s="191" t="s">
        <v>614</v>
      </c>
      <c r="B48" s="190" t="s">
        <v>678</v>
      </c>
      <c r="C48" s="189" t="s">
        <v>685</v>
      </c>
      <c r="D48" s="188" t="s">
        <v>684</v>
      </c>
      <c r="E48" s="173" t="str">
        <f t="shared" si="17"/>
        <v>KPIs</v>
      </c>
      <c r="F48" s="202" t="str">
        <f t="shared" si="18"/>
        <v>Costs</v>
      </c>
      <c r="G48" s="200" t="str">
        <f t="shared" si="19"/>
        <v>#,###</v>
      </c>
      <c r="H48" s="173" t="str">
        <f t="shared" si="20"/>
        <v>\Costs</v>
      </c>
      <c r="I48" s="187" t="str">
        <f t="shared" si="4"/>
        <v>MATG % Costs</v>
      </c>
      <c r="J48" s="186" t="str">
        <f>" 
DIVIDE ( " &amp; "[" &amp; I47 &amp; "]" &amp; " , " &amp; "[" &amp; I46 &amp; "]" &amp; " ) "</f>
        <v xml:space="preserve"> 
DIVIDE ( [MATG Costs] , [PYMAT Costs] ) </v>
      </c>
      <c r="K48" s="185" t="s">
        <v>1044</v>
      </c>
      <c r="L48" s="175" t="s">
        <v>828</v>
      </c>
      <c r="M48" s="184" t="s">
        <v>532</v>
      </c>
      <c r="N48" s="184"/>
      <c r="O48" s="175"/>
      <c r="P48" s="175" t="str">
        <f t="shared" si="21"/>
        <v>date'[Date]</v>
      </c>
      <c r="Q48" s="175" t="str">
        <f t="shared" si="22"/>
        <v>fact_sales'[Date_BK]</v>
      </c>
      <c r="R48" s="175" t="str">
        <f t="shared" si="23"/>
        <v>date'[Date]</v>
      </c>
      <c r="S48" s="175" t="str">
        <f t="shared" si="24"/>
        <v>date'[MM_YY]</v>
      </c>
      <c r="T48" s="175" t="str">
        <f t="shared" si="25"/>
        <v>date'[QQ_YY]</v>
      </c>
      <c r="U48" s="175" t="str">
        <f t="shared" si="26"/>
        <v>date'[Year]</v>
      </c>
      <c r="V48" s="175">
        <f t="shared" si="27"/>
        <v>0</v>
      </c>
      <c r="W48" s="175">
        <f t="shared" si="28"/>
        <v>0</v>
      </c>
      <c r="X48" s="175">
        <f t="shared" si="29"/>
        <v>0</v>
      </c>
      <c r="Y48" s="175">
        <f t="shared" si="30"/>
        <v>0</v>
      </c>
      <c r="AA48" s="141"/>
      <c r="AB48" s="134" t="s">
        <v>614</v>
      </c>
      <c r="AC48" s="145" t="s">
        <v>614</v>
      </c>
      <c r="AD48" s="145" t="s">
        <v>614</v>
      </c>
      <c r="AE48" s="132"/>
    </row>
    <row r="49" spans="1:31" s="8" customFormat="1" ht="93" customHeight="1">
      <c r="A49" s="191" t="s">
        <v>614</v>
      </c>
      <c r="B49" s="190" t="s">
        <v>678</v>
      </c>
      <c r="C49" s="189" t="s">
        <v>683</v>
      </c>
      <c r="D49" s="188" t="s">
        <v>682</v>
      </c>
      <c r="E49" s="173" t="str">
        <f t="shared" si="17"/>
        <v>KPIs</v>
      </c>
      <c r="F49" s="202" t="str">
        <f t="shared" si="18"/>
        <v>Costs</v>
      </c>
      <c r="G49" s="200" t="str">
        <f t="shared" si="19"/>
        <v>#,###</v>
      </c>
      <c r="H49" s="173" t="str">
        <f t="shared" si="20"/>
        <v>\Costs</v>
      </c>
      <c r="I49" s="187" t="str">
        <f t="shared" si="4"/>
        <v>AVG 30D Costs</v>
      </c>
      <c r="J49" s="186" t="s">
        <v>1045</v>
      </c>
      <c r="K49" s="185" t="s">
        <v>1046</v>
      </c>
      <c r="L49" s="175" t="str">
        <f>G49</f>
        <v>#,###</v>
      </c>
      <c r="M49" s="184" t="s">
        <v>532</v>
      </c>
      <c r="N49" s="184"/>
      <c r="O49" s="175" t="s">
        <v>838</v>
      </c>
      <c r="P49" s="175" t="str">
        <f t="shared" si="21"/>
        <v>date'[Date]</v>
      </c>
      <c r="Q49" s="175" t="str">
        <f t="shared" si="22"/>
        <v>fact_sales'[Date_BK]</v>
      </c>
      <c r="R49" s="175" t="str">
        <f t="shared" si="23"/>
        <v>date'[Date]</v>
      </c>
      <c r="S49" s="175" t="str">
        <f t="shared" si="24"/>
        <v>date'[MM_YY]</v>
      </c>
      <c r="T49" s="175" t="str">
        <f t="shared" si="25"/>
        <v>date'[QQ_YY]</v>
      </c>
      <c r="U49" s="175" t="str">
        <f t="shared" si="26"/>
        <v>date'[Year]</v>
      </c>
      <c r="V49" s="175">
        <f t="shared" si="27"/>
        <v>0</v>
      </c>
      <c r="W49" s="175">
        <f t="shared" si="28"/>
        <v>0</v>
      </c>
      <c r="X49" s="175">
        <f t="shared" si="29"/>
        <v>0</v>
      </c>
      <c r="Y49" s="175">
        <f t="shared" si="30"/>
        <v>0</v>
      </c>
      <c r="AA49" s="141"/>
      <c r="AB49" s="134" t="s">
        <v>614</v>
      </c>
      <c r="AC49" s="145" t="s">
        <v>614</v>
      </c>
      <c r="AD49" s="145"/>
      <c r="AE49" s="132" t="s">
        <v>681</v>
      </c>
    </row>
    <row r="50" spans="1:31" s="8" customFormat="1" ht="93" customHeight="1">
      <c r="A50" s="191" t="s">
        <v>614</v>
      </c>
      <c r="B50" s="190" t="s">
        <v>678</v>
      </c>
      <c r="C50" s="189" t="s">
        <v>680</v>
      </c>
      <c r="D50" s="188" t="s">
        <v>679</v>
      </c>
      <c r="E50" s="173" t="str">
        <f t="shared" si="17"/>
        <v>KPIs</v>
      </c>
      <c r="F50" s="202" t="str">
        <f t="shared" si="18"/>
        <v>Costs</v>
      </c>
      <c r="G50" s="200" t="str">
        <f t="shared" si="19"/>
        <v>#,###</v>
      </c>
      <c r="H50" s="173" t="str">
        <f t="shared" si="20"/>
        <v>\Costs</v>
      </c>
      <c r="I50" s="187" t="str">
        <f t="shared" si="4"/>
        <v>AVG 3M Costs</v>
      </c>
      <c r="J50" s="186" t="s">
        <v>837</v>
      </c>
      <c r="K50" s="185" t="s">
        <v>1046</v>
      </c>
      <c r="L50" s="175" t="str">
        <f>G50</f>
        <v>#,###</v>
      </c>
      <c r="M50" s="184" t="s">
        <v>532</v>
      </c>
      <c r="N50" s="184"/>
      <c r="O50" s="175"/>
      <c r="P50" s="175" t="str">
        <f t="shared" si="21"/>
        <v>date'[Date]</v>
      </c>
      <c r="Q50" s="175" t="str">
        <f t="shared" si="22"/>
        <v>fact_sales'[Date_BK]</v>
      </c>
      <c r="R50" s="175" t="str">
        <f t="shared" si="23"/>
        <v>date'[Date]</v>
      </c>
      <c r="S50" s="175" t="str">
        <f t="shared" si="24"/>
        <v>date'[MM_YY]</v>
      </c>
      <c r="T50" s="175" t="str">
        <f t="shared" si="25"/>
        <v>date'[QQ_YY]</v>
      </c>
      <c r="U50" s="175" t="str">
        <f t="shared" si="26"/>
        <v>date'[Year]</v>
      </c>
      <c r="V50" s="175">
        <f t="shared" si="27"/>
        <v>0</v>
      </c>
      <c r="W50" s="175">
        <f t="shared" si="28"/>
        <v>0</v>
      </c>
      <c r="X50" s="175">
        <f t="shared" si="29"/>
        <v>0</v>
      </c>
      <c r="Y50" s="175">
        <f t="shared" si="30"/>
        <v>0</v>
      </c>
      <c r="AA50" s="141"/>
      <c r="AB50" s="134" t="s">
        <v>614</v>
      </c>
      <c r="AC50" s="145" t="s">
        <v>614</v>
      </c>
      <c r="AD50" s="145"/>
      <c r="AE50" s="132"/>
    </row>
    <row r="51" spans="1:31" s="8" customFormat="1" ht="93" customHeight="1">
      <c r="A51" s="191" t="s">
        <v>614</v>
      </c>
      <c r="B51" s="190" t="s">
        <v>678</v>
      </c>
      <c r="C51" s="189" t="s">
        <v>677</v>
      </c>
      <c r="D51" s="188" t="s">
        <v>676</v>
      </c>
      <c r="E51" s="173" t="str">
        <f t="shared" si="17"/>
        <v>KPIs</v>
      </c>
      <c r="F51" s="202" t="str">
        <f t="shared" si="18"/>
        <v>Costs</v>
      </c>
      <c r="G51" s="200" t="str">
        <f t="shared" si="19"/>
        <v>#,###</v>
      </c>
      <c r="H51" s="173" t="str">
        <f t="shared" si="20"/>
        <v>\Costs</v>
      </c>
      <c r="I51" s="187" t="str">
        <f t="shared" si="4"/>
        <v>AVG 1Y Costs</v>
      </c>
      <c r="J51" s="186" t="s">
        <v>836</v>
      </c>
      <c r="K51" s="185" t="s">
        <v>1046</v>
      </c>
      <c r="L51" s="175" t="str">
        <f>G51</f>
        <v>#,###</v>
      </c>
      <c r="M51" s="184" t="s">
        <v>532</v>
      </c>
      <c r="N51" s="184"/>
      <c r="O51" s="175"/>
      <c r="P51" s="175" t="str">
        <f t="shared" si="21"/>
        <v>date'[Date]</v>
      </c>
      <c r="Q51" s="175" t="str">
        <f t="shared" si="22"/>
        <v>fact_sales'[Date_BK]</v>
      </c>
      <c r="R51" s="175" t="str">
        <f t="shared" si="23"/>
        <v>date'[Date]</v>
      </c>
      <c r="S51" s="175" t="str">
        <f t="shared" si="24"/>
        <v>date'[MM_YY]</v>
      </c>
      <c r="T51" s="175" t="str">
        <f t="shared" si="25"/>
        <v>date'[QQ_YY]</v>
      </c>
      <c r="U51" s="175" t="str">
        <f t="shared" si="26"/>
        <v>date'[Year]</v>
      </c>
      <c r="V51" s="175">
        <f t="shared" si="27"/>
        <v>0</v>
      </c>
      <c r="W51" s="175">
        <f t="shared" si="28"/>
        <v>0</v>
      </c>
      <c r="X51" s="175">
        <f t="shared" si="29"/>
        <v>0</v>
      </c>
      <c r="Y51" s="175">
        <f t="shared" si="30"/>
        <v>0</v>
      </c>
      <c r="AA51" s="141"/>
      <c r="AB51" s="134" t="s">
        <v>614</v>
      </c>
      <c r="AC51" s="145" t="s">
        <v>614</v>
      </c>
      <c r="AD51" s="145"/>
      <c r="AE51" s="132" t="s">
        <v>675</v>
      </c>
    </row>
    <row r="52" spans="1:31" ht="45" customHeight="1">
      <c r="B52" s="146"/>
      <c r="C52" s="139"/>
      <c r="E52" s="136"/>
      <c r="F52" s="133"/>
      <c r="G52" s="136"/>
      <c r="H52" s="136"/>
      <c r="I52" s="136"/>
      <c r="K52" s="76"/>
      <c r="L52" s="110"/>
      <c r="M52" s="105"/>
      <c r="N52" s="105"/>
      <c r="O52" s="101"/>
      <c r="P52" s="101"/>
      <c r="Q52" s="101"/>
      <c r="R52" s="101"/>
      <c r="S52" s="101"/>
      <c r="T52" s="101"/>
      <c r="U52" s="101"/>
      <c r="V52" s="101"/>
      <c r="W52" s="101"/>
      <c r="X52" s="101"/>
      <c r="Y52" s="101"/>
      <c r="Z52" s="101"/>
      <c r="AA52" s="101"/>
      <c r="AB52" s="101"/>
      <c r="AC52" s="101"/>
      <c r="AD52" s="101"/>
      <c r="AE52" s="101"/>
    </row>
    <row r="53" spans="1:31" ht="45" customHeight="1">
      <c r="B53" s="183" t="s">
        <v>639</v>
      </c>
      <c r="C53" s="139" t="s">
        <v>674</v>
      </c>
      <c r="D53" s="136" t="s">
        <v>673</v>
      </c>
      <c r="E53" s="75"/>
      <c r="G53" s="73"/>
      <c r="H53" s="24"/>
      <c r="I53" s="106" t="str">
        <f t="shared" ref="I53:I67" si="31">D53 &amp; " __selectedMeasure"</f>
        <v>PW __selectedMeasure</v>
      </c>
      <c r="J53" s="103" t="s">
        <v>835</v>
      </c>
      <c r="K53" s="76" t="s">
        <v>1047</v>
      </c>
      <c r="L53" s="110">
        <f>G53</f>
        <v>0</v>
      </c>
      <c r="M53" s="105" t="s">
        <v>532</v>
      </c>
      <c r="N53" s="105"/>
      <c r="AB53" s="134" t="s">
        <v>614</v>
      </c>
    </row>
    <row r="54" spans="1:31" ht="45" customHeight="1">
      <c r="B54" s="183" t="s">
        <v>639</v>
      </c>
      <c r="C54" s="139" t="s">
        <v>672</v>
      </c>
      <c r="D54" s="144" t="s">
        <v>671</v>
      </c>
      <c r="E54" s="75"/>
      <c r="G54" s="73"/>
      <c r="H54" s="24"/>
      <c r="I54" s="106" t="str">
        <f t="shared" si="31"/>
        <v>WOW __selectedMeasure</v>
      </c>
      <c r="J54" s="103" t="str">
        <f>"
VAR ValueCurrentPeriod  = [__selectedMeasure]
VAR ValuePreviousPeriod =" &amp; "[" &amp; I53 &amp; "]" &amp; "
VAR Result =
                     IF (
                         NOT ISBLANK ( ValueCurrentPeriod ) &amp;&amp; NOT ISBLANK ( ValuePreviousPeriod )
                         , ValueCurrentPeriod - ValuePreviousPeriod
                      )
RETURN
    Result
"</f>
        <v xml:space="preserve">
VAR ValueCurrentPeriod  = [__selectedMeasure]
VAR ValuePreviousPeriod =[PW __selectedMeasure]
VAR Result =
                     IF (
                         NOT ISBLANK ( ValueCurrentPeriod ) &amp;&amp; NOT ISBLANK ( ValuePreviousPeriod )
                         , ValueCurrentPeriod - ValuePreviousPeriod
                      )
RETURN
    Result
</v>
      </c>
      <c r="K54" s="76" t="s">
        <v>1047</v>
      </c>
      <c r="L54" s="110">
        <f>G54</f>
        <v>0</v>
      </c>
      <c r="M54" s="105" t="s">
        <v>532</v>
      </c>
      <c r="N54" s="105"/>
      <c r="O54" s="110" t="s">
        <v>670</v>
      </c>
      <c r="P54" s="110"/>
      <c r="Q54" s="110"/>
      <c r="R54" s="110"/>
      <c r="S54" s="110"/>
      <c r="T54" s="110"/>
      <c r="U54" s="110"/>
      <c r="V54" s="110"/>
      <c r="W54" s="110"/>
      <c r="X54" s="110"/>
      <c r="Y54" s="110"/>
      <c r="AA54" s="141"/>
      <c r="AC54" s="145"/>
      <c r="AD54" s="145" t="s">
        <v>614</v>
      </c>
      <c r="AE54" s="142" t="s">
        <v>669</v>
      </c>
    </row>
    <row r="55" spans="1:31" ht="45" customHeight="1">
      <c r="B55" s="183" t="s">
        <v>639</v>
      </c>
      <c r="C55" s="139" t="s">
        <v>668</v>
      </c>
      <c r="D55" s="144" t="s">
        <v>667</v>
      </c>
      <c r="E55" s="75"/>
      <c r="G55" s="73"/>
      <c r="H55" s="24"/>
      <c r="I55" s="106" t="str">
        <f t="shared" si="31"/>
        <v>WOW % __selectedMeasure</v>
      </c>
      <c r="J55" s="112" t="str">
        <f>" 
DIVIDE ( " &amp; "[" &amp; I54 &amp; "]" &amp; " , " &amp; "[" &amp; I53 &amp; "]" &amp; " ) "</f>
        <v xml:space="preserve"> 
DIVIDE ( [WOW __selectedMeasure] , [PW __selectedMeasure] ) </v>
      </c>
      <c r="K55" s="76" t="s">
        <v>1047</v>
      </c>
      <c r="L55" s="111" t="s">
        <v>828</v>
      </c>
      <c r="M55" s="105" t="s">
        <v>532</v>
      </c>
      <c r="N55" s="105"/>
      <c r="O55" s="101"/>
      <c r="P55" s="101"/>
      <c r="Q55" s="101"/>
      <c r="R55" s="101"/>
      <c r="S55" s="101"/>
      <c r="T55" s="101"/>
      <c r="U55" s="101"/>
      <c r="V55" s="101"/>
      <c r="W55" s="101"/>
      <c r="X55" s="101"/>
      <c r="Y55" s="101"/>
      <c r="AA55" s="133"/>
      <c r="AC55" s="145"/>
      <c r="AD55" s="145" t="s">
        <v>614</v>
      </c>
      <c r="AE55" s="142"/>
    </row>
    <row r="56" spans="1:31" ht="45" customHeight="1">
      <c r="B56" s="183" t="s">
        <v>639</v>
      </c>
      <c r="C56" s="139" t="s">
        <v>666</v>
      </c>
      <c r="D56" s="136" t="s">
        <v>665</v>
      </c>
      <c r="E56" s="75"/>
      <c r="G56" s="73"/>
      <c r="H56" s="24"/>
      <c r="I56" s="106" t="str">
        <f t="shared" si="31"/>
        <v>PW ISO __selectedMeasure</v>
      </c>
      <c r="J56" s="103" t="s">
        <v>834</v>
      </c>
      <c r="K56" s="76" t="s">
        <v>1047</v>
      </c>
      <c r="L56" s="110">
        <f>G56</f>
        <v>0</v>
      </c>
      <c r="M56" s="105" t="s">
        <v>532</v>
      </c>
      <c r="N56" s="105"/>
      <c r="AB56" s="134" t="s">
        <v>614</v>
      </c>
    </row>
    <row r="57" spans="1:31" ht="45" customHeight="1">
      <c r="B57" s="183" t="s">
        <v>639</v>
      </c>
      <c r="C57" s="139" t="s">
        <v>664</v>
      </c>
      <c r="D57" s="144" t="s">
        <v>663</v>
      </c>
      <c r="E57" s="75"/>
      <c r="G57" s="73"/>
      <c r="H57" s="24"/>
      <c r="I57" s="117" t="str">
        <f t="shared" si="31"/>
        <v>WOW ISO __selectedMeasure</v>
      </c>
      <c r="J57" s="118" t="str">
        <f>"
VAR ValueCurrentPeriod  = [__selectedMeasure]
VAR ValuePreviousPeriod =" &amp; "[" &amp; I56 &amp; "]" &amp; "
VAR Result =
                     IF (
                         NOT ISBLANK ( ValueCurrentPeriod ) &amp;&amp; NOT ISBLANK ( ValuePreviousPeriod )
                         , ValueCurrentPeriod - ValuePreviousPeriod
                      )
RETURN
    Result
"</f>
        <v xml:space="preserve">
VAR ValueCurrentPeriod  = [__selectedMeasure]
VAR ValuePreviousPeriod =[PW ISO __selectedMeasure]
VAR Result =
                     IF (
                         NOT ISBLANK ( ValueCurrentPeriod ) &amp;&amp; NOT ISBLANK ( ValuePreviousPeriod )
                         , ValueCurrentPeriod - ValuePreviousPeriod
                      )
RETURN
    Result
</v>
      </c>
      <c r="K57" s="76" t="s">
        <v>1047</v>
      </c>
      <c r="L57" s="110">
        <f>G57</f>
        <v>0</v>
      </c>
      <c r="M57" s="113" t="s">
        <v>532</v>
      </c>
      <c r="N57" s="113"/>
      <c r="O57" s="110" t="s">
        <v>662</v>
      </c>
      <c r="P57" s="110"/>
      <c r="Q57" s="110"/>
      <c r="R57" s="110"/>
      <c r="S57" s="110"/>
      <c r="T57" s="110"/>
      <c r="U57" s="110"/>
      <c r="V57" s="110"/>
      <c r="W57" s="110"/>
      <c r="X57" s="110"/>
      <c r="Y57" s="110"/>
      <c r="AA57" s="141"/>
      <c r="AC57" s="145"/>
      <c r="AD57" s="145" t="s">
        <v>614</v>
      </c>
      <c r="AE57" s="142" t="s">
        <v>661</v>
      </c>
    </row>
    <row r="58" spans="1:31" ht="45" customHeight="1">
      <c r="B58" s="183" t="s">
        <v>639</v>
      </c>
      <c r="C58" s="139" t="s">
        <v>660</v>
      </c>
      <c r="D58" s="144" t="s">
        <v>659</v>
      </c>
      <c r="E58" s="75"/>
      <c r="G58" s="73"/>
      <c r="H58" s="24"/>
      <c r="I58" s="117" t="str">
        <f t="shared" si="31"/>
        <v>WOW ISO % __selectedMeasure</v>
      </c>
      <c r="J58" s="115" t="str">
        <f>" 
DIVIDE ( " &amp; "[" &amp; I57 &amp; "]" &amp; " , " &amp; "[" &amp; I56 &amp; "]" &amp; " ) "</f>
        <v xml:space="preserve"> 
DIVIDE ( [WOW ISO __selectedMeasure] , [PW ISO __selectedMeasure] ) </v>
      </c>
      <c r="K58" s="76" t="s">
        <v>1047</v>
      </c>
      <c r="L58" s="116" t="s">
        <v>828</v>
      </c>
      <c r="M58" s="113" t="s">
        <v>532</v>
      </c>
      <c r="N58" s="113"/>
      <c r="O58" s="114"/>
      <c r="P58" s="114"/>
      <c r="Q58" s="114"/>
      <c r="R58" s="114"/>
      <c r="S58" s="114"/>
      <c r="T58" s="114"/>
      <c r="U58" s="114"/>
      <c r="V58" s="114"/>
      <c r="W58" s="114"/>
      <c r="X58" s="114"/>
      <c r="Y58" s="114"/>
      <c r="AA58" s="133"/>
      <c r="AC58" s="145"/>
      <c r="AD58" s="145" t="s">
        <v>614</v>
      </c>
      <c r="AE58" s="142"/>
    </row>
    <row r="59" spans="1:31" s="8" customFormat="1" ht="45" customHeight="1">
      <c r="A59" s="74"/>
      <c r="B59" s="183" t="s">
        <v>639</v>
      </c>
      <c r="C59" s="139" t="s">
        <v>658</v>
      </c>
      <c r="D59" s="144" t="s">
        <v>657</v>
      </c>
      <c r="E59" s="75"/>
      <c r="F59" s="101"/>
      <c r="G59" s="73"/>
      <c r="H59" s="24"/>
      <c r="I59" s="106" t="str">
        <f t="shared" si="31"/>
        <v>PY ISO __selectedMeasure</v>
      </c>
      <c r="J59" s="103" t="s">
        <v>833</v>
      </c>
      <c r="K59" s="76" t="s">
        <v>1047</v>
      </c>
      <c r="L59" s="110">
        <f>G59</f>
        <v>0</v>
      </c>
      <c r="M59" s="105" t="s">
        <v>532</v>
      </c>
      <c r="N59" s="105"/>
      <c r="O59" s="101"/>
      <c r="P59" s="101"/>
      <c r="Q59" s="101"/>
      <c r="R59" s="101"/>
      <c r="S59" s="101"/>
      <c r="T59" s="101"/>
      <c r="U59" s="101"/>
      <c r="V59" s="101"/>
      <c r="W59" s="101"/>
      <c r="X59" s="101"/>
      <c r="Y59" s="101"/>
      <c r="AA59" s="133"/>
      <c r="AB59" s="134" t="s">
        <v>614</v>
      </c>
      <c r="AC59" s="145"/>
      <c r="AD59" s="145"/>
      <c r="AE59" s="132"/>
    </row>
    <row r="60" spans="1:31" s="8" customFormat="1" ht="45" customHeight="1">
      <c r="A60" s="74"/>
      <c r="B60" s="183" t="s">
        <v>639</v>
      </c>
      <c r="C60" s="139" t="s">
        <v>656</v>
      </c>
      <c r="D60" s="144" t="s">
        <v>655</v>
      </c>
      <c r="E60" s="75"/>
      <c r="F60" s="101"/>
      <c r="G60" s="73"/>
      <c r="H60" s="24"/>
      <c r="I60" s="106" t="str">
        <f t="shared" si="31"/>
        <v>YOY ISO __selectedMeasure</v>
      </c>
      <c r="J60" s="103" t="str">
        <f>"
VAR ValueCurrentPeriod  = [__selectedMeasure]
VAR ValuePreviousPeriod =" &amp; "[" &amp; I59 &amp; "]" &amp; "
VAR Result =
                     IF (
                         NOT ISBLANK ( ValueCurrentPeriod ) &amp;&amp; NOT ISBLANK ( ValuePreviousPeriod )
                         , ValueCurrentPeriod - ValuePreviousPeriod
                      )
RETURN
    Result
"</f>
        <v xml:space="preserve">
VAR ValueCurrentPeriod  = [__selectedMeasure]
VAR ValuePreviousPeriod =[PY ISO __selectedMeasure]
VAR Result =
                     IF (
                         NOT ISBLANK ( ValueCurrentPeriod ) &amp;&amp; NOT ISBLANK ( ValuePreviousPeriod )
                         , ValueCurrentPeriod - ValuePreviousPeriod
                      )
RETURN
    Result
</v>
      </c>
      <c r="K60" s="76" t="s">
        <v>1047</v>
      </c>
      <c r="L60" s="110">
        <f>G60</f>
        <v>0</v>
      </c>
      <c r="M60" s="105" t="s">
        <v>532</v>
      </c>
      <c r="N60" s="105"/>
      <c r="O60" s="110" t="s">
        <v>654</v>
      </c>
      <c r="P60" s="110"/>
      <c r="Q60" s="110"/>
      <c r="R60" s="110"/>
      <c r="S60" s="110"/>
      <c r="T60" s="110"/>
      <c r="U60" s="110"/>
      <c r="V60" s="110"/>
      <c r="W60" s="110"/>
      <c r="X60" s="110"/>
      <c r="Y60" s="110"/>
      <c r="AA60" s="141"/>
      <c r="AB60" s="134"/>
      <c r="AC60" s="145"/>
      <c r="AD60" s="145" t="s">
        <v>614</v>
      </c>
      <c r="AE60" s="132"/>
    </row>
    <row r="61" spans="1:31" s="8" customFormat="1" ht="45" customHeight="1">
      <c r="A61" s="74"/>
      <c r="B61" s="183" t="s">
        <v>639</v>
      </c>
      <c r="C61" s="139" t="s">
        <v>653</v>
      </c>
      <c r="D61" s="144" t="s">
        <v>652</v>
      </c>
      <c r="E61" s="75"/>
      <c r="F61" s="101"/>
      <c r="G61" s="73"/>
      <c r="H61" s="24"/>
      <c r="I61" s="106" t="str">
        <f t="shared" si="31"/>
        <v>YOY % ISO __selectedMeasure</v>
      </c>
      <c r="J61" s="112" t="str">
        <f>"
 DIVIDE ( " &amp; "[" &amp; I60 &amp; "]" &amp; " , " &amp; "[" &amp; I59 &amp; "]" &amp; " ) "</f>
        <v xml:space="preserve">
 DIVIDE ( [YOY ISO __selectedMeasure] , [PY ISO __selectedMeasure] ) </v>
      </c>
      <c r="K61" s="76" t="s">
        <v>1047</v>
      </c>
      <c r="L61" s="111" t="s">
        <v>828</v>
      </c>
      <c r="M61" s="105" t="s">
        <v>532</v>
      </c>
      <c r="N61" s="105"/>
      <c r="O61" s="101"/>
      <c r="P61" s="101"/>
      <c r="Q61" s="101"/>
      <c r="R61" s="101"/>
      <c r="S61" s="101"/>
      <c r="T61" s="101"/>
      <c r="U61" s="101"/>
      <c r="V61" s="101"/>
      <c r="W61" s="101"/>
      <c r="X61" s="101"/>
      <c r="Y61" s="101"/>
      <c r="AA61" s="133"/>
      <c r="AB61" s="134"/>
      <c r="AC61" s="145"/>
      <c r="AD61" s="145" t="s">
        <v>614</v>
      </c>
      <c r="AE61" s="132"/>
    </row>
    <row r="62" spans="1:31" ht="45" customHeight="1">
      <c r="B62" s="183" t="s">
        <v>639</v>
      </c>
      <c r="C62" s="139" t="s">
        <v>651</v>
      </c>
      <c r="D62" s="136" t="s">
        <v>650</v>
      </c>
      <c r="E62" s="75"/>
      <c r="G62" s="73"/>
      <c r="H62" s="24"/>
      <c r="I62" s="106" t="str">
        <f t="shared" si="31"/>
        <v>PP wc __selectedMeasure</v>
      </c>
      <c r="J62" s="103" t="str">
        <f>"
SWITCH (
   TRUE,
      ISINSCOPE (__KeyDateDimension ) , " &amp; "[" &amp; I21 &amp; "]" &amp; ",
      ISINSCOPE ('{str_Table_1}'[{str_Field_2}] ) , " &amp; "[" &amp; I53 &amp; "]" &amp; ",
      ISINSCOPE ('{str_Table_1}'[{str_Field_5}] ) , " &amp; "[" &amp; I7 &amp; "]" &amp; "
)
"</f>
        <v xml:space="preserve">
SWITCH (
   TRUE,
      ISINSCOPE (__KeyDateDimension ) , [PD Costs],
      ISINSCOPE ('{str_Table_1}'[{str_Field_2}] ) , [PW __selectedMeasure],
      ISINSCOPE ('{str_Table_1}'[{str_Field_5}] ) , [PY Costs]
)
</v>
      </c>
      <c r="K62" s="76" t="s">
        <v>1047</v>
      </c>
      <c r="L62" s="110">
        <f>G62</f>
        <v>0</v>
      </c>
      <c r="M62" s="105" t="s">
        <v>532</v>
      </c>
      <c r="N62" s="105"/>
      <c r="O62" s="101"/>
      <c r="P62" s="101"/>
      <c r="Q62" s="101"/>
      <c r="R62" s="101"/>
      <c r="S62" s="101"/>
      <c r="T62" s="101"/>
      <c r="U62" s="101"/>
      <c r="V62" s="101"/>
      <c r="W62" s="101"/>
      <c r="X62" s="101"/>
      <c r="Y62" s="101"/>
      <c r="AA62" s="133"/>
      <c r="AB62" s="134" t="s">
        <v>614</v>
      </c>
    </row>
    <row r="63" spans="1:31" ht="45" customHeight="1">
      <c r="B63" s="183" t="s">
        <v>639</v>
      </c>
      <c r="C63" s="139" t="s">
        <v>649</v>
      </c>
      <c r="D63" s="136" t="s">
        <v>648</v>
      </c>
      <c r="E63" s="75"/>
      <c r="G63" s="73"/>
      <c r="H63" s="24"/>
      <c r="I63" s="106" t="str">
        <f t="shared" si="31"/>
        <v>POP wc __selectedMeasure</v>
      </c>
      <c r="J63" s="103" t="str">
        <f>"
SWITCH (
   TRUE,
      ISINSCOPE (__KeyDateDimension ) , " &amp; "[" &amp; I22 &amp; "]" &amp; ",
      ISINSCOPE ('{str_Table_1}'[{str_Field_2}] ) , " &amp; "[" &amp; I54 &amp; "]" &amp; ",
      ISINSCOPE ('{str_Table_1}'[{str_Field_5}] ) , " &amp; "[" &amp; I8 &amp; "]" &amp; "
)
"</f>
        <v xml:space="preserve">
SWITCH (
   TRUE,
      ISINSCOPE (__KeyDateDimension ) , [DOD Costs],
      ISINSCOPE ('{str_Table_1}'[{str_Field_2}] ) , [WOW __selectedMeasure],
      ISINSCOPE ('{str_Table_1}'[{str_Field_5}] ) , [YOY Costs]
)
</v>
      </c>
      <c r="K63" s="76" t="s">
        <v>1047</v>
      </c>
      <c r="L63" s="110">
        <f>G63</f>
        <v>0</v>
      </c>
      <c r="M63" s="105" t="s">
        <v>532</v>
      </c>
      <c r="N63" s="105"/>
      <c r="O63" s="110" t="s">
        <v>647</v>
      </c>
      <c r="P63" s="110"/>
      <c r="Q63" s="110"/>
      <c r="R63" s="110"/>
      <c r="S63" s="110"/>
      <c r="T63" s="110"/>
      <c r="U63" s="110"/>
      <c r="V63" s="110"/>
      <c r="W63" s="110"/>
      <c r="X63" s="110"/>
      <c r="Y63" s="110"/>
      <c r="AA63" s="141"/>
      <c r="AD63" s="133" t="s">
        <v>614</v>
      </c>
    </row>
    <row r="64" spans="1:31" ht="45" customHeight="1">
      <c r="B64" s="183" t="s">
        <v>639</v>
      </c>
      <c r="C64" s="139" t="s">
        <v>646</v>
      </c>
      <c r="D64" s="136" t="s">
        <v>645</v>
      </c>
      <c r="E64" s="75"/>
      <c r="G64" s="73"/>
      <c r="H64" s="24"/>
      <c r="I64" s="106" t="str">
        <f t="shared" si="31"/>
        <v>POP % wc __selectedMeasure</v>
      </c>
      <c r="J64" s="103" t="str">
        <f>"
SWITCH (
   TRUE,
      ISINSCOPE (__KeyDateDimension ) , " &amp; "[" &amp; I23 &amp; "]" &amp; ",
      ISINSCOPE ('{str_Table_1}'[{str_Field_2}] ) , " &amp; "[" &amp; I55 &amp; "]" &amp; ",
      ISINSCOPE ('{str_Table_1}'[{str_Field_5}] ) , " &amp; "[" &amp; I9 &amp; "]" &amp; "
)
"</f>
        <v xml:space="preserve">
SWITCH (
   TRUE,
      ISINSCOPE (__KeyDateDimension ) , [DOD % Costs],
      ISINSCOPE ('{str_Table_1}'[{str_Field_2}] ) , [WOW % __selectedMeasure],
      ISINSCOPE ('{str_Table_1}'[{str_Field_5}] ) , [YOY % Costs]
)
</v>
      </c>
      <c r="K64" s="76" t="s">
        <v>1047</v>
      </c>
      <c r="L64" s="111" t="s">
        <v>828</v>
      </c>
      <c r="M64" s="105" t="s">
        <v>532</v>
      </c>
      <c r="N64" s="105"/>
      <c r="O64" s="101"/>
      <c r="P64" s="101"/>
      <c r="Q64" s="101"/>
      <c r="R64" s="101"/>
      <c r="S64" s="101"/>
      <c r="T64" s="101"/>
      <c r="U64" s="101"/>
      <c r="V64" s="101"/>
      <c r="W64" s="101"/>
      <c r="X64" s="101"/>
      <c r="Y64" s="101"/>
      <c r="AA64" s="133"/>
      <c r="AD64" s="133" t="s">
        <v>614</v>
      </c>
    </row>
    <row r="65" spans="1:31" ht="45" customHeight="1">
      <c r="B65" s="183" t="s">
        <v>639</v>
      </c>
      <c r="C65" s="139" t="s">
        <v>644</v>
      </c>
      <c r="D65" s="136" t="s">
        <v>643</v>
      </c>
      <c r="E65" s="75"/>
      <c r="G65" s="73"/>
      <c r="H65" s="24"/>
      <c r="I65" s="106" t="str">
        <f t="shared" si="31"/>
        <v>PP wc-ISO __selectedMeasure</v>
      </c>
      <c r="J65" s="103" t="str">
        <f>"
SWITCH (
   TRUE,
      ISINSCOPE (__KeyDateDimension ) , " &amp; "[" &amp; I21 &amp; "]" &amp; ",
      ISINSCOPE ('{str_Table_1}'[{str_Field_3}] ) , " &amp; "[" &amp; I56 &amp; "]" &amp; ",
      ISINSCOPE ('{str_Table_1}'[{str_Field_4}] ) , " &amp; "[" &amp; I59 &amp; "]" &amp; "
)
"</f>
        <v xml:space="preserve">
SWITCH (
   TRUE,
      ISINSCOPE (__KeyDateDimension ) , [PD Costs],
      ISINSCOPE ('{str_Table_1}'[{str_Field_3}] ) , [PW ISO __selectedMeasure],
      ISINSCOPE ('{str_Table_1}'[{str_Field_4}] ) , [PY ISO __selectedMeasure]
)
</v>
      </c>
      <c r="K65" s="76" t="s">
        <v>1047</v>
      </c>
      <c r="L65" s="110">
        <f>G65</f>
        <v>0</v>
      </c>
      <c r="M65" s="105" t="s">
        <v>532</v>
      </c>
      <c r="N65" s="105"/>
      <c r="O65" s="101"/>
      <c r="P65" s="101"/>
      <c r="Q65" s="101"/>
      <c r="R65" s="101"/>
      <c r="S65" s="101"/>
      <c r="T65" s="101"/>
      <c r="U65" s="101"/>
      <c r="V65" s="101"/>
      <c r="W65" s="101"/>
      <c r="X65" s="101"/>
      <c r="Y65" s="101"/>
      <c r="AA65" s="133"/>
      <c r="AB65" s="134" t="s">
        <v>614</v>
      </c>
    </row>
    <row r="66" spans="1:31" ht="45" customHeight="1">
      <c r="B66" s="183" t="s">
        <v>639</v>
      </c>
      <c r="C66" s="139" t="s">
        <v>642</v>
      </c>
      <c r="D66" s="136" t="s">
        <v>641</v>
      </c>
      <c r="E66" s="75"/>
      <c r="G66" s="73"/>
      <c r="H66" s="24"/>
      <c r="I66" s="106" t="str">
        <f t="shared" si="31"/>
        <v>POP wc-ISO __selectedMeasure</v>
      </c>
      <c r="J66" s="103" t="str">
        <f>"
SWITCH (
   TRUE,
      ISINSCOPE (__KeyDateDimension ) , " &amp; "[" &amp; I22 &amp; "]" &amp; ",
      ISINSCOPE ('{str_Table_1}'[{str_Field_3}] ) , " &amp; "[" &amp; I57 &amp; "]" &amp; ",
      ISINSCOPE ('{str_Table_1}'[{str_Field_4}] ) , " &amp; "[" &amp; I60 &amp; "]" &amp; "
)
"</f>
        <v xml:space="preserve">
SWITCH (
   TRUE,
      ISINSCOPE (__KeyDateDimension ) , [DOD Costs],
      ISINSCOPE ('{str_Table_1}'[{str_Field_3}] ) , [WOW ISO __selectedMeasure],
      ISINSCOPE ('{str_Table_1}'[{str_Field_4}] ) , [YOY ISO __selectedMeasure]
)
</v>
      </c>
      <c r="K66" s="76" t="s">
        <v>1047</v>
      </c>
      <c r="L66" s="110">
        <f>G66</f>
        <v>0</v>
      </c>
      <c r="M66" s="105" t="s">
        <v>532</v>
      </c>
      <c r="N66" s="105"/>
      <c r="O66" s="110" t="s">
        <v>640</v>
      </c>
      <c r="P66" s="110"/>
      <c r="Q66" s="110"/>
      <c r="R66" s="110"/>
      <c r="S66" s="110"/>
      <c r="T66" s="110"/>
      <c r="U66" s="110"/>
      <c r="V66" s="110"/>
      <c r="W66" s="110"/>
      <c r="X66" s="110"/>
      <c r="Y66" s="110"/>
      <c r="AA66" s="141"/>
      <c r="AD66" s="133" t="s">
        <v>614</v>
      </c>
    </row>
    <row r="67" spans="1:31" ht="45" customHeight="1">
      <c r="B67" s="183" t="s">
        <v>639</v>
      </c>
      <c r="C67" s="139" t="s">
        <v>638</v>
      </c>
      <c r="D67" s="136" t="s">
        <v>637</v>
      </c>
      <c r="E67" s="75"/>
      <c r="G67" s="73"/>
      <c r="H67" s="24"/>
      <c r="I67" s="106" t="str">
        <f t="shared" si="31"/>
        <v>POP % wc-ISO __selectedMeasure</v>
      </c>
      <c r="J67" s="103" t="str">
        <f>"
SWITCH (
   TRUE,
      ISINSCOPE (__KeyDateDimension ) , " &amp; "[" &amp; I23 &amp; "]" &amp; ",
      ISINSCOPE ('{str_Table_1}'[{str_Field_3}] ) , " &amp; "[" &amp; I58 &amp; "]" &amp; ",
      ISINSCOPE ('{str_Table_1}'[{str_Field_4}] ) , " &amp; "[" &amp; I61 &amp; "]" &amp; "
)
"</f>
        <v xml:space="preserve">
SWITCH (
   TRUE,
      ISINSCOPE (__KeyDateDimension ) , [DOD % Costs],
      ISINSCOPE ('{str_Table_1}'[{str_Field_3}] ) , [WOW ISO % __selectedMeasure],
      ISINSCOPE ('{str_Table_1}'[{str_Field_4}] ) , [YOY % ISO __selectedMeasure]
)
</v>
      </c>
      <c r="K67" s="76" t="s">
        <v>1047</v>
      </c>
      <c r="L67" s="111" t="s">
        <v>828</v>
      </c>
      <c r="M67" s="105" t="s">
        <v>532</v>
      </c>
      <c r="N67" s="105"/>
      <c r="O67" s="101"/>
      <c r="P67" s="101"/>
      <c r="Q67" s="101"/>
      <c r="R67" s="101"/>
      <c r="S67" s="101"/>
      <c r="T67" s="101"/>
      <c r="U67" s="101"/>
      <c r="V67" s="101"/>
      <c r="W67" s="101"/>
      <c r="X67" s="101"/>
      <c r="Y67" s="101"/>
      <c r="AA67" s="133"/>
      <c r="AD67" s="133" t="s">
        <v>614</v>
      </c>
    </row>
    <row r="68" spans="1:31" ht="27.75" customHeight="1">
      <c r="B68" s="146"/>
      <c r="C68" s="139"/>
      <c r="E68" s="75"/>
      <c r="G68" s="73"/>
      <c r="H68" s="24"/>
      <c r="I68" s="106"/>
      <c r="K68" s="76"/>
      <c r="L68" s="111"/>
      <c r="M68" s="105"/>
      <c r="N68" s="105"/>
      <c r="O68" s="101"/>
      <c r="P68" s="101"/>
      <c r="Q68" s="101"/>
      <c r="R68" s="101"/>
      <c r="S68" s="101"/>
      <c r="T68" s="101"/>
      <c r="U68" s="101"/>
      <c r="V68" s="101"/>
      <c r="W68" s="101"/>
      <c r="X68" s="101"/>
      <c r="Y68" s="101"/>
      <c r="AA68" s="133"/>
    </row>
    <row r="69" spans="1:31" ht="45" customHeight="1">
      <c r="B69" s="171" t="s">
        <v>636</v>
      </c>
      <c r="C69" s="137" t="s">
        <v>635</v>
      </c>
      <c r="D69" s="138" t="s">
        <v>625</v>
      </c>
      <c r="E69" s="75"/>
      <c r="G69" s="73"/>
      <c r="H69" s="24"/>
      <c r="I69" s="106" t="str">
        <f xml:space="preserve">   " __selectedMeasure " &amp; D69</f>
        <v xml:space="preserve"> __selectedMeasure % of Parent in {str_Name_ext}</v>
      </c>
      <c r="J69" s="103" t="s">
        <v>832</v>
      </c>
      <c r="K69" s="76" t="s">
        <v>1048</v>
      </c>
      <c r="L69" s="111" t="s">
        <v>828</v>
      </c>
      <c r="M69" s="105" t="s">
        <v>532</v>
      </c>
      <c r="N69" s="105"/>
      <c r="O69" s="101" t="s">
        <v>634</v>
      </c>
      <c r="P69" s="101"/>
      <c r="Q69" s="101"/>
      <c r="R69" s="101"/>
      <c r="S69" s="101"/>
      <c r="T69" s="101"/>
      <c r="U69" s="101"/>
      <c r="V69" s="101"/>
      <c r="W69" s="101"/>
      <c r="X69" s="101"/>
      <c r="Y69" s="101"/>
      <c r="AA69" s="133"/>
    </row>
    <row r="70" spans="1:31" ht="45" customHeight="1">
      <c r="B70" s="171" t="s">
        <v>633</v>
      </c>
      <c r="C70" s="137" t="s">
        <v>632</v>
      </c>
      <c r="D70" s="138" t="s">
        <v>625</v>
      </c>
      <c r="E70" s="75"/>
      <c r="G70" s="73"/>
      <c r="H70" s="24"/>
      <c r="I70" s="106" t="str">
        <f xml:space="preserve">   " __selectedMeasure " &amp; D70</f>
        <v xml:space="preserve"> __selectedMeasure % of Parent in {str_Name_ext}</v>
      </c>
      <c r="J70" s="103" t="s">
        <v>831</v>
      </c>
      <c r="K70" s="76" t="s">
        <v>1048</v>
      </c>
      <c r="L70" s="111" t="s">
        <v>828</v>
      </c>
      <c r="M70" s="105" t="s">
        <v>532</v>
      </c>
      <c r="N70" s="105"/>
      <c r="O70" s="101" t="s">
        <v>631</v>
      </c>
      <c r="P70" s="101"/>
      <c r="Q70" s="101"/>
      <c r="R70" s="101"/>
      <c r="S70" s="101"/>
      <c r="T70" s="101"/>
      <c r="U70" s="101"/>
      <c r="V70" s="101"/>
      <c r="W70" s="101"/>
      <c r="X70" s="101"/>
      <c r="Y70" s="101"/>
      <c r="AA70" s="133"/>
    </row>
    <row r="71" spans="1:31" ht="45" customHeight="1">
      <c r="B71" s="171" t="s">
        <v>630</v>
      </c>
      <c r="C71" s="137" t="s">
        <v>629</v>
      </c>
      <c r="D71" s="138" t="s">
        <v>625</v>
      </c>
      <c r="E71" s="75"/>
      <c r="G71" s="73"/>
      <c r="H71" s="24"/>
      <c r="I71" s="106" t="str">
        <f xml:space="preserve">   " __selectedMeasure " &amp; D71</f>
        <v xml:space="preserve"> __selectedMeasure % of Parent in {str_Name_ext}</v>
      </c>
      <c r="J71" s="103" t="s">
        <v>830</v>
      </c>
      <c r="K71" s="76" t="s">
        <v>1048</v>
      </c>
      <c r="L71" s="111" t="s">
        <v>828</v>
      </c>
      <c r="M71" s="105" t="s">
        <v>532</v>
      </c>
      <c r="N71" s="105"/>
      <c r="O71" s="101" t="s">
        <v>628</v>
      </c>
      <c r="P71" s="101"/>
      <c r="Q71" s="101"/>
      <c r="R71" s="101"/>
      <c r="S71" s="101"/>
      <c r="T71" s="101"/>
      <c r="U71" s="101"/>
      <c r="V71" s="101"/>
      <c r="W71" s="101"/>
      <c r="X71" s="101"/>
      <c r="Y71" s="101"/>
      <c r="AA71" s="133"/>
      <c r="AE71" s="142"/>
    </row>
    <row r="72" spans="1:31" ht="45" customHeight="1">
      <c r="B72" s="171" t="s">
        <v>627</v>
      </c>
      <c r="C72" s="137" t="s">
        <v>626</v>
      </c>
      <c r="D72" s="138" t="s">
        <v>625</v>
      </c>
      <c r="E72" s="75"/>
      <c r="G72" s="73"/>
      <c r="H72" s="24"/>
      <c r="I72" s="106" t="str">
        <f xml:space="preserve">   " __selectedMeasure " &amp; D72</f>
        <v xml:space="preserve"> __selectedMeasure % of Parent in {str_Name_ext}</v>
      </c>
      <c r="J72" s="103" t="s">
        <v>829</v>
      </c>
      <c r="K72" s="76" t="s">
        <v>1048</v>
      </c>
      <c r="L72" s="111" t="s">
        <v>828</v>
      </c>
      <c r="M72" s="105" t="s">
        <v>532</v>
      </c>
      <c r="N72" s="105"/>
      <c r="O72" s="101" t="s">
        <v>624</v>
      </c>
      <c r="P72" s="101"/>
      <c r="Q72" s="101"/>
      <c r="R72" s="101"/>
      <c r="S72" s="101"/>
      <c r="T72" s="101"/>
      <c r="U72" s="101"/>
      <c r="V72" s="101"/>
      <c r="W72" s="101"/>
      <c r="X72" s="101"/>
      <c r="Y72" s="101"/>
      <c r="AA72" s="133"/>
      <c r="AE72" s="142"/>
    </row>
    <row r="73" spans="1:31" ht="28.5" customHeight="1">
      <c r="E73" s="75"/>
      <c r="G73" s="73"/>
      <c r="H73" s="24"/>
      <c r="I73" s="106"/>
      <c r="K73" s="76"/>
      <c r="O73" s="101"/>
      <c r="P73" s="101"/>
      <c r="Q73" s="101"/>
      <c r="R73" s="101"/>
      <c r="S73" s="101"/>
      <c r="T73" s="101"/>
      <c r="U73" s="101"/>
      <c r="V73" s="101"/>
      <c r="W73" s="101"/>
      <c r="X73" s="101"/>
      <c r="Y73" s="101"/>
      <c r="AA73" s="133"/>
    </row>
    <row r="74" spans="1:31" ht="45" customHeight="1">
      <c r="B74" s="182" t="s">
        <v>623</v>
      </c>
      <c r="C74" s="137" t="s">
        <v>622</v>
      </c>
      <c r="D74" s="138" t="s">
        <v>621</v>
      </c>
      <c r="E74" s="75"/>
      <c r="G74" s="73"/>
      <c r="H74" s="24"/>
      <c r="I74" s="106" t="str">
        <f xml:space="preserve">   " __selectedMeasure " &amp; D74</f>
        <v xml:space="preserve"> __selectedMeasure rank in {str_Table_1} ({str_Name_ext})</v>
      </c>
      <c r="J74" s="103" t="s">
        <v>827</v>
      </c>
      <c r="K74" s="76" t="s">
        <v>1049</v>
      </c>
      <c r="L74" s="111" t="s">
        <v>620</v>
      </c>
      <c r="M74" s="105" t="s">
        <v>532</v>
      </c>
      <c r="N74" s="105"/>
      <c r="O74" s="109" t="s">
        <v>826</v>
      </c>
      <c r="P74" s="109"/>
      <c r="Q74" s="109"/>
      <c r="R74" s="109"/>
      <c r="S74" s="109"/>
      <c r="T74" s="109"/>
      <c r="U74" s="109"/>
      <c r="V74" s="109"/>
      <c r="W74" s="109"/>
      <c r="X74" s="109"/>
      <c r="Y74" s="109"/>
      <c r="AA74" s="143"/>
      <c r="AE74" s="133" t="s">
        <v>619</v>
      </c>
    </row>
    <row r="75" spans="1:31" ht="30.75" customHeight="1">
      <c r="B75" s="181"/>
      <c r="E75" s="75"/>
      <c r="G75" s="73"/>
      <c r="H75" s="24"/>
      <c r="I75" s="106"/>
      <c r="K75" s="76"/>
      <c r="L75" s="111"/>
      <c r="M75" s="105"/>
      <c r="N75" s="105"/>
      <c r="O75" s="110"/>
      <c r="P75" s="110"/>
      <c r="Q75" s="110"/>
      <c r="R75" s="110"/>
      <c r="S75" s="110"/>
      <c r="T75" s="110"/>
      <c r="U75" s="110"/>
      <c r="V75" s="110"/>
      <c r="W75" s="110"/>
      <c r="X75" s="110"/>
      <c r="Y75" s="110"/>
      <c r="AA75" s="141"/>
    </row>
    <row r="76" spans="1:31" ht="45" customHeight="1">
      <c r="B76" s="180" t="s">
        <v>618</v>
      </c>
      <c r="C76" s="139" t="s">
        <v>617</v>
      </c>
      <c r="D76" s="136" t="s">
        <v>616</v>
      </c>
      <c r="E76" s="75"/>
      <c r="G76" s="73"/>
      <c r="H76" s="24"/>
      <c r="I76" s="106" t="str">
        <f>D76 &amp; " __selectedMeasure"</f>
        <v>RT  __selectedMeasure</v>
      </c>
      <c r="J76" s="103" t="s">
        <v>825</v>
      </c>
      <c r="K76" s="76" t="s">
        <v>1050</v>
      </c>
      <c r="L76" s="110">
        <f>G76</f>
        <v>0</v>
      </c>
      <c r="M76" s="105" t="s">
        <v>532</v>
      </c>
      <c r="N76" s="105"/>
      <c r="O76" s="109" t="s">
        <v>615</v>
      </c>
      <c r="P76" s="109"/>
      <c r="Q76" s="109"/>
      <c r="R76" s="109"/>
      <c r="S76" s="109"/>
      <c r="T76" s="109"/>
      <c r="U76" s="109"/>
      <c r="V76" s="109"/>
      <c r="W76" s="109"/>
      <c r="X76" s="109"/>
      <c r="Y76" s="109"/>
      <c r="AA76" s="143"/>
      <c r="AB76" s="134" t="s">
        <v>614</v>
      </c>
    </row>
    <row r="77" spans="1:31" ht="23.25" customHeight="1">
      <c r="B77" s="147"/>
      <c r="C77" s="139"/>
      <c r="E77" s="75"/>
      <c r="G77" s="73"/>
      <c r="H77" s="24"/>
      <c r="I77" s="106"/>
      <c r="K77" s="76"/>
      <c r="L77" s="110"/>
      <c r="M77" s="105"/>
      <c r="N77" s="105"/>
      <c r="O77" s="109"/>
      <c r="P77" s="109"/>
      <c r="Q77" s="109"/>
      <c r="R77" s="109"/>
      <c r="S77" s="109"/>
      <c r="T77" s="109"/>
      <c r="U77" s="109"/>
      <c r="V77" s="109"/>
      <c r="W77" s="109"/>
      <c r="X77" s="109"/>
      <c r="Y77" s="109"/>
      <c r="AA77" s="143"/>
    </row>
    <row r="78" spans="1:31" ht="59.4" customHeight="1">
      <c r="A78" s="74" t="s">
        <v>614</v>
      </c>
      <c r="B78" s="174" t="s">
        <v>604</v>
      </c>
      <c r="C78" s="138" t="s">
        <v>613</v>
      </c>
      <c r="D78" s="138" t="s">
        <v>613</v>
      </c>
      <c r="E78" s="179"/>
      <c r="F78" s="204"/>
      <c r="G78" s="201"/>
      <c r="H78" s="178"/>
      <c r="I78" s="101" t="s">
        <v>613</v>
      </c>
      <c r="J78" s="103" t="s">
        <v>824</v>
      </c>
      <c r="K78" s="76" t="s">
        <v>602</v>
      </c>
      <c r="L78" s="110" t="s">
        <v>537</v>
      </c>
      <c r="M78" s="105" t="s">
        <v>432</v>
      </c>
      <c r="N78" s="105" t="s">
        <v>607</v>
      </c>
      <c r="O78" s="101" t="s">
        <v>823</v>
      </c>
      <c r="P78" s="177"/>
      <c r="Q78" s="177"/>
      <c r="R78" s="177"/>
      <c r="S78" s="177"/>
      <c r="T78" s="177"/>
      <c r="U78" s="177"/>
      <c r="V78" s="177"/>
      <c r="W78" s="177"/>
      <c r="X78" s="177"/>
      <c r="Y78" s="176"/>
      <c r="AA78" s="133" t="s">
        <v>411</v>
      </c>
    </row>
    <row r="79" spans="1:31" ht="45" customHeight="1">
      <c r="A79" s="74" t="s">
        <v>614</v>
      </c>
      <c r="B79" s="174" t="s">
        <v>604</v>
      </c>
      <c r="C79" s="138" t="s">
        <v>612</v>
      </c>
      <c r="D79" s="138" t="s">
        <v>612</v>
      </c>
      <c r="E79" s="173"/>
      <c r="F79" s="202"/>
      <c r="G79" s="200"/>
      <c r="H79" s="173"/>
      <c r="I79" s="101" t="s">
        <v>612</v>
      </c>
      <c r="J79" s="103" t="s">
        <v>822</v>
      </c>
      <c r="K79" s="76" t="s">
        <v>602</v>
      </c>
      <c r="L79" s="110" t="s">
        <v>537</v>
      </c>
      <c r="M79" s="105" t="s">
        <v>432</v>
      </c>
      <c r="N79" s="105" t="s">
        <v>607</v>
      </c>
      <c r="O79" s="101" t="s">
        <v>611</v>
      </c>
      <c r="P79" s="175"/>
      <c r="Q79" s="175"/>
      <c r="R79" s="175"/>
      <c r="S79" s="175"/>
      <c r="T79" s="175"/>
      <c r="U79" s="175"/>
      <c r="V79" s="175"/>
      <c r="W79" s="175"/>
      <c r="X79" s="175"/>
      <c r="Y79" s="175"/>
      <c r="AA79" s="133" t="s">
        <v>411</v>
      </c>
    </row>
    <row r="80" spans="1:31" ht="45" customHeight="1">
      <c r="A80" s="74" t="s">
        <v>614</v>
      </c>
      <c r="B80" s="174" t="s">
        <v>604</v>
      </c>
      <c r="C80" s="138" t="s">
        <v>610</v>
      </c>
      <c r="D80" s="138" t="s">
        <v>610</v>
      </c>
      <c r="E80" s="173"/>
      <c r="F80" s="202"/>
      <c r="G80" s="200"/>
      <c r="H80" s="173"/>
      <c r="I80" s="101" t="s">
        <v>610</v>
      </c>
      <c r="J80" s="103" t="s">
        <v>821</v>
      </c>
      <c r="K80" s="76" t="s">
        <v>602</v>
      </c>
      <c r="L80" s="110" t="s">
        <v>537</v>
      </c>
      <c r="M80" s="105" t="s">
        <v>432</v>
      </c>
      <c r="N80" s="105" t="s">
        <v>607</v>
      </c>
      <c r="O80" s="101" t="s">
        <v>609</v>
      </c>
      <c r="P80" s="101"/>
      <c r="Q80" s="101"/>
      <c r="R80" s="101"/>
      <c r="S80" s="101"/>
      <c r="T80" s="101"/>
      <c r="U80" s="101"/>
      <c r="V80" s="101"/>
      <c r="W80" s="101"/>
      <c r="X80" s="101"/>
      <c r="Y80" s="101"/>
      <c r="AA80" s="133" t="s">
        <v>411</v>
      </c>
    </row>
    <row r="81" spans="1:31" ht="45" customHeight="1">
      <c r="A81" s="74" t="s">
        <v>614</v>
      </c>
      <c r="B81" s="174" t="s">
        <v>604</v>
      </c>
      <c r="C81" s="138" t="s">
        <v>608</v>
      </c>
      <c r="D81" s="138" t="s">
        <v>608</v>
      </c>
      <c r="E81" s="173"/>
      <c r="F81" s="202"/>
      <c r="G81" s="200"/>
      <c r="H81" s="173"/>
      <c r="I81" s="101" t="s">
        <v>608</v>
      </c>
      <c r="J81" s="103" t="s">
        <v>820</v>
      </c>
      <c r="K81" s="76" t="s">
        <v>602</v>
      </c>
      <c r="L81" s="110" t="s">
        <v>537</v>
      </c>
      <c r="M81" s="105" t="s">
        <v>432</v>
      </c>
      <c r="N81" s="105" t="s">
        <v>607</v>
      </c>
      <c r="O81" s="101" t="s">
        <v>606</v>
      </c>
      <c r="P81" s="101"/>
      <c r="Q81" s="101"/>
      <c r="R81" s="101"/>
      <c r="S81" s="101"/>
      <c r="T81" s="101"/>
      <c r="U81" s="101"/>
      <c r="V81" s="101"/>
      <c r="W81" s="101"/>
      <c r="X81" s="101"/>
      <c r="Y81" s="101"/>
      <c r="AA81" s="133" t="s">
        <v>411</v>
      </c>
    </row>
    <row r="82" spans="1:31" ht="45" customHeight="1">
      <c r="A82" s="74" t="s">
        <v>614</v>
      </c>
      <c r="B82" s="174" t="s">
        <v>604</v>
      </c>
      <c r="C82" s="138" t="s">
        <v>605</v>
      </c>
      <c r="D82" s="138" t="s">
        <v>605</v>
      </c>
      <c r="E82" s="173"/>
      <c r="F82" s="202"/>
      <c r="G82" s="200"/>
      <c r="H82" s="173"/>
      <c r="I82" s="101" t="s">
        <v>605</v>
      </c>
      <c r="J82" s="103" t="s">
        <v>819</v>
      </c>
      <c r="K82" s="76" t="s">
        <v>590</v>
      </c>
      <c r="L82" s="110" t="s">
        <v>537</v>
      </c>
      <c r="M82" s="105" t="s">
        <v>432</v>
      </c>
      <c r="N82" s="105"/>
      <c r="O82" s="101" t="s">
        <v>818</v>
      </c>
      <c r="P82" s="101"/>
      <c r="Q82" s="101"/>
      <c r="R82" s="101"/>
      <c r="S82" s="101"/>
      <c r="T82" s="101"/>
      <c r="U82" s="101"/>
      <c r="V82" s="101"/>
      <c r="W82" s="101"/>
      <c r="X82" s="101"/>
      <c r="Y82" s="101"/>
      <c r="AA82" s="133"/>
    </row>
    <row r="83" spans="1:31" ht="45" customHeight="1">
      <c r="A83" s="74" t="s">
        <v>614</v>
      </c>
      <c r="B83" s="174" t="s">
        <v>604</v>
      </c>
      <c r="C83" s="138" t="s">
        <v>603</v>
      </c>
      <c r="D83" s="138" t="s">
        <v>603</v>
      </c>
      <c r="E83" s="173"/>
      <c r="F83" s="202"/>
      <c r="G83" s="200"/>
      <c r="H83" s="173"/>
      <c r="I83" s="101" t="s">
        <v>603</v>
      </c>
      <c r="J83" s="103" t="s">
        <v>817</v>
      </c>
      <c r="K83" s="76" t="s">
        <v>602</v>
      </c>
      <c r="L83" s="110" t="s">
        <v>537</v>
      </c>
      <c r="M83" s="105" t="s">
        <v>432</v>
      </c>
      <c r="N83" s="105"/>
      <c r="O83" s="101" t="s">
        <v>601</v>
      </c>
      <c r="P83" s="101"/>
      <c r="Q83" s="101"/>
      <c r="R83" s="101"/>
      <c r="S83" s="101"/>
      <c r="T83" s="101"/>
      <c r="U83" s="101"/>
      <c r="V83" s="101"/>
      <c r="W83" s="101"/>
      <c r="X83" s="101"/>
      <c r="Y83" s="101"/>
      <c r="AA83" s="133"/>
    </row>
    <row r="84" spans="1:31" ht="45" customHeight="1">
      <c r="B84" s="174" t="s">
        <v>600</v>
      </c>
      <c r="C84" s="139" t="s">
        <v>599</v>
      </c>
      <c r="D84" s="138" t="s">
        <v>598</v>
      </c>
      <c r="E84" s="173"/>
      <c r="F84" s="202"/>
      <c r="G84" s="200"/>
      <c r="H84" s="173"/>
      <c r="I84" s="106" t="str">
        <f>D84</f>
        <v>Last Proccessed {str_Table_1}</v>
      </c>
      <c r="J84" s="108" t="s">
        <v>816</v>
      </c>
      <c r="K84" s="76" t="s">
        <v>590</v>
      </c>
      <c r="L84" s="110" t="s">
        <v>597</v>
      </c>
      <c r="M84" s="105" t="s">
        <v>432</v>
      </c>
      <c r="N84" s="105"/>
      <c r="O84" s="101" t="s">
        <v>596</v>
      </c>
      <c r="P84" s="101"/>
      <c r="Q84" s="101"/>
      <c r="R84" s="101"/>
      <c r="S84" s="101"/>
      <c r="T84" s="101"/>
      <c r="U84" s="101"/>
      <c r="V84" s="101"/>
      <c r="W84" s="101"/>
      <c r="X84" s="101"/>
      <c r="Y84" s="101"/>
      <c r="AA84" s="133"/>
      <c r="AE84" s="142" t="s">
        <v>595</v>
      </c>
    </row>
    <row r="85" spans="1:31" s="24" customFormat="1" ht="45" customHeight="1">
      <c r="A85" s="74"/>
      <c r="B85" s="174" t="s">
        <v>594</v>
      </c>
      <c r="C85" s="139" t="s">
        <v>593</v>
      </c>
      <c r="D85" s="136" t="s">
        <v>592</v>
      </c>
      <c r="E85" s="173"/>
      <c r="F85" s="202"/>
      <c r="G85" s="200"/>
      <c r="H85" s="173"/>
      <c r="I85" s="106" t="str">
        <f>D85</f>
        <v>All Filters Applied</v>
      </c>
      <c r="J85" s="108" t="s">
        <v>591</v>
      </c>
      <c r="K85" s="76" t="s">
        <v>590</v>
      </c>
      <c r="L85" s="110" t="s">
        <v>533</v>
      </c>
      <c r="M85" s="105" t="s">
        <v>432</v>
      </c>
      <c r="N85" s="105"/>
      <c r="O85" s="101" t="s">
        <v>589</v>
      </c>
      <c r="P85" s="101"/>
      <c r="Q85" s="101"/>
      <c r="R85" s="101"/>
      <c r="S85" s="101"/>
      <c r="T85" s="101"/>
      <c r="U85" s="101"/>
      <c r="V85" s="101"/>
      <c r="W85" s="101"/>
      <c r="X85" s="101"/>
      <c r="Y85" s="101"/>
      <c r="AA85" s="133"/>
      <c r="AB85" s="134"/>
      <c r="AC85" s="133"/>
      <c r="AD85" s="133"/>
      <c r="AE85" s="132" t="s">
        <v>588</v>
      </c>
    </row>
    <row r="86" spans="1:31" ht="36.6" customHeight="1">
      <c r="E86" s="75"/>
      <c r="G86" s="73"/>
      <c r="H86" s="24"/>
      <c r="I86" s="106"/>
      <c r="K86" s="104"/>
      <c r="O86" s="101"/>
      <c r="P86" s="101"/>
      <c r="Q86" s="101"/>
      <c r="R86" s="101"/>
      <c r="S86" s="101"/>
      <c r="T86" s="101"/>
      <c r="U86" s="101"/>
      <c r="V86" s="101"/>
      <c r="W86" s="101"/>
      <c r="X86" s="101"/>
      <c r="Y86" s="101"/>
      <c r="AA86" s="133"/>
    </row>
    <row r="87" spans="1:31" s="24" customFormat="1" ht="63.75" customHeight="1">
      <c r="A87" s="74"/>
      <c r="B87" s="171" t="s">
        <v>562</v>
      </c>
      <c r="C87" s="137" t="s">
        <v>566</v>
      </c>
      <c r="D87" s="138" t="s">
        <v>587</v>
      </c>
      <c r="E87" s="75"/>
      <c r="F87" s="101"/>
      <c r="G87" s="73"/>
      <c r="I87" s="106" t="str">
        <f t="shared" ref="I87:I98" si="32" xml:space="preserve">   D87</f>
        <v># all  {str_Field_1}(s)</v>
      </c>
      <c r="J87" s="108" t="s">
        <v>815</v>
      </c>
      <c r="K87" s="76" t="s">
        <v>558</v>
      </c>
      <c r="L87" s="73" t="s">
        <v>430</v>
      </c>
      <c r="M87" s="105" t="s">
        <v>532</v>
      </c>
      <c r="N87" s="105"/>
      <c r="O87" s="101" t="s">
        <v>586</v>
      </c>
      <c r="P87" s="101"/>
      <c r="Q87" s="101"/>
      <c r="R87" s="101"/>
      <c r="S87" s="101"/>
      <c r="T87" s="101"/>
      <c r="U87" s="101"/>
      <c r="V87" s="101"/>
      <c r="W87" s="101"/>
      <c r="X87" s="101"/>
      <c r="Y87" s="101"/>
      <c r="AA87" s="133"/>
      <c r="AB87" s="134"/>
      <c r="AC87" s="133"/>
      <c r="AD87" s="133"/>
      <c r="AE87" s="142" t="s">
        <v>585</v>
      </c>
    </row>
    <row r="88" spans="1:31" s="24" customFormat="1" ht="36.6" customHeight="1">
      <c r="A88" s="74"/>
      <c r="B88" s="171" t="s">
        <v>562</v>
      </c>
      <c r="C88" s="137" t="s">
        <v>566</v>
      </c>
      <c r="D88" s="138" t="s">
        <v>584</v>
      </c>
      <c r="E88" s="75"/>
      <c r="F88" s="101"/>
      <c r="G88" s="73"/>
      <c r="I88" s="106" t="str">
        <f t="shared" si="32"/>
        <v># all  {str_Field_1}(s)  in Context</v>
      </c>
      <c r="J88" s="108" t="s">
        <v>814</v>
      </c>
      <c r="K88" s="76" t="s">
        <v>558</v>
      </c>
      <c r="L88" s="73" t="s">
        <v>430</v>
      </c>
      <c r="M88" s="105" t="s">
        <v>532</v>
      </c>
      <c r="N88" s="105"/>
      <c r="O88" s="101" t="s">
        <v>583</v>
      </c>
      <c r="P88" s="101"/>
      <c r="Q88" s="101"/>
      <c r="R88" s="101"/>
      <c r="S88" s="101"/>
      <c r="T88" s="101"/>
      <c r="U88" s="101"/>
      <c r="V88" s="101"/>
      <c r="W88" s="101"/>
      <c r="X88" s="101"/>
      <c r="Y88" s="101"/>
      <c r="AA88" s="133"/>
      <c r="AB88" s="134"/>
      <c r="AC88" s="133"/>
      <c r="AD88" s="133"/>
      <c r="AE88" s="142"/>
    </row>
    <row r="89" spans="1:31" s="24" customFormat="1" ht="36.6" customHeight="1">
      <c r="A89" s="74"/>
      <c r="B89" s="171" t="s">
        <v>562</v>
      </c>
      <c r="C89" s="137" t="s">
        <v>561</v>
      </c>
      <c r="D89" s="138" t="s">
        <v>582</v>
      </c>
      <c r="E89" s="75"/>
      <c r="F89" s="101"/>
      <c r="G89" s="73"/>
      <c r="I89" s="106" t="str">
        <f t="shared" si="32"/>
        <v>#  {str_Field_1}(s) with  {str_Table_2}</v>
      </c>
      <c r="J89" s="108" t="s">
        <v>813</v>
      </c>
      <c r="K89" s="76" t="s">
        <v>558</v>
      </c>
      <c r="L89" s="73" t="s">
        <v>430</v>
      </c>
      <c r="M89" s="105" t="s">
        <v>532</v>
      </c>
      <c r="N89" s="105"/>
      <c r="O89" s="101" t="s">
        <v>557</v>
      </c>
      <c r="P89" s="101"/>
      <c r="Q89" s="101"/>
      <c r="R89" s="101"/>
      <c r="S89" s="101"/>
      <c r="T89" s="101"/>
      <c r="U89" s="101"/>
      <c r="V89" s="101"/>
      <c r="W89" s="101"/>
      <c r="X89" s="101"/>
      <c r="Y89" s="101"/>
      <c r="AA89" s="133"/>
      <c r="AB89" s="134"/>
      <c r="AC89" s="133"/>
      <c r="AD89" s="133"/>
      <c r="AE89" s="132"/>
    </row>
    <row r="90" spans="1:31" s="24" customFormat="1" ht="36.6" customHeight="1">
      <c r="A90" s="74"/>
      <c r="B90" s="171" t="s">
        <v>562</v>
      </c>
      <c r="C90" s="137" t="s">
        <v>581</v>
      </c>
      <c r="D90" s="138" t="s">
        <v>580</v>
      </c>
      <c r="E90" s="75"/>
      <c r="F90" s="101"/>
      <c r="G90" s="73"/>
      <c r="I90" s="106" t="str">
        <f t="shared" si="32"/>
        <v>#  {str_Field_1}(s) with  NO {str_Table_2} in Context</v>
      </c>
      <c r="J90" s="108" t="str">
        <f xml:space="preserve"> "[" &amp; I88 &amp; "]" &amp; " - " &amp; "[" &amp; I89 &amp; "]"</f>
        <v>[# all  {str_Field_1}(s)  in Context] - [#  {str_Field_1}(s) with  {str_Table_2}]</v>
      </c>
      <c r="K90" s="76" t="s">
        <v>558</v>
      </c>
      <c r="L90" s="73" t="s">
        <v>430</v>
      </c>
      <c r="M90" s="105" t="s">
        <v>532</v>
      </c>
      <c r="N90" s="105"/>
      <c r="O90" s="101" t="s">
        <v>579</v>
      </c>
      <c r="P90" s="101"/>
      <c r="Q90" s="101"/>
      <c r="R90" s="101"/>
      <c r="S90" s="101"/>
      <c r="T90" s="101"/>
      <c r="U90" s="101"/>
      <c r="V90" s="101"/>
      <c r="W90" s="101"/>
      <c r="X90" s="101"/>
      <c r="Y90" s="101"/>
      <c r="AA90" s="133"/>
      <c r="AB90" s="134"/>
      <c r="AC90" s="133"/>
      <c r="AD90" s="133"/>
      <c r="AE90" s="132"/>
    </row>
    <row r="91" spans="1:31" s="24" customFormat="1" ht="36.6" customHeight="1">
      <c r="A91" s="74"/>
      <c r="B91" s="171" t="s">
        <v>562</v>
      </c>
      <c r="C91" s="137" t="s">
        <v>566</v>
      </c>
      <c r="D91" s="138" t="s">
        <v>578</v>
      </c>
      <c r="E91" s="75"/>
      <c r="F91" s="101"/>
      <c r="G91" s="73"/>
      <c r="I91" s="106" t="str">
        <f t="shared" si="32"/>
        <v># all  {str_Field_2}(s)</v>
      </c>
      <c r="J91" s="108" t="s">
        <v>577</v>
      </c>
      <c r="K91" s="76" t="s">
        <v>558</v>
      </c>
      <c r="L91" s="73" t="s">
        <v>430</v>
      </c>
      <c r="M91" s="105" t="s">
        <v>532</v>
      </c>
      <c r="N91" s="105"/>
      <c r="O91" s="101" t="s">
        <v>563</v>
      </c>
      <c r="P91" s="101"/>
      <c r="Q91" s="101"/>
      <c r="R91" s="101"/>
      <c r="S91" s="101"/>
      <c r="T91" s="101"/>
      <c r="U91" s="101"/>
      <c r="V91" s="101"/>
      <c r="W91" s="101"/>
      <c r="X91" s="101"/>
      <c r="Y91" s="101"/>
      <c r="AA91" s="133"/>
      <c r="AB91" s="134"/>
      <c r="AC91" s="133"/>
      <c r="AD91" s="133"/>
      <c r="AE91" s="132"/>
    </row>
    <row r="92" spans="1:31" s="24" customFormat="1" ht="36.6" customHeight="1">
      <c r="A92" s="74"/>
      <c r="B92" s="171" t="s">
        <v>562</v>
      </c>
      <c r="C92" s="137" t="s">
        <v>561</v>
      </c>
      <c r="D92" s="138" t="s">
        <v>576</v>
      </c>
      <c r="E92" s="75"/>
      <c r="F92" s="101"/>
      <c r="G92" s="73"/>
      <c r="I92" s="106" t="str">
        <f t="shared" si="32"/>
        <v>#  {str_Field_2}(s) with  {str_Table_2}</v>
      </c>
      <c r="J92" s="108" t="s">
        <v>575</v>
      </c>
      <c r="K92" s="76" t="s">
        <v>558</v>
      </c>
      <c r="L92" s="73" t="s">
        <v>430</v>
      </c>
      <c r="M92" s="105" t="s">
        <v>532</v>
      </c>
      <c r="N92" s="105"/>
      <c r="O92" s="101" t="s">
        <v>557</v>
      </c>
      <c r="P92" s="101"/>
      <c r="Q92" s="101"/>
      <c r="R92" s="101"/>
      <c r="S92" s="101"/>
      <c r="T92" s="101"/>
      <c r="U92" s="101"/>
      <c r="V92" s="101"/>
      <c r="W92" s="101"/>
      <c r="X92" s="101"/>
      <c r="Y92" s="101"/>
      <c r="AA92" s="133"/>
      <c r="AB92" s="134"/>
      <c r="AC92" s="133"/>
      <c r="AD92" s="133"/>
      <c r="AE92" s="132"/>
    </row>
    <row r="93" spans="1:31" s="24" customFormat="1" ht="36.6" customHeight="1">
      <c r="A93" s="74"/>
      <c r="B93" s="171" t="s">
        <v>562</v>
      </c>
      <c r="C93" s="137" t="s">
        <v>566</v>
      </c>
      <c r="D93" s="138" t="s">
        <v>574</v>
      </c>
      <c r="E93" s="75"/>
      <c r="F93" s="101"/>
      <c r="G93" s="73"/>
      <c r="I93" s="106" t="str">
        <f t="shared" si="32"/>
        <v># all  {str_Field_3}(s)</v>
      </c>
      <c r="J93" s="108" t="s">
        <v>573</v>
      </c>
      <c r="K93" s="76" t="s">
        <v>558</v>
      </c>
      <c r="L93" s="73" t="s">
        <v>430</v>
      </c>
      <c r="M93" s="105" t="s">
        <v>532</v>
      </c>
      <c r="N93" s="105"/>
      <c r="O93" s="101" t="s">
        <v>563</v>
      </c>
      <c r="P93" s="101"/>
      <c r="Q93" s="101"/>
      <c r="R93" s="101"/>
      <c r="S93" s="101"/>
      <c r="T93" s="101"/>
      <c r="U93" s="101"/>
      <c r="V93" s="101"/>
      <c r="W93" s="101"/>
      <c r="X93" s="101"/>
      <c r="Y93" s="101"/>
      <c r="AA93" s="133"/>
      <c r="AB93" s="134"/>
      <c r="AC93" s="133"/>
      <c r="AD93" s="133"/>
      <c r="AE93" s="132"/>
    </row>
    <row r="94" spans="1:31" s="24" customFormat="1" ht="36.6" customHeight="1">
      <c r="A94" s="74"/>
      <c r="B94" s="171" t="s">
        <v>562</v>
      </c>
      <c r="C94" s="137" t="s">
        <v>561</v>
      </c>
      <c r="D94" s="138" t="s">
        <v>572</v>
      </c>
      <c r="E94" s="75"/>
      <c r="F94" s="101"/>
      <c r="G94" s="73"/>
      <c r="I94" s="106" t="str">
        <f t="shared" si="32"/>
        <v>#  {str_Field_3}(s) with  {str_Table_2}</v>
      </c>
      <c r="J94" s="108" t="s">
        <v>571</v>
      </c>
      <c r="K94" s="76" t="s">
        <v>558</v>
      </c>
      <c r="L94" s="73" t="s">
        <v>430</v>
      </c>
      <c r="M94" s="105" t="s">
        <v>532</v>
      </c>
      <c r="N94" s="105"/>
      <c r="O94" s="101" t="s">
        <v>557</v>
      </c>
      <c r="P94" s="101"/>
      <c r="Q94" s="101"/>
      <c r="R94" s="101"/>
      <c r="S94" s="101"/>
      <c r="T94" s="101"/>
      <c r="U94" s="101"/>
      <c r="V94" s="101"/>
      <c r="W94" s="101"/>
      <c r="X94" s="101"/>
      <c r="Y94" s="101"/>
      <c r="AA94" s="133"/>
      <c r="AB94" s="134"/>
      <c r="AC94" s="133"/>
      <c r="AD94" s="133"/>
      <c r="AE94" s="132"/>
    </row>
    <row r="95" spans="1:31" s="24" customFormat="1" ht="36.6" customHeight="1">
      <c r="A95" s="74"/>
      <c r="B95" s="171" t="s">
        <v>562</v>
      </c>
      <c r="C95" s="137" t="s">
        <v>566</v>
      </c>
      <c r="D95" s="138" t="s">
        <v>570</v>
      </c>
      <c r="E95" s="75"/>
      <c r="F95" s="101"/>
      <c r="G95" s="73"/>
      <c r="I95" s="106" t="str">
        <f t="shared" si="32"/>
        <v># all  {str_Field_4}(s)</v>
      </c>
      <c r="J95" s="108" t="s">
        <v>569</v>
      </c>
      <c r="K95" s="76" t="s">
        <v>558</v>
      </c>
      <c r="L95" s="73" t="s">
        <v>430</v>
      </c>
      <c r="M95" s="105" t="s">
        <v>532</v>
      </c>
      <c r="N95" s="105"/>
      <c r="O95" s="101" t="s">
        <v>563</v>
      </c>
      <c r="P95" s="101"/>
      <c r="Q95" s="101"/>
      <c r="R95" s="101"/>
      <c r="S95" s="101"/>
      <c r="T95" s="101"/>
      <c r="U95" s="101"/>
      <c r="V95" s="101"/>
      <c r="W95" s="101"/>
      <c r="X95" s="101"/>
      <c r="Y95" s="101"/>
      <c r="AA95" s="133"/>
      <c r="AB95" s="134"/>
      <c r="AC95" s="133"/>
      <c r="AD95" s="133"/>
      <c r="AE95" s="132"/>
    </row>
    <row r="96" spans="1:31" s="24" customFormat="1" ht="36.6" customHeight="1">
      <c r="A96" s="74"/>
      <c r="B96" s="171" t="s">
        <v>562</v>
      </c>
      <c r="C96" s="137" t="s">
        <v>561</v>
      </c>
      <c r="D96" s="138" t="s">
        <v>568</v>
      </c>
      <c r="E96" s="75"/>
      <c r="F96" s="101"/>
      <c r="G96" s="73"/>
      <c r="I96" s="106" t="str">
        <f t="shared" si="32"/>
        <v>#  {str_Field_4}(s) with  {str_Table_2}</v>
      </c>
      <c r="J96" s="108" t="s">
        <v>567</v>
      </c>
      <c r="K96" s="76" t="s">
        <v>558</v>
      </c>
      <c r="L96" s="73" t="s">
        <v>430</v>
      </c>
      <c r="M96" s="105" t="s">
        <v>532</v>
      </c>
      <c r="N96" s="105"/>
      <c r="O96" s="101" t="s">
        <v>557</v>
      </c>
      <c r="P96" s="101"/>
      <c r="Q96" s="101"/>
      <c r="R96" s="101"/>
      <c r="S96" s="101"/>
      <c r="T96" s="101"/>
      <c r="U96" s="101"/>
      <c r="V96" s="101"/>
      <c r="W96" s="101"/>
      <c r="X96" s="101"/>
      <c r="Y96" s="101"/>
      <c r="AA96" s="133"/>
      <c r="AB96" s="134"/>
      <c r="AC96" s="133"/>
      <c r="AD96" s="133"/>
      <c r="AE96" s="132"/>
    </row>
    <row r="97" spans="1:31" s="24" customFormat="1" ht="36.6" customHeight="1">
      <c r="A97" s="74"/>
      <c r="B97" s="171" t="s">
        <v>562</v>
      </c>
      <c r="C97" s="137" t="s">
        <v>566</v>
      </c>
      <c r="D97" s="138" t="s">
        <v>565</v>
      </c>
      <c r="E97" s="75"/>
      <c r="F97" s="101"/>
      <c r="G97" s="73"/>
      <c r="I97" s="106" t="str">
        <f t="shared" si="32"/>
        <v># all  {str_Field_5}(s)</v>
      </c>
      <c r="J97" s="108" t="s">
        <v>564</v>
      </c>
      <c r="K97" s="76" t="s">
        <v>558</v>
      </c>
      <c r="L97" s="73" t="s">
        <v>430</v>
      </c>
      <c r="M97" s="105" t="s">
        <v>532</v>
      </c>
      <c r="N97" s="105"/>
      <c r="O97" s="101" t="s">
        <v>563</v>
      </c>
      <c r="P97" s="101"/>
      <c r="Q97" s="101"/>
      <c r="R97" s="101"/>
      <c r="S97" s="101"/>
      <c r="T97" s="101"/>
      <c r="U97" s="101"/>
      <c r="V97" s="101"/>
      <c r="W97" s="101"/>
      <c r="X97" s="101"/>
      <c r="Y97" s="101"/>
      <c r="AA97" s="133"/>
      <c r="AB97" s="134"/>
      <c r="AC97" s="133"/>
      <c r="AD97" s="133"/>
      <c r="AE97" s="132"/>
    </row>
    <row r="98" spans="1:31" s="24" customFormat="1" ht="36.6" customHeight="1">
      <c r="A98" s="74"/>
      <c r="B98" s="171" t="s">
        <v>562</v>
      </c>
      <c r="C98" s="137" t="s">
        <v>561</v>
      </c>
      <c r="D98" s="138" t="s">
        <v>560</v>
      </c>
      <c r="E98" s="75"/>
      <c r="F98" s="101"/>
      <c r="G98" s="73"/>
      <c r="I98" s="106" t="str">
        <f t="shared" si="32"/>
        <v>#  {str_Field_5}(s) with  {str_Table_2}</v>
      </c>
      <c r="J98" s="108" t="s">
        <v>559</v>
      </c>
      <c r="K98" s="76" t="s">
        <v>558</v>
      </c>
      <c r="L98" s="73" t="s">
        <v>430</v>
      </c>
      <c r="M98" s="105" t="s">
        <v>532</v>
      </c>
      <c r="N98" s="105"/>
      <c r="O98" s="101" t="s">
        <v>557</v>
      </c>
      <c r="P98" s="101"/>
      <c r="Q98" s="101"/>
      <c r="R98" s="101"/>
      <c r="S98" s="101"/>
      <c r="T98" s="101"/>
      <c r="U98" s="101"/>
      <c r="V98" s="101"/>
      <c r="W98" s="101"/>
      <c r="X98" s="101"/>
      <c r="Y98" s="101"/>
      <c r="AA98" s="133"/>
      <c r="AB98" s="134"/>
      <c r="AC98" s="133"/>
      <c r="AD98" s="133"/>
      <c r="AE98" s="132"/>
    </row>
    <row r="99" spans="1:31" ht="36.6" customHeight="1">
      <c r="E99" s="75"/>
      <c r="G99" s="73"/>
      <c r="H99" s="24"/>
      <c r="K99" s="104"/>
    </row>
    <row r="100" spans="1:31" ht="57.75" customHeight="1">
      <c r="B100" s="172" t="s">
        <v>554</v>
      </c>
      <c r="C100" s="137" t="s">
        <v>555</v>
      </c>
      <c r="D100" s="138" t="s">
        <v>806</v>
      </c>
      <c r="E100" s="75"/>
      <c r="G100" s="73"/>
      <c r="H100" s="24"/>
      <c r="I100" s="107" t="str">
        <f xml:space="preserve"> D100</f>
        <v>__selectedMeasure category  AVR  (in {str_Name_ext})</v>
      </c>
      <c r="J100" s="103" t="s">
        <v>812</v>
      </c>
      <c r="K100" s="76" t="s">
        <v>800</v>
      </c>
      <c r="L100" s="110">
        <f t="shared" ref="L100:L113" si="33">G100</f>
        <v>0</v>
      </c>
      <c r="M100" s="105" t="s">
        <v>532</v>
      </c>
      <c r="N100" s="105"/>
      <c r="O100" s="102" t="s">
        <v>545</v>
      </c>
      <c r="AE100" s="141" t="s">
        <v>556</v>
      </c>
    </row>
    <row r="101" spans="1:31" ht="57.75" customHeight="1">
      <c r="B101" s="172" t="s">
        <v>554</v>
      </c>
      <c r="C101" s="137" t="s">
        <v>555</v>
      </c>
      <c r="D101" s="138" t="s">
        <v>804</v>
      </c>
      <c r="E101" s="75"/>
      <c r="G101" s="73"/>
      <c r="H101" s="24"/>
      <c r="I101" s="107" t="str">
        <f xml:space="preserve"> D101</f>
        <v>__selectedMeasure category  MAX  (in {str_Name_ext})</v>
      </c>
      <c r="J101" s="103" t="s">
        <v>811</v>
      </c>
      <c r="K101" s="76" t="s">
        <v>800</v>
      </c>
      <c r="L101" s="110">
        <f t="shared" si="33"/>
        <v>0</v>
      </c>
      <c r="M101" s="105" t="s">
        <v>532</v>
      </c>
      <c r="N101" s="105"/>
      <c r="O101" s="102" t="s">
        <v>542</v>
      </c>
    </row>
    <row r="102" spans="1:31" ht="57.75" customHeight="1">
      <c r="B102" s="172" t="s">
        <v>554</v>
      </c>
      <c r="C102" s="137" t="s">
        <v>555</v>
      </c>
      <c r="D102" s="138" t="s">
        <v>802</v>
      </c>
      <c r="E102" s="75"/>
      <c r="G102" s="73"/>
      <c r="H102" s="24"/>
      <c r="I102" s="107" t="str">
        <f xml:space="preserve"> D102</f>
        <v>__selectedMeasure category  MIN  (in {str_Name_ext})</v>
      </c>
      <c r="J102" s="103" t="s">
        <v>810</v>
      </c>
      <c r="K102" s="76" t="s">
        <v>800</v>
      </c>
      <c r="L102" s="110">
        <f t="shared" si="33"/>
        <v>0</v>
      </c>
      <c r="M102" s="105" t="s">
        <v>532</v>
      </c>
      <c r="N102" s="105"/>
      <c r="O102" s="102" t="s">
        <v>540</v>
      </c>
    </row>
    <row r="103" spans="1:31" ht="50.25" customHeight="1">
      <c r="B103" s="172" t="s">
        <v>554</v>
      </c>
      <c r="C103" s="137" t="s">
        <v>553</v>
      </c>
      <c r="D103" s="138" t="s">
        <v>799</v>
      </c>
      <c r="E103" s="75"/>
      <c r="G103" s="73"/>
      <c r="H103" s="24"/>
      <c r="I103" s="101" t="s">
        <v>799</v>
      </c>
      <c r="J103" s="103" t="str">
        <f>"
 SWITCH(
     TRUE()
         ,  [__selectedMeasure] = ["  &amp; D101 &amp;  "] , """"rgb(0,210,0)""""
        ,   [__selectedMeasure] = ["  &amp; D102 &amp;  "] , """"red""""
        , """"rgba(0,0,0,0)""""
)
"</f>
        <v xml:space="preserve">
 SWITCH(
     TRUE()
         ,  [__selectedMeasure] = [__selectedMeasure category  MAX  (in {str_Name_ext})] , ""rgb(0,210,0)""
        ,   [__selectedMeasure] = [__selectedMeasure category  MIN  (in {str_Name_ext})] , ""red""
        , ""rgba(0,0,0,0)""
)
</v>
      </c>
      <c r="K103" s="76" t="s">
        <v>798</v>
      </c>
      <c r="L103" s="110">
        <f t="shared" si="33"/>
        <v>0</v>
      </c>
      <c r="M103" s="105" t="s">
        <v>532</v>
      </c>
      <c r="N103" s="105" t="s">
        <v>537</v>
      </c>
      <c r="O103" s="102" t="s">
        <v>536</v>
      </c>
    </row>
    <row r="104" spans="1:31" ht="57.75" customHeight="1">
      <c r="B104" s="172" t="s">
        <v>548</v>
      </c>
      <c r="C104" s="137" t="s">
        <v>552</v>
      </c>
      <c r="D104" s="138" t="s">
        <v>806</v>
      </c>
      <c r="E104" s="75"/>
      <c r="G104" s="73"/>
      <c r="H104" s="24"/>
      <c r="I104" s="107" t="str">
        <f xml:space="preserve"> D104</f>
        <v>__selectedMeasure category  AVR  (in {str_Name_ext})</v>
      </c>
      <c r="J104" s="103" t="s">
        <v>809</v>
      </c>
      <c r="K104" s="76" t="s">
        <v>800</v>
      </c>
      <c r="L104" s="110">
        <f t="shared" si="33"/>
        <v>0</v>
      </c>
      <c r="M104" s="105" t="s">
        <v>532</v>
      </c>
      <c r="N104" s="105"/>
      <c r="O104" s="102" t="s">
        <v>545</v>
      </c>
      <c r="AE104" s="141" t="s">
        <v>551</v>
      </c>
    </row>
    <row r="105" spans="1:31" ht="57.75" customHeight="1">
      <c r="B105" s="172" t="s">
        <v>548</v>
      </c>
      <c r="C105" s="137" t="s">
        <v>550</v>
      </c>
      <c r="D105" s="138" t="s">
        <v>804</v>
      </c>
      <c r="E105" s="75"/>
      <c r="G105" s="73"/>
      <c r="H105" s="24"/>
      <c r="I105" s="107" t="str">
        <f xml:space="preserve"> D105</f>
        <v>__selectedMeasure category  MAX  (in {str_Name_ext})</v>
      </c>
      <c r="J105" s="103" t="s">
        <v>808</v>
      </c>
      <c r="K105" s="76" t="s">
        <v>800</v>
      </c>
      <c r="L105" s="110">
        <f t="shared" si="33"/>
        <v>0</v>
      </c>
      <c r="M105" s="105" t="s">
        <v>532</v>
      </c>
      <c r="N105" s="105"/>
      <c r="O105" s="102" t="s">
        <v>542</v>
      </c>
    </row>
    <row r="106" spans="1:31" ht="57.75" customHeight="1">
      <c r="B106" s="172" t="s">
        <v>548</v>
      </c>
      <c r="C106" s="137" t="s">
        <v>549</v>
      </c>
      <c r="D106" s="138" t="s">
        <v>802</v>
      </c>
      <c r="E106" s="75"/>
      <c r="G106" s="73"/>
      <c r="H106" s="24"/>
      <c r="I106" s="107" t="str">
        <f xml:space="preserve"> D106</f>
        <v>__selectedMeasure category  MIN  (in {str_Name_ext})</v>
      </c>
      <c r="J106" s="103" t="s">
        <v>807</v>
      </c>
      <c r="K106" s="76" t="s">
        <v>800</v>
      </c>
      <c r="L106" s="110">
        <f t="shared" si="33"/>
        <v>0</v>
      </c>
      <c r="M106" s="105" t="s">
        <v>532</v>
      </c>
      <c r="N106" s="105"/>
      <c r="O106" s="102" t="s">
        <v>540</v>
      </c>
    </row>
    <row r="107" spans="1:31" ht="50.25" customHeight="1">
      <c r="B107" s="172" t="s">
        <v>548</v>
      </c>
      <c r="C107" s="137" t="s">
        <v>547</v>
      </c>
      <c r="D107" s="138" t="s">
        <v>799</v>
      </c>
      <c r="E107" s="75"/>
      <c r="G107" s="73"/>
      <c r="H107" s="24"/>
      <c r="I107" s="101" t="s">
        <v>799</v>
      </c>
      <c r="J107" s="103" t="str">
        <f>"
 SWITCH(
     TRUE()
         ,  [__selectedMeasure] = ["  &amp; D105 &amp;  "] , """"rgb(0,210,0)""""
        ,   [__selectedMeasure] = ["  &amp; D106 &amp;  "] , """"red""""
        , """"rgba(0,0,0,0)""""
)
"</f>
        <v xml:space="preserve">
 SWITCH(
     TRUE()
         ,  [__selectedMeasure] = [__selectedMeasure category  MAX  (in {str_Name_ext})] , ""rgb(0,210,0)""
        ,   [__selectedMeasure] = [__selectedMeasure category  MIN  (in {str_Name_ext})] , ""red""
        , ""rgba(0,0,0,0)""
)
</v>
      </c>
      <c r="K107" s="76" t="s">
        <v>798</v>
      </c>
      <c r="L107" s="110">
        <f t="shared" si="33"/>
        <v>0</v>
      </c>
      <c r="M107" s="105" t="s">
        <v>532</v>
      </c>
      <c r="N107" s="105" t="s">
        <v>537</v>
      </c>
      <c r="O107" s="102" t="s">
        <v>536</v>
      </c>
    </row>
    <row r="108" spans="1:31" ht="57.75" customHeight="1">
      <c r="B108" s="172" t="s">
        <v>539</v>
      </c>
      <c r="C108" s="137" t="s">
        <v>546</v>
      </c>
      <c r="D108" s="138" t="s">
        <v>806</v>
      </c>
      <c r="E108" s="75"/>
      <c r="G108" s="73"/>
      <c r="H108" s="24"/>
      <c r="I108" s="107" t="str">
        <f xml:space="preserve"> D108</f>
        <v>__selectedMeasure category  AVR  (in {str_Name_ext})</v>
      </c>
      <c r="J108" s="103" t="s">
        <v>805</v>
      </c>
      <c r="K108" s="76" t="s">
        <v>800</v>
      </c>
      <c r="L108" s="110">
        <f t="shared" si="33"/>
        <v>0</v>
      </c>
      <c r="M108" s="105" t="s">
        <v>532</v>
      </c>
      <c r="N108" s="105"/>
      <c r="O108" s="102" t="s">
        <v>545</v>
      </c>
      <c r="AE108" s="140" t="s">
        <v>544</v>
      </c>
    </row>
    <row r="109" spans="1:31" ht="57.75" customHeight="1">
      <c r="B109" s="172" t="s">
        <v>539</v>
      </c>
      <c r="C109" s="137" t="s">
        <v>543</v>
      </c>
      <c r="D109" s="138" t="s">
        <v>804</v>
      </c>
      <c r="E109" s="75"/>
      <c r="G109" s="73"/>
      <c r="H109" s="24"/>
      <c r="I109" s="107" t="str">
        <f xml:space="preserve"> D109</f>
        <v>__selectedMeasure category  MAX  (in {str_Name_ext})</v>
      </c>
      <c r="J109" s="103" t="s">
        <v>803</v>
      </c>
      <c r="K109" s="76" t="s">
        <v>800</v>
      </c>
      <c r="L109" s="110">
        <f t="shared" si="33"/>
        <v>0</v>
      </c>
      <c r="M109" s="105" t="s">
        <v>532</v>
      </c>
      <c r="N109" s="105"/>
      <c r="O109" s="102" t="s">
        <v>542</v>
      </c>
    </row>
    <row r="110" spans="1:31" ht="57.75" customHeight="1">
      <c r="B110" s="172" t="s">
        <v>539</v>
      </c>
      <c r="C110" s="137" t="s">
        <v>541</v>
      </c>
      <c r="D110" s="138" t="s">
        <v>802</v>
      </c>
      <c r="E110" s="75"/>
      <c r="G110" s="73"/>
      <c r="H110" s="24"/>
      <c r="I110" s="107" t="str">
        <f xml:space="preserve"> D110</f>
        <v>__selectedMeasure category  MIN  (in {str_Name_ext})</v>
      </c>
      <c r="J110" s="103" t="s">
        <v>801</v>
      </c>
      <c r="K110" s="76" t="s">
        <v>800</v>
      </c>
      <c r="L110" s="110">
        <f t="shared" si="33"/>
        <v>0</v>
      </c>
      <c r="M110" s="105" t="s">
        <v>532</v>
      </c>
      <c r="N110" s="105"/>
      <c r="O110" s="102" t="s">
        <v>540</v>
      </c>
    </row>
    <row r="111" spans="1:31" ht="50.25" customHeight="1">
      <c r="B111" s="172" t="s">
        <v>539</v>
      </c>
      <c r="C111" s="137" t="s">
        <v>538</v>
      </c>
      <c r="D111" s="138" t="s">
        <v>799</v>
      </c>
      <c r="E111" s="75"/>
      <c r="G111" s="73"/>
      <c r="H111" s="24"/>
      <c r="I111" s="101" t="s">
        <v>799</v>
      </c>
      <c r="J111" s="103" t="str">
        <f>"
 SWITCH(
     TRUE()
         ,  [__selectedMeasure] = ["  &amp; D109 &amp;  "] , """"rgb(0,210,0)""""
        ,   [__selectedMeasure] = ["  &amp; D110 &amp;  "] , """"red""""
        , """"rgba(0,0,0,0)""""
)
"</f>
        <v xml:space="preserve">
 SWITCH(
     TRUE()
         ,  [__selectedMeasure] = [__selectedMeasure category  MAX  (in {str_Name_ext})] , ""rgb(0,210,0)""
        ,   [__selectedMeasure] = [__selectedMeasure category  MIN  (in {str_Name_ext})] , ""red""
        , ""rgba(0,0,0,0)""
)
</v>
      </c>
      <c r="K111" s="76" t="s">
        <v>798</v>
      </c>
      <c r="L111" s="110">
        <f t="shared" si="33"/>
        <v>0</v>
      </c>
      <c r="M111" s="105" t="s">
        <v>532</v>
      </c>
      <c r="N111" s="105" t="s">
        <v>537</v>
      </c>
      <c r="O111" s="102" t="s">
        <v>536</v>
      </c>
    </row>
    <row r="112" spans="1:31">
      <c r="E112" s="75"/>
      <c r="G112" s="73"/>
      <c r="H112" s="24"/>
      <c r="K112" s="104"/>
      <c r="L112" s="110">
        <f t="shared" si="33"/>
        <v>0</v>
      </c>
    </row>
    <row r="113" spans="1:31" s="134" customFormat="1" ht="45" customHeight="1">
      <c r="A113" s="74" t="s">
        <v>614</v>
      </c>
      <c r="B113" s="171" t="s">
        <v>535</v>
      </c>
      <c r="C113" s="139" t="s">
        <v>534</v>
      </c>
      <c r="D113" s="138" t="s">
        <v>534</v>
      </c>
      <c r="E113" s="75"/>
      <c r="F113" s="101"/>
      <c r="G113" s="73"/>
      <c r="H113" s="24"/>
      <c r="I113" s="106" t="str">
        <f>D113 &amp; " {str_Field_1} - __selectedMeasure"</f>
        <v>ABC Classification {str_Field_1} - __selectedMeasure</v>
      </c>
      <c r="J113" s="103" t="s">
        <v>1019</v>
      </c>
      <c r="K113" s="76" t="s">
        <v>797</v>
      </c>
      <c r="L113" s="110">
        <f t="shared" si="33"/>
        <v>0</v>
      </c>
      <c r="M113" s="105" t="s">
        <v>532</v>
      </c>
      <c r="N113" s="105"/>
      <c r="O113" s="101" t="s">
        <v>531</v>
      </c>
      <c r="P113" s="101"/>
      <c r="Q113" s="101"/>
      <c r="R113" s="101"/>
      <c r="S113" s="101"/>
      <c r="T113" s="101"/>
      <c r="U113" s="101"/>
      <c r="V113" s="101"/>
      <c r="W113" s="101"/>
      <c r="X113" s="101"/>
      <c r="Y113" s="101"/>
      <c r="Z113"/>
      <c r="AA113" s="133"/>
      <c r="AC113" s="133"/>
      <c r="AD113" s="133"/>
      <c r="AE113" s="132"/>
    </row>
  </sheetData>
  <autoFilter ref="Z2:AD86" xr:uid="{66C8B825-B7E7-4D11-BB34-793B5731E961}"/>
  <dataConsolidate/>
  <pageMargins left="0.7" right="0.7" top="0.75" bottom="0.75" header="0.3" footer="0.3"/>
  <pageSetup orientation="portrait" r:id="rId1"/>
  <headerFooter>
    <oddFooter>&amp;L&amp;1#&amp;"Arial"&amp;6&amp;K737373Confidentiality: C2 - Internal</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Column Specifications</vt:lpstr>
      <vt:lpstr>Data Types in various Systems</vt:lpstr>
      <vt:lpstr>Contracts</vt:lpstr>
      <vt:lpstr>AutoCalculations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Bezas Athanasios (YICMB) ext</dc:creator>
  <cp:lastModifiedBy>Athanasios Bezas</cp:lastModifiedBy>
  <dcterms:created xsi:type="dcterms:W3CDTF">2023-07-10T13:58:25Z</dcterms:created>
  <dcterms:modified xsi:type="dcterms:W3CDTF">2025-09-13T16:58:31Z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aaaee5-c84d-4c37-ab3c-99d07fb6d639_Enabled">
    <vt:lpwstr>true</vt:lpwstr>
  </property>
  <property fmtid="{D5CDD505-2E9C-101B-9397-08002B2CF9AE}" pid="3" name="MSIP_Label_e4aaaee5-c84d-4c37-ab3c-99d07fb6d639_SetDate">
    <vt:lpwstr>2023-07-27T09:52:09Z</vt:lpwstr>
  </property>
  <property fmtid="{D5CDD505-2E9C-101B-9397-08002B2CF9AE}" pid="4" name="MSIP_Label_e4aaaee5-c84d-4c37-ab3c-99d07fb6d639_Method">
    <vt:lpwstr>Privileged</vt:lpwstr>
  </property>
  <property fmtid="{D5CDD505-2E9C-101B-9397-08002B2CF9AE}" pid="5" name="MSIP_Label_e4aaaee5-c84d-4c37-ab3c-99d07fb6d639_Name">
    <vt:lpwstr>e4aaaee5-c84d-4c37-ab3c-99d07fb6d639</vt:lpwstr>
  </property>
  <property fmtid="{D5CDD505-2E9C-101B-9397-08002B2CF9AE}" pid="6" name="MSIP_Label_e4aaaee5-c84d-4c37-ab3c-99d07fb6d639_SiteId">
    <vt:lpwstr>f8be18a6-f648-4a47-be73-86d6c5c6604d</vt:lpwstr>
  </property>
  <property fmtid="{D5CDD505-2E9C-101B-9397-08002B2CF9AE}" pid="7" name="MSIP_Label_e4aaaee5-c84d-4c37-ab3c-99d07fb6d639_ActionId">
    <vt:lpwstr>adf98ad3-8b2b-4c5d-912b-8d31fd0f5432</vt:lpwstr>
  </property>
  <property fmtid="{D5CDD505-2E9C-101B-9397-08002B2CF9AE}" pid="8" name="MSIP_Label_e4aaaee5-c84d-4c37-ab3c-99d07fb6d639_ContentBits">
    <vt:lpwstr>2</vt:lpwstr>
  </property>
</Properties>
</file>