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reports/"/>
    </mc:Choice>
  </mc:AlternateContent>
  <xr:revisionPtr revIDLastSave="841" documentId="114_{6660E208-4B16-481A-ABD5-F0BCABA587CE}" xr6:coauthVersionLast="45" xr6:coauthVersionMax="45" xr10:uidLastSave="{8B9B4FBC-43C5-4C1F-BE01-0EF229150C4D}"/>
  <bookViews>
    <workbookView xWindow="-98" yWindow="-98" windowWidth="20715" windowHeight="13276" xr2:uid="{6896C122-56FA-4CA3-9120-A32E86371320}"/>
  </bookViews>
  <sheets>
    <sheet name="graphs" sheetId="4" r:id="rId1"/>
    <sheet name="typing" sheetId="5" r:id="rId2"/>
    <sheet name="tagging" sheetId="7" r:id="rId3"/>
    <sheet name="backend" sheetId="6" state="hidden" r:id="rId4"/>
  </sheets>
  <definedNames>
    <definedName name="Auto_Tagged_Tokens">backend!$E$2</definedName>
    <definedName name="CL_Pages">backend!$B$9</definedName>
    <definedName name="CL_Start_Pages">backend!$B$6</definedName>
    <definedName name="Current_Book">typing!$B$3</definedName>
    <definedName name="Current_Line">typing!$B$2</definedName>
    <definedName name="Current_Page">typing!$B$4</definedName>
    <definedName name="GL_Pages">backend!$B$8</definedName>
    <definedName name="GL_Start_Pages">backend!$B$5</definedName>
    <definedName name="Line_Pages_Completed">typing!$B$5</definedName>
    <definedName name="Line_Pages_Remaining">typing!$B$6</definedName>
    <definedName name="Total_Line_Pages">backend!$B$11</definedName>
    <definedName name="Total_Pages">backend!$B$12</definedName>
    <definedName name="Total_Pages_Completed">typing!$B$7</definedName>
    <definedName name="Total_Pages_Remaining">typing!$B$8</definedName>
    <definedName name="Total_Tokens">backend!$E$1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7" l="1"/>
  <c r="J2" i="7" l="1" a="1"/>
  <c r="J2" i="7" s="1"/>
  <c r="Q8" i="4" s="1" a="1"/>
  <c r="Q8" i="4" s="1"/>
  <c r="E3" i="7" l="1"/>
  <c r="E2" i="7" l="1"/>
  <c r="D9" i="7"/>
  <c r="G2" i="7"/>
  <c r="I2" i="7" s="1"/>
  <c r="Q5" i="4" s="1" a="1"/>
  <c r="Q5" i="4" s="1"/>
  <c r="B3" i="7"/>
  <c r="B4" i="7"/>
  <c r="D4" i="7" s="1"/>
  <c r="B5" i="7"/>
  <c r="D5" i="7" s="1"/>
  <c r="B6" i="7"/>
  <c r="D6" i="7" s="1"/>
  <c r="B7" i="7"/>
  <c r="D7" i="7" s="1"/>
  <c r="B8" i="7"/>
  <c r="D8" i="7" s="1"/>
  <c r="B9" i="7"/>
  <c r="B10" i="7"/>
  <c r="D10" i="7" s="1"/>
  <c r="B11" i="7"/>
  <c r="D11" i="7" s="1"/>
  <c r="B12" i="7"/>
  <c r="D12" i="7" s="1"/>
  <c r="B13" i="7"/>
  <c r="D13" i="7" s="1"/>
  <c r="B2" i="7"/>
  <c r="Q2" i="4" l="1"/>
  <c r="H2" i="7"/>
  <c r="B5" i="5"/>
  <c r="B11" i="6"/>
  <c r="B12" i="6" s="1"/>
  <c r="I4" i="5" l="1"/>
  <c r="I5" i="5"/>
  <c r="I13" i="5"/>
  <c r="I21" i="5"/>
  <c r="F5" i="5"/>
  <c r="H5" i="5" s="1"/>
  <c r="F13" i="5"/>
  <c r="H13" i="5" s="1"/>
  <c r="F21" i="5"/>
  <c r="H21" i="5" s="1"/>
  <c r="I15" i="5"/>
  <c r="I23" i="5"/>
  <c r="F7" i="5"/>
  <c r="H7" i="5" s="1"/>
  <c r="F15" i="5"/>
  <c r="H15" i="5" s="1"/>
  <c r="F23" i="5"/>
  <c r="H23" i="5" s="1"/>
  <c r="I6" i="5"/>
  <c r="I14" i="5"/>
  <c r="I22" i="5"/>
  <c r="F6" i="5"/>
  <c r="H6" i="5" s="1"/>
  <c r="F14" i="5"/>
  <c r="H14" i="5" s="1"/>
  <c r="F22" i="5"/>
  <c r="H22" i="5" s="1"/>
  <c r="I7" i="5"/>
  <c r="I8" i="5"/>
  <c r="I16" i="5"/>
  <c r="I24" i="5"/>
  <c r="F8" i="5"/>
  <c r="H8" i="5" s="1"/>
  <c r="F16" i="5"/>
  <c r="H16" i="5" s="1"/>
  <c r="F24" i="5"/>
  <c r="H24" i="5" s="1"/>
  <c r="I17" i="5"/>
  <c r="I25" i="5"/>
  <c r="F9" i="5"/>
  <c r="H9" i="5" s="1"/>
  <c r="F17" i="5"/>
  <c r="H17" i="5" s="1"/>
  <c r="F25" i="5"/>
  <c r="H25" i="5" s="1"/>
  <c r="I12" i="5"/>
  <c r="F12" i="5"/>
  <c r="H12" i="5" s="1"/>
  <c r="F20" i="5"/>
  <c r="H20" i="5" s="1"/>
  <c r="F3" i="5"/>
  <c r="H3" i="5" s="1"/>
  <c r="I9" i="5"/>
  <c r="I10" i="5"/>
  <c r="I18" i="5"/>
  <c r="I3" i="5"/>
  <c r="F10" i="5"/>
  <c r="H10" i="5" s="1"/>
  <c r="F18" i="5"/>
  <c r="H18" i="5" s="1"/>
  <c r="I19" i="5"/>
  <c r="F11" i="5"/>
  <c r="H11" i="5" s="1"/>
  <c r="F19" i="5"/>
  <c r="H19" i="5" s="1"/>
  <c r="I20" i="5"/>
  <c r="F4" i="5"/>
  <c r="H4" i="5" s="1"/>
  <c r="I11" i="5"/>
  <c r="B9" i="5"/>
  <c r="B6" i="5"/>
  <c r="B7" i="5" s="1"/>
  <c r="B8" i="5" l="1"/>
  <c r="B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<sst xmlns="http://schemas.openxmlformats.org/spreadsheetml/2006/main" count="42" uniqueCount="38">
  <si>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t>Total Pages</t>
  </si>
  <si>
    <t>Date</t>
  </si>
  <si>
    <t>Christmas</t>
  </si>
  <si>
    <t>Book</t>
  </si>
  <si>
    <t>Page</t>
  </si>
  <si>
    <t>Books</t>
  </si>
  <si>
    <t>GL</t>
  </si>
  <si>
    <t>CL</t>
  </si>
  <si>
    <t>Line</t>
  </si>
  <si>
    <t>Line Pages Completed</t>
  </si>
  <si>
    <t>Total Pages Completed</t>
  </si>
  <si>
    <t>GL Pages</t>
  </si>
  <si>
    <t>CL Pages</t>
  </si>
  <si>
    <t>Total Percentage Completed</t>
  </si>
  <si>
    <t>Total Line Pages</t>
  </si>
  <si>
    <t>GL Start Pages</t>
  </si>
  <si>
    <t>CL Start Pages</t>
  </si>
  <si>
    <t>Line Percentage Completed</t>
  </si>
  <si>
    <t>Line Pages Remaining</t>
  </si>
  <si>
    <t>Total Pages Remaining</t>
  </si>
  <si>
    <t>Status</t>
  </si>
  <si>
    <t>Event</t>
  </si>
  <si>
    <t>Target Pages Completed</t>
  </si>
  <si>
    <t>Actual Pages Completed</t>
  </si>
  <si>
    <t>Target Percent Remaining</t>
  </si>
  <si>
    <t>Actual Percent Remaining</t>
  </si>
  <si>
    <t>Burndown Log</t>
  </si>
  <si>
    <t>Target Words Tagged</t>
  </si>
  <si>
    <t>Actual Words Tagged</t>
  </si>
  <si>
    <t>Total Tokens</t>
  </si>
  <si>
    <t>Auto Tagged Tokens</t>
  </si>
  <si>
    <t>Daily Average to Hit</t>
  </si>
  <si>
    <t>Tokens Remaining</t>
  </si>
  <si>
    <t>% Done</t>
  </si>
  <si>
    <t>Target Words Remaining</t>
  </si>
  <si>
    <t>Actual Words Remaining</t>
  </si>
  <si>
    <t>Words Remaining</t>
  </si>
  <si>
    <t>Tagged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</si>
</sst>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0" fontId="2" fillId="3" borderId="2" xfId="2" applyNumberFormat="1" applyAlignment="1">
      <alignment horizontal="center"/>
    </xf>
    <xf numFmtId="0" fontId="4" fillId="0" borderId="0" xfId="0" applyFont="1" applyAlignment="1">
      <alignment horizontal="left"/>
    </xf>
    <xf numFmtId="0" fontId="5" fillId="4" borderId="0" xfId="4" applyAlignment="1">
      <alignment horizontal="center"/>
    </xf>
    <xf numFmtId="16" fontId="5" fillId="4" borderId="0" xfId="4" applyNumberFormat="1"/>
    <xf numFmtId="0" fontId="5" fillId="4" borderId="0" xfId="4"/>
    <xf numFmtId="0" fontId="1" fillId="2" borderId="4" xfId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1" xfId="3" applyAlignment="1">
      <alignment horizontal="center"/>
    </xf>
    <xf numFmtId="0" fontId="4" fillId="0" borderId="1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4" applyAlignment="1">
      <alignment horizontal="right"/>
    </xf>
    <xf numFmtId="0" fontId="4" fillId="0" borderId="12" xfId="0" applyFont="1" applyBorder="1" applyAlignment="1">
      <alignment horizontal="center"/>
    </xf>
    <xf numFmtId="2" fontId="4" fillId="0" borderId="10" xfId="0" applyNumberFormat="1" applyFont="1" applyBorder="1" applyAlignment="1">
      <alignment horizontal="right"/>
    </xf>
    <xf numFmtId="2" fontId="5" fillId="4" borderId="0" xfId="4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5" fillId="4" borderId="0" xfId="4" applyNumberFormat="1"/>
    <xf numFmtId="9" fontId="0" fillId="0" borderId="0" xfId="5" applyFont="1" applyAlignment="1">
      <alignment horizontal="center"/>
    </xf>
    <xf numFmtId="9" fontId="5" fillId="4" borderId="0" xfId="5" applyFont="1" applyFill="1" applyAlignment="1">
      <alignment horizontal="center"/>
    </xf>
    <xf numFmtId="0" fontId="5" fillId="0" borderId="0" xfId="6" applyFont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7">
    <cellStyle name="Accent3" xfId="4" builtinId="37"/>
    <cellStyle name="Calculation" xfId="3" builtinId="22"/>
    <cellStyle name="Hyperlink" xfId="6" builtinId="8"/>
    <cellStyle name="Input" xfId="1" builtinId="20"/>
    <cellStyle name="Normal" xfId="0" builtinId="0"/>
    <cellStyle name="Output" xfId="2" builtinId="21"/>
    <cellStyle name="Percent" xfId="5" builtinId="5"/>
  </cellStyles>
  <dxfs count="20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1" formatCode="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tagging!$H$1</c:f>
              <c:strCache>
                <c:ptCount val="1"/>
                <c:pt idx="0">
                  <c:v>% Done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tagging!$H$2</c:f>
              <c:numCache>
                <c:formatCode>0%</c:formatCode>
                <c:ptCount val="1"/>
                <c:pt idx="0">
                  <c:v>0.64499163279942628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2-4CD5-9C76-7B9791365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6151455"/>
        <c:axId val="212717503"/>
      </c:barChart>
      <c:catAx>
        <c:axId val="16615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503"/>
        <c:crosses val="autoZero"/>
        <c:auto val="1"/>
        <c:lblAlgn val="ctr"/>
        <c:lblOffset val="100"/>
        <c:noMultiLvlLbl val="0"/>
      </c:catAx>
      <c:valAx>
        <c:axId val="2127175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vs. Actual Words Remaining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tagging!$D$1</c:f>
              <c:strCache>
                <c:ptCount val="1"/>
                <c:pt idx="0">
                  <c:v>Target Words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tagging!$D$2:$D$13</c:f>
              <c:numCache>
                <c:formatCode>0</c:formatCode>
                <c:ptCount val="12"/>
                <c:pt idx="0">
                  <c:v>5243</c:v>
                </c:pt>
                <c:pt idx="1">
                  <c:v>4766.363636363636</c:v>
                </c:pt>
                <c:pt idx="2">
                  <c:v>4289.727272727273</c:v>
                </c:pt>
                <c:pt idx="3">
                  <c:v>3813.090909090909</c:v>
                </c:pt>
                <c:pt idx="4">
                  <c:v>3336.454545454546</c:v>
                </c:pt>
                <c:pt idx="5">
                  <c:v>2859.818181818182</c:v>
                </c:pt>
                <c:pt idx="6">
                  <c:v>2383.181818181818</c:v>
                </c:pt>
                <c:pt idx="7">
                  <c:v>1906.545454545454</c:v>
                </c:pt>
                <c:pt idx="8">
                  <c:v>1429.909090909091</c:v>
                </c:pt>
                <c:pt idx="9">
                  <c:v>953.27272727272702</c:v>
                </c:pt>
                <c:pt idx="10">
                  <c:v>476.63636363636397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C-4347-9C4E-058F566E09A5}"/>
            </c:ext>
          </c:extLst>
        </c:ser>
        <c:ser>
          <c:idx val="1"/>
          <c:order val="1"/>
          <c:tx>
            <c:strRef>
              <c:f>tagging!$E$1</c:f>
              <c:strCache>
                <c:ptCount val="1"/>
                <c:pt idx="0">
                  <c:v>Actual Words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tagging!$E$2:$E$13</c:f>
              <c:numCache>
                <c:formatCode>0</c:formatCode>
                <c:ptCount val="12"/>
                <c:pt idx="0">
                  <c:v>5243</c:v>
                </c:pt>
                <c:pt idx="1">
                  <c:v>4579</c:v>
                </c:pt>
                <c:pt idx="2">
                  <c:v>2970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C-4347-9C4E-058F566E0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43039"/>
        <c:axId val="179029311"/>
      </c:lineChart>
      <c:dateAx>
        <c:axId val="31604303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9311"/>
        <c:crosses val="autoZero"/>
        <c:auto val="1"/>
        <c:lblOffset val="100"/>
        <c:baseTimeUnit val="days"/>
      </c:dateAx>
      <c:valAx>
        <c:axId val="1790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</xdr:colOff>
      <xdr:row>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24341B-893E-44F6-868F-E33F9A9D2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16</xdr:col>
      <xdr:colOff>4762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BC3A4-118C-4617-B913-D983CB567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DE02E-8409-48BA-B123-0B7DF2AFEA71}" name="Table3" displayName="Table3" ref="Q1:Q2" totalsRowShown="0" headerRowDxfId="19" dataDxfId="18">
  <autoFilter ref="Q1:Q2" xr:uid="{AE6264B3-D76F-49E5-927B-4BBE73641000}">
    <filterColumn colId="0" hiddenButton="1"/>
  </autoFilter>
  <tableColumns count="1">
    <tableColumn id="1" xr3:uid="{201E545C-0FB4-4BC7-946A-ECAF21C4B803}" name="Words Remaining" dataDxfId="17">
      <calculatedColumnFormula>Table2[[#This Row],[Tokens Remaining]]</calculatedColumnFormula>
    </tableColumn>
  </tableColumns>
  <tableStyleInfo name="TableStyleDark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3A943-CFE1-4A72-B03B-8CA47906371C}" name="Table4" displayName="Table4" ref="Q4:Q5" totalsRowShown="0" headerRowDxfId="16" dataDxfId="15">
  <autoFilter ref="Q4:Q5" xr:uid="{DC3D502B-0A69-4F88-8386-CCCB5C3DE5E5}">
    <filterColumn colId="0" hiddenButton="1"/>
  </autoFilter>
  <tableColumns count="1">
    <tableColumn id="1" xr3:uid="{B726FDFB-69DA-4847-BC09-948270FE4F9F}" name="Daily Average to Hit" dataDxfId="14">
      <calculatedColumnFormula array="1">Table2[Daily Average to Hit]</calculatedColumnFormula>
    </tableColumn>
  </tableColumns>
  <tableStyleInfo name="TableStyleDark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40D1A7-8457-439D-9848-1C74FD453534}" name="Table5" displayName="Table5" ref="Q7:Q8" totalsRowShown="0" headerRowDxfId="13" dataDxfId="12">
  <autoFilter ref="Q7:Q8" xr:uid="{97450FB2-4251-49FC-905A-8B7F73A3F6E2}">
    <filterColumn colId="0" hiddenButton="1"/>
  </autoFilter>
  <tableColumns count="1">
    <tableColumn id="1" xr3:uid="{A9EA3493-B5C5-45C0-B2D0-2806806CEBAB}" name="Tagged Today" dataDxfId="11">
      <calculatedColumnFormula array="1">Table2[Tagged Today]</calculatedColumnFormula>
    </tableColumn>
  </tableColumns>
  <tableStyleInfo name="TableStyleDark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94B6B-22EC-4315-A578-7EF3BDBFEF6E}" name="Table1" displayName="Table1" ref="A1:E13" totalsRowShown="0">
  <autoFilter ref="A1:E13" xr:uid="{695ACE7C-3E30-4362-BD96-BF7BE671C2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DA5029-9539-49A0-8197-49D44DF6D198}" name="Date" dataDxfId="10"/>
    <tableColumn id="2" xr3:uid="{9B85D289-D1D5-48F9-B2BF-A2D7778C94E3}" name="Target Words Tagged" dataDxfId="9">
      <calculatedColumnFormula>((Total_Tokens-Auto_Tagged_Tokens)/11*(ROW()-2))+ Auto_Tagged_Tokens</calculatedColumnFormula>
    </tableColumn>
    <tableColumn id="3" xr3:uid="{7FBAA802-6FAF-4A5E-AFFA-CA609751AC3A}" name="Actual Words Tagged" dataDxfId="8"/>
    <tableColumn id="5" xr3:uid="{01DDBF48-FF6C-44B7-8F3F-804C348DF245}" name="Target Words Remaining" dataDxfId="7">
      <calculatedColumnFormula>Total_Tokens-Table1[[#This Row],[Target Words Tagged]]</calculatedColumnFormula>
    </tableColumn>
    <tableColumn id="6" xr3:uid="{E19FADB1-29D3-4E29-9625-D495706317E6}" name="Actual Words Remaining" dataDxfId="6">
      <calculatedColumnFormula>Total_Tokens-Table1[[#This Row],[Actual Words Tagged]]</calculatedColumnFormula>
    </tableColumn>
  </tableColumns>
  <tableStyleInfo name="TableStyleDark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2EC6B-0CC0-4C80-9BD4-7166E06A5FA8}" name="Table2" displayName="Table2" ref="G1:J2" totalsRowShown="0" headerRowDxfId="5" dataDxfId="4">
  <autoFilter ref="G1:J2" xr:uid="{626B0A7D-3289-4586-BF03-1693112A10A4}">
    <filterColumn colId="0" hiddenButton="1"/>
    <filterColumn colId="1" hiddenButton="1"/>
    <filterColumn colId="2" hiddenButton="1"/>
    <filterColumn colId="3" hiddenButton="1"/>
  </autoFilter>
  <tableColumns count="4">
    <tableColumn id="1" xr3:uid="{02FD5AFB-3956-4A8F-96BD-72889454C1E4}" name="Tokens Remaining" dataDxfId="3">
      <calculatedColumnFormula>Total_Tokens - MAX(C2:C13)</calculatedColumnFormula>
    </tableColumn>
    <tableColumn id="3" xr3:uid="{849E5411-18D7-4FCB-9D80-595D080B3C4B}" name="% Done" dataDxfId="2" dataCellStyle="Percent">
      <calculatedColumnFormula>(Total_Tokens-Table2[[#This Row],[Tokens Remaining]])/Total_Tokens</calculatedColumnFormula>
    </tableColumn>
    <tableColumn id="2" xr3:uid="{76BBA636-7635-44DF-A536-1B32031FBBED}" name="Daily Average to Hit" dataDxfId="1">
      <calculatedColumnFormula>G2/COUNTBLANK(C2:C13)</calculatedColumnFormula>
    </tableColumn>
    <tableColumn id="4" xr3:uid="{C8777993-E2BD-4126-8780-8EF08387FFEE}" name="Tagged Today" dataDxfId="0">
      <calculatedColumnFormula array="1">LOOKUP(2,1/(Table1[Actual Words Tagged]&lt;&gt;""),Table1[Actual Words Tagged])-INDEX(Table1[Actual Words Tagged],MATCH(99^99,Table1[Actual Words Tagged],1)-1)</calculatedColumnFormula>
    </tableColumn>
  </tableColumns>
  <tableStyleInfo name="TableStyleDark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Q1:Q8"/>
  <sheetViews>
    <sheetView tabSelected="1" topLeftCell="B1" workbookViewId="0">
      <selection activeCell="R17" sqref="R17"/>
    </sheetView>
  </sheetViews>
  <sheetFormatPr defaultColWidth="9.06640625" defaultRowHeight="14.25" x14ac:dyDescent="0.45"/>
  <cols>
    <col min="17" max="17" width="17" style="19" bestFit="1" customWidth="1"/>
  </cols>
  <sheetData>
    <row r="1" spans="17:17" x14ac:dyDescent="0.45">
      <c r="Q1" s="19" t="s">
        <v>36</v>
      </c>
    </row>
    <row r="2" spans="17:17" x14ac:dyDescent="0.45">
      <c r="Q2" s="19">
        <f>Table2[[#This Row],[Tokens Remaining]]</f>
        <v>2970</v>
      </c>
    </row>
    <row r="4" spans="17:17" x14ac:dyDescent="0.45">
      <c r="Q4" s="19" t="s">
        <v>31</v>
      </c>
    </row>
    <row r="5" spans="17:17" x14ac:dyDescent="0.45">
      <c r="Q5" s="20" cm="1">
        <f t="array" ref="Q5">Table2[Daily Average to Hit]</f>
        <v>330</v>
      </c>
    </row>
    <row r="7" spans="17:17" x14ac:dyDescent="0.45">
      <c r="Q7" s="19" t="s">
        <v>37</v>
      </c>
    </row>
    <row r="8" spans="17:17" x14ac:dyDescent="0.45">
      <c r="Q8" s="19" cm="1">
        <f t="array" ref="Q8">Table2[Tagged Today]</f>
        <v>1609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77C8-368F-4B94-AA14-70D81601CFC3}">
  <dimension ref="A1:K28"/>
  <sheetViews>
    <sheetView showGridLines="0" zoomScaleNormal="100" workbookViewId="0">
      <selection activeCell="A5" sqref="A5"/>
    </sheetView>
  </sheetViews>
  <sheetFormatPr defaultColWidth="9.06640625" defaultRowHeight="14.25" x14ac:dyDescent="0.45"/>
  <cols>
    <col min="1" max="1" width="23.9296875" style="6" bestFit="1" customWidth="1"/>
    <col min="2" max="2" width="7.6640625" style="6" bestFit="1" customWidth="1"/>
    <col min="3" max="3" width="4.59765625" style="6" bestFit="1" customWidth="1"/>
    <col min="4" max="4" width="9.33203125" style="6" bestFit="1" customWidth="1"/>
    <col min="5" max="5" width="6.86328125" style="6" bestFit="1" customWidth="1"/>
    <col min="6" max="6" width="20.53125" style="17" bestFit="1" customWidth="1"/>
    <col min="7" max="7" width="20.53125" style="14" bestFit="1" customWidth="1"/>
    <col min="8" max="8" width="21.265625" style="6" hidden="1" customWidth="1"/>
    <col min="9" max="9" width="23.9296875" style="6" hidden="1" customWidth="1"/>
    <col min="10" max="16384" width="9.06640625" style="8"/>
  </cols>
  <sheetData>
    <row r="1" spans="1:11" ht="14.65" thickBot="1" x14ac:dyDescent="0.5">
      <c r="A1" s="28" t="s">
        <v>20</v>
      </c>
      <c r="B1" s="29"/>
      <c r="D1" s="30" t="s">
        <v>26</v>
      </c>
      <c r="E1" s="31"/>
      <c r="F1" s="31"/>
      <c r="G1" s="32"/>
    </row>
    <row r="2" spans="1:11" ht="14.65" thickBot="1" x14ac:dyDescent="0.5">
      <c r="A2" s="5" t="s">
        <v>8</v>
      </c>
      <c r="B2" s="9">
        <v>5</v>
      </c>
      <c r="D2" s="15" t="s">
        <v>21</v>
      </c>
      <c r="E2" s="10" t="s">
        <v>1</v>
      </c>
      <c r="F2" s="16" t="s">
        <v>22</v>
      </c>
      <c r="G2" s="12" t="s">
        <v>23</v>
      </c>
      <c r="H2" s="6" t="s">
        <v>24</v>
      </c>
      <c r="I2" s="6" t="s">
        <v>25</v>
      </c>
    </row>
    <row r="3" spans="1:11" x14ac:dyDescent="0.45">
      <c r="A3" s="5" t="s">
        <v>3</v>
      </c>
      <c r="B3" s="2" t="s">
        <v>7</v>
      </c>
      <c r="D3" s="34"/>
      <c r="E3" s="1">
        <v>43807</v>
      </c>
      <c r="F3" s="18">
        <f t="shared" ref="F3:F25" si="0">(Total_Pages)/COUNT($E$3:$E$25)*(E3-$E$3+1)</f>
        <v>162.39130434782609</v>
      </c>
      <c r="G3" s="13">
        <v>29</v>
      </c>
      <c r="H3" s="6">
        <f t="shared" ref="H3:H25" si="1">1-(F3/Total_Pages)</f>
        <v>0.95652173913043481</v>
      </c>
      <c r="I3" s="6">
        <f>IF(ISBLANK(G3),,1-(G3/Total_Pages))</f>
        <v>0.99223560910307895</v>
      </c>
      <c r="K3" s="7"/>
    </row>
    <row r="4" spans="1:11" x14ac:dyDescent="0.45">
      <c r="A4" s="5" t="s">
        <v>4</v>
      </c>
      <c r="B4" s="2">
        <v>347</v>
      </c>
      <c r="D4" s="34"/>
      <c r="E4" s="1">
        <v>43808</v>
      </c>
      <c r="F4" s="18">
        <f t="shared" si="0"/>
        <v>324.78260869565219</v>
      </c>
      <c r="G4" s="13">
        <v>113</v>
      </c>
      <c r="H4" s="6">
        <f t="shared" si="1"/>
        <v>0.91304347826086962</v>
      </c>
      <c r="I4" s="6">
        <f t="shared" ref="I4:I25" si="2">IF(ISBLANK(G4), "",1-(G4/Total_Pages))</f>
        <v>0.96974564926372153</v>
      </c>
    </row>
    <row r="5" spans="1:11" x14ac:dyDescent="0.45">
      <c r="A5" s="5" t="s">
        <v>9</v>
      </c>
      <c r="B5" s="3">
        <f>IF(Current_Book="GL",Current_Page-GL_Start_Pages,GL_Pages-GL_Start_Pages+Current_Page-CL_Start_Pages)</f>
        <v>747</v>
      </c>
      <c r="D5" s="34"/>
      <c r="E5" s="1">
        <v>43809</v>
      </c>
      <c r="F5" s="18">
        <f t="shared" si="0"/>
        <v>487.17391304347825</v>
      </c>
      <c r="G5" s="13">
        <v>113</v>
      </c>
      <c r="H5" s="6">
        <f t="shared" si="1"/>
        <v>0.86956521739130432</v>
      </c>
      <c r="I5" s="6">
        <f t="shared" si="2"/>
        <v>0.96974564926372153</v>
      </c>
    </row>
    <row r="6" spans="1:11" x14ac:dyDescent="0.45">
      <c r="A6" s="5" t="s">
        <v>18</v>
      </c>
      <c r="B6" s="3">
        <f>Total_Line_Pages-Line_Pages_Completed</f>
        <v>0</v>
      </c>
      <c r="D6" s="34"/>
      <c r="E6" s="1">
        <v>43810</v>
      </c>
      <c r="F6" s="18">
        <f t="shared" si="0"/>
        <v>649.56521739130437</v>
      </c>
      <c r="G6" s="13">
        <v>193</v>
      </c>
      <c r="H6" s="6">
        <f t="shared" si="1"/>
        <v>0.82608695652173914</v>
      </c>
      <c r="I6" s="6">
        <f t="shared" si="2"/>
        <v>0.948326639892905</v>
      </c>
    </row>
    <row r="7" spans="1:11" x14ac:dyDescent="0.45">
      <c r="A7" s="5" t="s">
        <v>10</v>
      </c>
      <c r="B7" s="11">
        <f>(Total_Line_Pages*Current_Line)-Line_Pages_Remaining</f>
        <v>3735</v>
      </c>
      <c r="D7" s="34"/>
      <c r="E7" s="1">
        <v>43811</v>
      </c>
      <c r="F7" s="18">
        <f t="shared" si="0"/>
        <v>811.95652173913049</v>
      </c>
      <c r="G7" s="13">
        <v>193</v>
      </c>
      <c r="H7" s="6">
        <f t="shared" si="1"/>
        <v>0.78260869565217384</v>
      </c>
      <c r="I7" s="6">
        <f t="shared" si="2"/>
        <v>0.948326639892905</v>
      </c>
    </row>
    <row r="8" spans="1:11" x14ac:dyDescent="0.45">
      <c r="A8" s="5" t="s">
        <v>19</v>
      </c>
      <c r="B8" s="3">
        <f>(Total_Pages)-Total_Pages_Completed</f>
        <v>0</v>
      </c>
      <c r="D8" s="34"/>
      <c r="E8" s="1">
        <v>43812</v>
      </c>
      <c r="F8" s="18">
        <f t="shared" si="0"/>
        <v>974.3478260869565</v>
      </c>
      <c r="G8" s="13">
        <v>232</v>
      </c>
      <c r="H8" s="6">
        <f t="shared" si="1"/>
        <v>0.73913043478260865</v>
      </c>
      <c r="I8" s="6">
        <f t="shared" si="2"/>
        <v>0.93788487282463184</v>
      </c>
    </row>
    <row r="9" spans="1:11" x14ac:dyDescent="0.45">
      <c r="A9" s="5" t="s">
        <v>17</v>
      </c>
      <c r="B9" s="4">
        <f>Line_Pages_Completed/Total_Line_Pages</f>
        <v>1</v>
      </c>
      <c r="D9" s="34"/>
      <c r="E9" s="1">
        <v>43813</v>
      </c>
      <c r="F9" s="18">
        <f t="shared" si="0"/>
        <v>1136.7391304347827</v>
      </c>
      <c r="G9" s="13">
        <v>315</v>
      </c>
      <c r="H9" s="6">
        <f t="shared" si="1"/>
        <v>0.69565217391304346</v>
      </c>
      <c r="I9" s="6">
        <f t="shared" si="2"/>
        <v>0.9156626506024097</v>
      </c>
    </row>
    <row r="10" spans="1:11" x14ac:dyDescent="0.45">
      <c r="A10" s="5" t="s">
        <v>13</v>
      </c>
      <c r="B10" s="4">
        <f>Total_Pages_Completed/(Total_Pages)</f>
        <v>1</v>
      </c>
      <c r="D10" s="34"/>
      <c r="E10" s="1">
        <v>43814</v>
      </c>
      <c r="F10" s="18">
        <f t="shared" si="0"/>
        <v>1299.1304347826087</v>
      </c>
      <c r="G10" s="13">
        <v>475</v>
      </c>
      <c r="H10" s="6">
        <f t="shared" si="1"/>
        <v>0.65217391304347827</v>
      </c>
      <c r="I10" s="6">
        <f t="shared" si="2"/>
        <v>0.87282463186077641</v>
      </c>
    </row>
    <row r="11" spans="1:11" x14ac:dyDescent="0.45">
      <c r="D11" s="34"/>
      <c r="E11" s="1">
        <v>43815</v>
      </c>
      <c r="F11" s="18">
        <f t="shared" si="0"/>
        <v>1461.5217391304348</v>
      </c>
      <c r="G11" s="13">
        <v>504</v>
      </c>
      <c r="H11" s="6">
        <f t="shared" si="1"/>
        <v>0.60869565217391308</v>
      </c>
      <c r="I11" s="6">
        <f t="shared" si="2"/>
        <v>0.86506024096385548</v>
      </c>
    </row>
    <row r="12" spans="1:11" x14ac:dyDescent="0.45">
      <c r="D12" s="34"/>
      <c r="E12" s="1">
        <v>43816</v>
      </c>
      <c r="F12" s="18">
        <f t="shared" si="0"/>
        <v>1623.913043478261</v>
      </c>
      <c r="G12" s="13">
        <v>782</v>
      </c>
      <c r="H12" s="6">
        <f t="shared" si="1"/>
        <v>0.56521739130434778</v>
      </c>
      <c r="I12" s="6">
        <f t="shared" si="2"/>
        <v>0.79062918340026778</v>
      </c>
    </row>
    <row r="13" spans="1:11" x14ac:dyDescent="0.45">
      <c r="D13" s="34"/>
      <c r="E13" s="1">
        <v>43817</v>
      </c>
      <c r="F13" s="18">
        <f t="shared" si="0"/>
        <v>1786.304347826087</v>
      </c>
      <c r="G13" s="13">
        <v>782</v>
      </c>
      <c r="H13" s="6">
        <f t="shared" si="1"/>
        <v>0.52173913043478259</v>
      </c>
      <c r="I13" s="6">
        <f t="shared" si="2"/>
        <v>0.79062918340026778</v>
      </c>
    </row>
    <row r="14" spans="1:11" x14ac:dyDescent="0.45">
      <c r="D14" s="34"/>
      <c r="E14" s="1">
        <v>43818</v>
      </c>
      <c r="F14" s="18">
        <f t="shared" si="0"/>
        <v>1948.695652173913</v>
      </c>
      <c r="G14" s="13">
        <v>782</v>
      </c>
      <c r="H14" s="6">
        <f t="shared" si="1"/>
        <v>0.47826086956521741</v>
      </c>
      <c r="I14" s="6">
        <f t="shared" si="2"/>
        <v>0.79062918340026778</v>
      </c>
    </row>
    <row r="15" spans="1:11" x14ac:dyDescent="0.45">
      <c r="D15" s="34"/>
      <c r="E15" s="1">
        <v>43819</v>
      </c>
      <c r="F15" s="18">
        <f t="shared" si="0"/>
        <v>2111.086956521739</v>
      </c>
      <c r="G15" s="13">
        <v>782</v>
      </c>
      <c r="H15" s="6">
        <f t="shared" si="1"/>
        <v>0.43478260869565222</v>
      </c>
      <c r="I15" s="6">
        <f t="shared" si="2"/>
        <v>0.79062918340026778</v>
      </c>
    </row>
    <row r="16" spans="1:11" x14ac:dyDescent="0.45">
      <c r="D16" s="33" t="s">
        <v>2</v>
      </c>
      <c r="E16" s="1">
        <v>43820</v>
      </c>
      <c r="F16" s="18">
        <f t="shared" si="0"/>
        <v>2273.4782608695655</v>
      </c>
      <c r="G16" s="13">
        <v>782</v>
      </c>
      <c r="H16" s="6">
        <f t="shared" si="1"/>
        <v>0.39130434782608692</v>
      </c>
      <c r="I16" s="6">
        <f t="shared" si="2"/>
        <v>0.79062918340026778</v>
      </c>
    </row>
    <row r="17" spans="4:9" x14ac:dyDescent="0.45">
      <c r="D17" s="33"/>
      <c r="E17" s="1">
        <v>43821</v>
      </c>
      <c r="F17" s="18">
        <f t="shared" si="0"/>
        <v>2435.8695652173915</v>
      </c>
      <c r="G17" s="13">
        <v>840</v>
      </c>
      <c r="H17" s="6">
        <f t="shared" si="1"/>
        <v>0.34782608695652173</v>
      </c>
      <c r="I17" s="6">
        <f t="shared" si="2"/>
        <v>0.77510040160642568</v>
      </c>
    </row>
    <row r="18" spans="4:9" x14ac:dyDescent="0.45">
      <c r="D18" s="33"/>
      <c r="E18" s="1">
        <v>43822</v>
      </c>
      <c r="F18" s="18">
        <f t="shared" si="0"/>
        <v>2598.2608695652175</v>
      </c>
      <c r="G18" s="13">
        <v>1010</v>
      </c>
      <c r="H18" s="6">
        <f t="shared" si="1"/>
        <v>0.30434782608695654</v>
      </c>
      <c r="I18" s="6">
        <f t="shared" si="2"/>
        <v>0.7295850066934404</v>
      </c>
    </row>
    <row r="19" spans="4:9" x14ac:dyDescent="0.45">
      <c r="D19" s="33"/>
      <c r="E19" s="1">
        <v>43823</v>
      </c>
      <c r="F19" s="18">
        <f t="shared" si="0"/>
        <v>2760.6521739130435</v>
      </c>
      <c r="G19" s="13">
        <v>1176</v>
      </c>
      <c r="H19" s="6">
        <f t="shared" si="1"/>
        <v>0.26086956521739135</v>
      </c>
      <c r="I19" s="6">
        <f t="shared" si="2"/>
        <v>0.685140562248996</v>
      </c>
    </row>
    <row r="20" spans="4:9" x14ac:dyDescent="0.45">
      <c r="D20" s="33"/>
      <c r="E20" s="1">
        <v>43824</v>
      </c>
      <c r="F20" s="18">
        <f t="shared" si="0"/>
        <v>2923.0434782608695</v>
      </c>
      <c r="G20" s="13">
        <v>1176</v>
      </c>
      <c r="H20" s="6">
        <f t="shared" si="1"/>
        <v>0.21739130434782605</v>
      </c>
      <c r="I20" s="6">
        <f t="shared" si="2"/>
        <v>0.685140562248996</v>
      </c>
    </row>
    <row r="21" spans="4:9" x14ac:dyDescent="0.45">
      <c r="D21" s="33"/>
      <c r="E21" s="1">
        <v>43825</v>
      </c>
      <c r="F21" s="18">
        <f t="shared" si="0"/>
        <v>3085.434782608696</v>
      </c>
      <c r="G21" s="13">
        <v>1176</v>
      </c>
      <c r="H21" s="6">
        <f t="shared" si="1"/>
        <v>0.17391304347826075</v>
      </c>
      <c r="I21" s="6">
        <f t="shared" si="2"/>
        <v>0.685140562248996</v>
      </c>
    </row>
    <row r="22" spans="4:9" x14ac:dyDescent="0.45">
      <c r="D22" s="33"/>
      <c r="E22" s="1">
        <v>43826</v>
      </c>
      <c r="F22" s="18">
        <f t="shared" si="0"/>
        <v>3247.826086956522</v>
      </c>
      <c r="G22" s="13">
        <v>1176</v>
      </c>
      <c r="H22" s="6">
        <f t="shared" si="1"/>
        <v>0.13043478260869557</v>
      </c>
      <c r="I22" s="6">
        <f t="shared" si="2"/>
        <v>0.685140562248996</v>
      </c>
    </row>
    <row r="23" spans="4:9" x14ac:dyDescent="0.45">
      <c r="D23" s="25"/>
      <c r="E23" s="1">
        <v>43827</v>
      </c>
      <c r="F23" s="18">
        <f t="shared" si="0"/>
        <v>3410.217391304348</v>
      </c>
      <c r="G23" s="13">
        <v>1176</v>
      </c>
      <c r="H23" s="6">
        <f t="shared" si="1"/>
        <v>8.6956521739130377E-2</v>
      </c>
      <c r="I23" s="6">
        <f t="shared" si="2"/>
        <v>0.685140562248996</v>
      </c>
    </row>
    <row r="24" spans="4:9" x14ac:dyDescent="0.45">
      <c r="D24" s="26"/>
      <c r="E24" s="1">
        <v>43828</v>
      </c>
      <c r="F24" s="18">
        <f t="shared" si="0"/>
        <v>3572.608695652174</v>
      </c>
      <c r="G24" s="13">
        <v>1176</v>
      </c>
      <c r="H24" s="6">
        <f t="shared" si="1"/>
        <v>4.3478260869565188E-2</v>
      </c>
      <c r="I24" s="6">
        <f t="shared" si="2"/>
        <v>0.685140562248996</v>
      </c>
    </row>
    <row r="25" spans="4:9" x14ac:dyDescent="0.45">
      <c r="D25" s="27"/>
      <c r="E25" s="1">
        <v>43829</v>
      </c>
      <c r="F25" s="18">
        <f t="shared" si="0"/>
        <v>3735</v>
      </c>
      <c r="G25" s="13">
        <v>1187</v>
      </c>
      <c r="H25" s="6">
        <f t="shared" si="1"/>
        <v>0</v>
      </c>
      <c r="I25" s="6">
        <f t="shared" si="2"/>
        <v>0.68219544846050872</v>
      </c>
    </row>
    <row r="26" spans="4:9" x14ac:dyDescent="0.45">
      <c r="E26" s="7"/>
    </row>
    <row r="27" spans="4:9" x14ac:dyDescent="0.45">
      <c r="E27" s="7"/>
    </row>
    <row r="28" spans="4:9" x14ac:dyDescent="0.45">
      <c r="E28" s="7"/>
    </row>
  </sheetData>
  <mergeCells count="5">
    <mergeCell ref="D23:D25"/>
    <mergeCell ref="A1:B1"/>
    <mergeCell ref="D1:G1"/>
    <mergeCell ref="D16:D22"/>
    <mergeCell ref="D3:D15"/>
  </mergeCells>
  <dataValidations count="2">
    <dataValidation type="whole" allowBlank="1" showInputMessage="1" showErrorMessage="1" sqref="B4" xr:uid="{048A910C-8155-497D-8017-29E8662BA98C}">
      <formula1>99</formula1>
      <formula2>652</formula2>
    </dataValidation>
    <dataValidation type="whole" allowBlank="1" showInputMessage="1" showErrorMessage="1" sqref="B2" xr:uid="{3BAFC225-53E6-4749-AC07-2E437AD95531}">
      <formula1>1</formula1>
      <formula2>5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7442D-963B-499A-9066-0B1AE74619CE}">
          <x14:formula1>
            <xm:f>backend!$A$2:$A$3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6563-AFDF-481D-85FD-ACA04DEA8072}">
  <dimension ref="A1:J16"/>
  <sheetViews>
    <sheetView workbookViewId="0">
      <selection activeCell="C5" sqref="C5"/>
    </sheetView>
  </sheetViews>
  <sheetFormatPr defaultRowHeight="14.25" x14ac:dyDescent="0.45"/>
  <cols>
    <col min="1" max="1" width="6.73046875" style="8" bestFit="1" customWidth="1"/>
    <col min="2" max="3" width="18.06640625" style="21" bestFit="1" customWidth="1"/>
    <col min="4" max="4" width="20.9296875" style="8" bestFit="1" customWidth="1"/>
    <col min="5" max="5" width="20.9296875" style="6" bestFit="1" customWidth="1"/>
    <col min="6" max="6" width="6.9296875" style="23" bestFit="1" customWidth="1"/>
    <col min="7" max="7" width="15.6640625" style="8" bestFit="1" customWidth="1"/>
    <col min="8" max="8" width="6.9296875" style="8" bestFit="1" customWidth="1"/>
    <col min="9" max="9" width="17" style="8" bestFit="1" customWidth="1"/>
    <col min="10" max="10" width="11.9296875" style="6" bestFit="1" customWidth="1"/>
    <col min="11" max="16384" width="9.06640625" style="8"/>
  </cols>
  <sheetData>
    <row r="1" spans="1:10" x14ac:dyDescent="0.45">
      <c r="A1" s="19" t="s">
        <v>1</v>
      </c>
      <c r="B1" s="20" t="s">
        <v>27</v>
      </c>
      <c r="C1" s="20" t="s">
        <v>28</v>
      </c>
      <c r="D1" s="20" t="s">
        <v>34</v>
      </c>
      <c r="E1" s="20" t="s">
        <v>35</v>
      </c>
      <c r="F1" s="8"/>
      <c r="G1" s="19" t="s">
        <v>32</v>
      </c>
      <c r="H1" s="22" t="s">
        <v>33</v>
      </c>
      <c r="I1" s="20" t="s">
        <v>31</v>
      </c>
      <c r="J1" s="20" t="s">
        <v>37</v>
      </c>
    </row>
    <row r="2" spans="1:10" x14ac:dyDescent="0.45">
      <c r="A2" s="1">
        <v>44076</v>
      </c>
      <c r="B2" s="20">
        <f t="shared" ref="B2:B13" si="0">((Total_Tokens-Auto_Tagged_Tokens)/11*(ROW()-2))+ Auto_Tagged_Tokens</f>
        <v>3123</v>
      </c>
      <c r="C2" s="20">
        <v>3123</v>
      </c>
      <c r="D2" s="20">
        <v>5243</v>
      </c>
      <c r="E2" s="20">
        <f>Total_Tokens-Table1[[#This Row],[Actual Words Tagged]]</f>
        <v>5243</v>
      </c>
      <c r="F2" s="8"/>
      <c r="G2" s="19">
        <f>Total_Tokens - MAX(C2:C13)</f>
        <v>2970</v>
      </c>
      <c r="H2" s="22">
        <f>(Total_Tokens-Table2[[#This Row],[Tokens Remaining]])/Total_Tokens</f>
        <v>0.64499163279942628</v>
      </c>
      <c r="I2" s="20">
        <f>G2/COUNTBLANK(C2:C13)</f>
        <v>330</v>
      </c>
      <c r="J2" s="24" cm="1">
        <f t="array" ref="J2">LOOKUP(2,1/(Table1[Actual Words Tagged]&lt;&gt;""),Table1[Actual Words Tagged])-INDEX(Table1[Actual Words Tagged],MATCH(99^99,Table1[Actual Words Tagged],1)-1)</f>
        <v>1609</v>
      </c>
    </row>
    <row r="3" spans="1:10" x14ac:dyDescent="0.45">
      <c r="A3" s="1">
        <v>44077</v>
      </c>
      <c r="B3" s="20">
        <f t="shared" si="0"/>
        <v>3599.6363636363635</v>
      </c>
      <c r="C3" s="20">
        <v>3787</v>
      </c>
      <c r="D3" s="20">
        <v>4766.363636363636</v>
      </c>
      <c r="E3" s="20">
        <f>Total_Tokens-Table1[[#This Row],[Actual Words Tagged]]</f>
        <v>4579</v>
      </c>
      <c r="F3" s="8"/>
      <c r="G3" s="6"/>
      <c r="H3" s="23"/>
    </row>
    <row r="4" spans="1:10" x14ac:dyDescent="0.45">
      <c r="A4" s="1">
        <v>44078</v>
      </c>
      <c r="B4" s="20">
        <f t="shared" si="0"/>
        <v>4076.272727272727</v>
      </c>
      <c r="C4" s="20">
        <v>5396</v>
      </c>
      <c r="D4" s="20">
        <f>Total_Tokens-Table1[[#This Row],[Target Words Tagged]]</f>
        <v>4289.727272727273</v>
      </c>
      <c r="E4" s="20">
        <f>Total_Tokens-Table1[[#This Row],[Actual Words Tagged]]</f>
        <v>2970</v>
      </c>
      <c r="F4" s="8"/>
      <c r="G4" s="6"/>
      <c r="H4" s="23"/>
    </row>
    <row r="5" spans="1:10" x14ac:dyDescent="0.45">
      <c r="A5" s="1">
        <v>44079</v>
      </c>
      <c r="B5" s="20">
        <f t="shared" si="0"/>
        <v>4552.909090909091</v>
      </c>
      <c r="C5" s="20"/>
      <c r="D5" s="20">
        <f>Total_Tokens-Table1[[#This Row],[Target Words Tagged]]</f>
        <v>3813.090909090909</v>
      </c>
      <c r="E5" s="20"/>
      <c r="F5" s="8"/>
      <c r="G5" s="6"/>
      <c r="H5" s="23"/>
    </row>
    <row r="6" spans="1:10" x14ac:dyDescent="0.45">
      <c r="A6" s="1">
        <v>44080</v>
      </c>
      <c r="B6" s="20">
        <f t="shared" si="0"/>
        <v>5029.545454545454</v>
      </c>
      <c r="C6" s="20"/>
      <c r="D6" s="20">
        <f>Total_Tokens-Table1[[#This Row],[Target Words Tagged]]</f>
        <v>3336.454545454546</v>
      </c>
      <c r="E6" s="20"/>
      <c r="F6" s="8"/>
      <c r="G6" s="6"/>
      <c r="H6" s="23"/>
    </row>
    <row r="7" spans="1:10" x14ac:dyDescent="0.45">
      <c r="A7" s="1">
        <v>44081</v>
      </c>
      <c r="B7" s="20">
        <f t="shared" si="0"/>
        <v>5506.181818181818</v>
      </c>
      <c r="C7" s="20"/>
      <c r="D7" s="20">
        <f>Total_Tokens-Table1[[#This Row],[Target Words Tagged]]</f>
        <v>2859.818181818182</v>
      </c>
      <c r="E7" s="20"/>
      <c r="F7" s="8"/>
      <c r="G7" s="6"/>
      <c r="H7" s="23"/>
    </row>
    <row r="8" spans="1:10" x14ac:dyDescent="0.45">
      <c r="A8" s="1">
        <v>44082</v>
      </c>
      <c r="B8" s="20">
        <f t="shared" si="0"/>
        <v>5982.818181818182</v>
      </c>
      <c r="C8" s="20"/>
      <c r="D8" s="20">
        <f>Total_Tokens-Table1[[#This Row],[Target Words Tagged]]</f>
        <v>2383.181818181818</v>
      </c>
      <c r="E8" s="20"/>
      <c r="F8" s="8"/>
      <c r="G8" s="6"/>
      <c r="H8" s="23"/>
    </row>
    <row r="9" spans="1:10" x14ac:dyDescent="0.45">
      <c r="A9" s="1">
        <v>44083</v>
      </c>
      <c r="B9" s="20">
        <f t="shared" si="0"/>
        <v>6459.454545454546</v>
      </c>
      <c r="C9" s="20"/>
      <c r="D9" s="20">
        <f>Total_Tokens-Table1[[#This Row],[Target Words Tagged]]</f>
        <v>1906.545454545454</v>
      </c>
      <c r="E9" s="20"/>
      <c r="F9" s="8"/>
      <c r="G9" s="6"/>
      <c r="H9" s="23"/>
    </row>
    <row r="10" spans="1:10" x14ac:dyDescent="0.45">
      <c r="A10" s="1">
        <v>44084</v>
      </c>
      <c r="B10" s="20">
        <f t="shared" si="0"/>
        <v>6936.090909090909</v>
      </c>
      <c r="C10" s="20"/>
      <c r="D10" s="20">
        <f>Total_Tokens-Table1[[#This Row],[Target Words Tagged]]</f>
        <v>1429.909090909091</v>
      </c>
      <c r="E10" s="20"/>
      <c r="F10" s="8"/>
      <c r="G10" s="6"/>
      <c r="H10" s="23"/>
    </row>
    <row r="11" spans="1:10" x14ac:dyDescent="0.45">
      <c r="A11" s="1">
        <v>44085</v>
      </c>
      <c r="B11" s="20">
        <f t="shared" si="0"/>
        <v>7412.727272727273</v>
      </c>
      <c r="C11" s="20"/>
      <c r="D11" s="20">
        <f>Total_Tokens-Table1[[#This Row],[Target Words Tagged]]</f>
        <v>953.27272727272702</v>
      </c>
      <c r="E11" s="20"/>
      <c r="F11" s="8"/>
      <c r="G11" s="6"/>
      <c r="H11" s="23"/>
    </row>
    <row r="12" spans="1:10" x14ac:dyDescent="0.45">
      <c r="A12" s="1">
        <v>44086</v>
      </c>
      <c r="B12" s="20">
        <f t="shared" si="0"/>
        <v>7889.363636363636</v>
      </c>
      <c r="C12" s="20"/>
      <c r="D12" s="20">
        <f>Total_Tokens-Table1[[#This Row],[Target Words Tagged]]</f>
        <v>476.63636363636397</v>
      </c>
      <c r="E12" s="20"/>
      <c r="F12" s="8"/>
      <c r="G12" s="6"/>
      <c r="H12" s="23"/>
    </row>
    <row r="13" spans="1:10" x14ac:dyDescent="0.45">
      <c r="A13" s="1">
        <v>44087</v>
      </c>
      <c r="B13" s="20">
        <f t="shared" si="0"/>
        <v>8366</v>
      </c>
      <c r="C13" s="20"/>
      <c r="D13" s="20">
        <f>Total_Tokens-Table1[[#This Row],[Target Words Tagged]]</f>
        <v>0</v>
      </c>
      <c r="E13" s="20"/>
      <c r="F13" s="8"/>
      <c r="G13" s="6"/>
      <c r="H13" s="23"/>
    </row>
    <row r="14" spans="1:10" x14ac:dyDescent="0.45">
      <c r="A14" s="7"/>
    </row>
    <row r="15" spans="1:10" x14ac:dyDescent="0.45">
      <c r="A15" s="7"/>
    </row>
    <row r="16" spans="1:10" x14ac:dyDescent="0.45">
      <c r="A16" s="7"/>
    </row>
  </sheetData>
  <phoneticPr fontId="7" type="noConversion"/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D275-DAF3-4D61-8040-B7C860B54327}">
  <dimension ref="A1:E12"/>
  <sheetViews>
    <sheetView workbookViewId="0">
      <selection activeCell="E2" sqref="E2"/>
    </sheetView>
  </sheetViews>
  <sheetFormatPr defaultColWidth="9.06640625" defaultRowHeight="14.25" x14ac:dyDescent="0.45"/>
  <cols>
    <col min="1" max="1" width="13.46484375" bestFit="1" customWidth="1"/>
    <col min="2" max="2" width="4.73046875" bestFit="1" customWidth="1"/>
    <col min="4" max="4" width="16.6640625" bestFit="1" customWidth="1"/>
  </cols>
  <sheetData>
    <row r="1" spans="1:5" x14ac:dyDescent="0.45">
      <c r="A1" t="s">
        <v>5</v>
      </c>
      <c r="D1" t="s">
        <v>29</v>
      </c>
      <c r="E1">
        <v>8366</v>
      </c>
    </row>
    <row r="2" spans="1:5" x14ac:dyDescent="0.45">
      <c r="A2" t="s">
        <v>6</v>
      </c>
      <c r="D2" t="s">
        <v>30</v>
      </c>
      <c r="E2">
        <v>3123</v>
      </c>
    </row>
    <row r="3" spans="1:5" x14ac:dyDescent="0.45">
      <c r="A3" t="s">
        <v>7</v>
      </c>
    </row>
    <row r="5" spans="1:5" x14ac:dyDescent="0.45">
      <c r="A5" t="s">
        <v>15</v>
      </c>
      <c r="B5">
        <v>154</v>
      </c>
    </row>
    <row r="6" spans="1:5" x14ac:dyDescent="0.45">
      <c r="A6" t="s">
        <v>16</v>
      </c>
      <c r="B6">
        <v>98</v>
      </c>
    </row>
    <row r="8" spans="1:5" x14ac:dyDescent="0.45">
      <c r="A8" t="s">
        <v>11</v>
      </c>
      <c r="B8">
        <v>652</v>
      </c>
    </row>
    <row r="9" spans="1:5" x14ac:dyDescent="0.45">
      <c r="A9" t="s">
        <v>12</v>
      </c>
      <c r="B9">
        <v>347</v>
      </c>
    </row>
    <row r="11" spans="1:5" x14ac:dyDescent="0.45">
      <c r="A11" t="s">
        <v>14</v>
      </c>
      <c r="B11">
        <f>GL_Pages-(GL_Start_Pages)+CL_Pages-(CL_Start_Pages)</f>
        <v>747</v>
      </c>
    </row>
    <row r="12" spans="1:5" x14ac:dyDescent="0.45">
      <c r="A12" t="s">
        <v>0</v>
      </c>
      <c r="B12">
        <f>Total_Line_Pages*5</f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graphs</vt:lpstr>
      <vt:lpstr>typing</vt:lpstr>
      <vt:lpstr>tagging</vt:lpstr>
      <vt:lpstr>backend</vt:lpstr>
      <vt:lpstr>Auto_Tagged_Tokens</vt:lpstr>
      <vt:lpstr>CL_Pages</vt:lpstr>
      <vt:lpstr>CL_Start_Pages</vt:lpstr>
      <vt:lpstr>Current_Book</vt:lpstr>
      <vt:lpstr>Current_Line</vt:lpstr>
      <vt:lpstr>Current_Page</vt:lpstr>
      <vt:lpstr>GL_Pages</vt:lpstr>
      <vt:lpstr>GL_Start_Pages</vt:lpstr>
      <vt:lpstr>Line_Pages_Completed</vt:lpstr>
      <vt:lpstr>Line_Pages_Remaining</vt:lpstr>
      <vt:lpstr>Total_Line_Pages</vt:lpstr>
      <vt:lpstr>Total_Pages</vt:lpstr>
      <vt:lpstr>Total_Pages_Completed</vt:lpstr>
      <vt:lpstr>Total_Pages_Remaining</vt:lpstr>
      <vt:lpstr>Total_Tokens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Daniel W. Hieber</cp:lastModifiedBy>
  <dcterms:created xsi:type="dcterms:W3CDTF">2019-12-11T00:16:39Z</dcterms:created>
  <dcterms:modified xsi:type="dcterms:W3CDTF">2020-09-04T20:01:44Z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