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861" documentId="114_{6660E208-4B16-481A-ABD5-F0BCABA587CE}" xr6:coauthVersionLast="45" xr6:coauthVersionMax="45" xr10:uidLastSave="{637B0BC2-6B8B-477C-9C2C-BBD79727FBA0}"/>
  <bookViews>
    <workbookView xWindow="-28920" yWindow="-120" windowWidth="29040" windowHeight="15840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7" l="1"/>
  <c r="E4" i="7" l="1"/>
  <c r="J2" i="7" l="1" a="1"/>
  <c r="J2" i="7" s="1"/>
  <c r="Q8" i="4" s="1" a="1"/>
  <c r="Q8" i="4" s="1"/>
  <c r="E3" i="7" l="1"/>
  <c r="E2" i="7" l="1"/>
  <c r="D9" i="7"/>
  <c r="G2" i="7"/>
  <c r="I2" i="7" s="1"/>
  <c r="Q5" i="4" s="1" a="1"/>
  <c r="Q5" i="4" s="1"/>
  <c r="B3" i="7"/>
  <c r="B4" i="7"/>
  <c r="B5" i="7"/>
  <c r="B6" i="7"/>
  <c r="D6" i="7" s="1"/>
  <c r="B7" i="7"/>
  <c r="D7" i="7" s="1"/>
  <c r="B8" i="7"/>
  <c r="D8" i="7" s="1"/>
  <c r="B9" i="7"/>
  <c r="B10" i="7"/>
  <c r="D10" i="7" s="1"/>
  <c r="B11" i="7"/>
  <c r="D11" i="7" s="1"/>
  <c r="B12" i="7"/>
  <c r="D12" i="7" s="1"/>
  <c r="B13" i="7"/>
  <c r="D13" i="7" s="1"/>
  <c r="B2" i="7"/>
  <c r="Q2" i="4" l="1"/>
  <c r="H2" i="7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<sst xmlns="http://schemas.openxmlformats.org/spreadsheetml/2006/main" count="42" uniqueCount="38">
  <si>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</si>
  <si>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</si>
  <si>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</si>
  <si>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</si>
  <si>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</si>
  <si>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</si>
  <si>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</si>
  <si>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</si>
  <si>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</si>
  <si>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</si>
  <si>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</si>
  <si>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</si>
  <si>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</si>
  <si>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</si>
  <si>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</si>
  <si>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</si>
  <si>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</si>
  <si>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</si>
  <si>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</si>
  <si>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</si>
  <si>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</si>
  <si>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</si>
  <si>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</si>
  <si>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</si>
  <si>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</si>
  <si>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</si>
  <si>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</si>
  <si>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</si>
  <si>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</si>
  <si>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</si>
  <si>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</si>
  <si>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</si>
  <si>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</si>
  <si>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</si>
  <si>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</si>
  <si>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</si>
  <si>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</si>
  <si>
    <t>Tagged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</si>
</sst>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  <xf numFmtId="0" fontId="5" fillId="0" borderId="0" xfId="6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7">
    <cellStyle name="Accent3" xfId="4" builtinId="37"/>
    <cellStyle name="Calculation" xfId="3" builtinId="22"/>
    <cellStyle name="Hyperlink" xfId="6" builtinId="8"/>
    <cellStyle name="Input" xfId="1" builtinId="20"/>
    <cellStyle name="Normal" xfId="0" builtinId="0"/>
    <cellStyle name="Output" xfId="2" builtinId="21"/>
    <cellStyle name="Percent" xfId="5" builtinId="5"/>
  </cellStyles>
  <dxfs count="2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tagging!$H$2</c:f>
              <c:numCache>
                <c:formatCode>0%</c:formatCode>
                <c:ptCount val="1"/>
                <c:pt idx="0">
                  <c:v>0.95457805402820939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  <c:pt idx="1">
                  <c:v>4579</c:v>
                </c:pt>
                <c:pt idx="2">
                  <c:v>1935</c:v>
                </c:pt>
                <c:pt idx="3">
                  <c:v>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19" dataDxfId="18">
  <autoFilter ref="Q1:Q2" xr:uid="{AE6264B3-D76F-49E5-927B-4BBE73641000}">
    <filterColumn colId="0" hiddenButton="1"/>
  </autoFilter>
  <tableColumns count="1">
    <tableColumn id="1" xr3:uid="{201E545C-0FB4-4BC7-946A-ECAF21C4B803}" name="Words Remaining" dataDxfId="17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16" dataDxfId="15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14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40D1A7-8457-439D-9848-1C74FD453534}" name="Table5" displayName="Table5" ref="Q7:Q8" totalsRowShown="0" headerRowDxfId="13" dataDxfId="12">
  <autoFilter ref="Q7:Q8" xr:uid="{97450FB2-4251-49FC-905A-8B7F73A3F6E2}">
    <filterColumn colId="0" hiddenButton="1"/>
  </autoFilter>
  <tableColumns count="1">
    <tableColumn id="1" xr3:uid="{A9EA3493-B5C5-45C0-B2D0-2806806CEBAB}" name="Tagged Today" dataDxfId="11">
      <calculatedColumnFormula array="1">Table2[Tagged Today]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10"/>
    <tableColumn id="2" xr3:uid="{9B85D289-D1D5-48F9-B2BF-A2D7778C94E3}" name="Target Words Tagged" dataDxfId="9">
      <calculatedColumnFormula>((Total_Tokens-Auto_Tagged_Tokens)/11*(ROW()-2))+ Auto_Tagged_Tokens</calculatedColumnFormula>
    </tableColumn>
    <tableColumn id="3" xr3:uid="{7FBAA802-6FAF-4A5E-AFFA-CA609751AC3A}" name="Actual Words Tagged" dataDxfId="8"/>
    <tableColumn id="5" xr3:uid="{01DDBF48-FF6C-44B7-8F3F-804C348DF245}" name="Target Words Remaining" dataDxfId="7">
      <calculatedColumnFormula>Total_Tokens-Table1[[#This Row],[Target Words Tagged]]</calculatedColumnFormula>
    </tableColumn>
    <tableColumn id="6" xr3:uid="{E19FADB1-29D3-4E29-9625-D495706317E6}" name="Actual Words Remaining" dataDxfId="6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J2" totalsRowShown="0" headerRowDxfId="5" dataDxfId="4">
  <autoFilter ref="G1:J2" xr:uid="{626B0A7D-3289-4586-BF03-1693112A10A4}">
    <filterColumn colId="0" hiddenButton="1"/>
    <filterColumn colId="1" hiddenButton="1"/>
    <filterColumn colId="2" hiddenButton="1"/>
    <filterColumn colId="3" hiddenButton="1"/>
  </autoFilter>
  <tableColumns count="4">
    <tableColumn id="1" xr3:uid="{02FD5AFB-3956-4A8F-96BD-72889454C1E4}" name="Tokens Remaining" dataDxfId="3">
      <calculatedColumnFormula>Total_Tokens - MAX(C2:C13)</calculatedColumnFormula>
    </tableColumn>
    <tableColumn id="3" xr3:uid="{849E5411-18D7-4FCB-9D80-595D080B3C4B}" name="% Done" dataDxfId="2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1">
      <calculatedColumnFormula>G2/COUNTBLANK(C2:C13)</calculatedColumnFormula>
    </tableColumn>
    <tableColumn id="4" xr3:uid="{C8777993-E2BD-4126-8780-8EF08387FFEE}" name="Tagged Today" dataDxfId="0">
      <calculatedColumnFormula array="1">LOOKUP(2,1/(Table1[Actual Words Tagged]&lt;&gt;""),Table1[Actual Words Tagged])-INDEX(Table1[Actual Words Tagged],MATCH(99^99,Table1[Actual Words Tagged],1)-1)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8"/>
  <sheetViews>
    <sheetView tabSelected="1" workbookViewId="0">
      <selection activeCell="Q13" sqref="Q13"/>
    </sheetView>
  </sheetViews>
  <sheetFormatPr defaultColWidth="9.06640625" defaultRowHeight="14.25" x14ac:dyDescent="0.45"/>
  <cols>
    <col min="17" max="17" width="17" style="19" bestFit="1" customWidth="1"/>
  </cols>
  <sheetData>
    <row r="1" spans="17:17" x14ac:dyDescent="0.45">
      <c r="Q1" s="19" t="s">
        <v>36</v>
      </c>
    </row>
    <row r="2" spans="17:17" x14ac:dyDescent="0.45">
      <c r="Q2" s="19">
        <f>Table2[[#This Row],[Tokens Remaining]]</f>
        <v>380</v>
      </c>
    </row>
    <row r="4" spans="17:17" x14ac:dyDescent="0.45">
      <c r="Q4" s="19" t="s">
        <v>31</v>
      </c>
    </row>
    <row r="5" spans="17:17" x14ac:dyDescent="0.45">
      <c r="Q5" s="20" cm="1">
        <f t="array" ref="Q5">Table2[Daily Average to Hit]</f>
        <v>47.5</v>
      </c>
    </row>
    <row r="7" spans="17:17" x14ac:dyDescent="0.45">
      <c r="Q7" s="19" t="s">
        <v>37</v>
      </c>
    </row>
    <row r="8" spans="17:17" x14ac:dyDescent="0.45">
      <c r="Q8" s="19" cm="1">
        <f t="array" ref="Q8">Table2[Tagged Today]</f>
        <v>1555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8" t="s">
        <v>20</v>
      </c>
      <c r="B1" s="29"/>
      <c r="D1" s="30" t="s">
        <v>26</v>
      </c>
      <c r="E1" s="31"/>
      <c r="F1" s="31"/>
      <c r="G1" s="32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34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34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34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34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34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34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34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34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34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34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34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34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34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33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33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33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33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33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33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33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25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6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7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J16"/>
  <sheetViews>
    <sheetView workbookViewId="0">
      <selection activeCell="C6" sqref="C6"/>
    </sheetView>
  </sheetViews>
  <sheetFormatPr defaultRowHeight="14.25" x14ac:dyDescent="0.45"/>
  <cols>
    <col min="1" max="1" width="6.73046875" style="8" bestFit="1" customWidth="1"/>
    <col min="2" max="3" width="18.06640625" style="21" bestFit="1" customWidth="1"/>
    <col min="4" max="4" width="20.9296875" style="8" bestFit="1" customWidth="1"/>
    <col min="5" max="5" width="20.9296875" style="6" bestFit="1" customWidth="1"/>
    <col min="6" max="6" width="6.9296875" style="2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0" width="11.9296875" style="6" bestFit="1" customWidth="1"/>
    <col min="11" max="16384" width="9.06640625" style="8"/>
  </cols>
  <sheetData>
    <row r="1" spans="1:10" x14ac:dyDescent="0.45">
      <c r="A1" s="19" t="s">
        <v>1</v>
      </c>
      <c r="B1" s="20" t="s">
        <v>27</v>
      </c>
      <c r="C1" s="20" t="s">
        <v>28</v>
      </c>
      <c r="D1" s="20" t="s">
        <v>34</v>
      </c>
      <c r="E1" s="20" t="s">
        <v>35</v>
      </c>
      <c r="F1" s="8"/>
      <c r="G1" s="19" t="s">
        <v>32</v>
      </c>
      <c r="H1" s="22" t="s">
        <v>33</v>
      </c>
      <c r="I1" s="20" t="s">
        <v>31</v>
      </c>
      <c r="J1" s="20" t="s">
        <v>37</v>
      </c>
    </row>
    <row r="2" spans="1:10" x14ac:dyDescent="0.45">
      <c r="A2" s="1">
        <v>44076</v>
      </c>
      <c r="B2" s="20">
        <f t="shared" ref="B2:B13" si="0">((Total_Tokens-Auto_Tagged_Tokens)/11*(ROW()-2))+ Auto_Tagged_Tokens</f>
        <v>3123</v>
      </c>
      <c r="C2" s="20">
        <v>3123</v>
      </c>
      <c r="D2" s="20">
        <v>5243</v>
      </c>
      <c r="E2" s="20">
        <f>Total_Tokens-Table1[[#This Row],[Actual Words Tagged]]</f>
        <v>5243</v>
      </c>
      <c r="F2" s="8"/>
      <c r="G2" s="19">
        <f>Total_Tokens - MAX(C2:C13)</f>
        <v>380</v>
      </c>
      <c r="H2" s="22">
        <f>(Total_Tokens-Table2[[#This Row],[Tokens Remaining]])/Total_Tokens</f>
        <v>0.95457805402820939</v>
      </c>
      <c r="I2" s="20">
        <f>G2/COUNTBLANK(C2:C13)</f>
        <v>47.5</v>
      </c>
      <c r="J2" s="24" cm="1">
        <f t="array" ref="J2">LOOKUP(2,1/(Table1[Actual Words Tagged]&lt;&gt;""),Table1[Actual Words Tagged])-INDEX(Table1[Actual Words Tagged],MATCH(99^99,Table1[Actual Words Tagged],1)-1)</f>
        <v>1555</v>
      </c>
    </row>
    <row r="3" spans="1:10" x14ac:dyDescent="0.45">
      <c r="A3" s="1">
        <v>44077</v>
      </c>
      <c r="B3" s="20">
        <f t="shared" si="0"/>
        <v>3599.6363636363635</v>
      </c>
      <c r="C3" s="20">
        <v>3787</v>
      </c>
      <c r="D3" s="20">
        <v>4766.363636363636</v>
      </c>
      <c r="E3" s="20">
        <f>Total_Tokens-Table1[[#This Row],[Actual Words Tagged]]</f>
        <v>4579</v>
      </c>
      <c r="F3" s="8"/>
      <c r="G3" s="6"/>
      <c r="H3" s="23"/>
    </row>
    <row r="4" spans="1:10" x14ac:dyDescent="0.45">
      <c r="A4" s="1">
        <v>44078</v>
      </c>
      <c r="B4" s="20">
        <f t="shared" si="0"/>
        <v>4076.272727272727</v>
      </c>
      <c r="C4" s="20">
        <v>6431</v>
      </c>
      <c r="D4" s="20">
        <v>4289.727272727273</v>
      </c>
      <c r="E4" s="20">
        <f>Total_Tokens-Table1[[#This Row],[Actual Words Tagged]]</f>
        <v>1935</v>
      </c>
      <c r="F4" s="8"/>
      <c r="G4" s="6"/>
      <c r="H4" s="23"/>
    </row>
    <row r="5" spans="1:10" x14ac:dyDescent="0.45">
      <c r="A5" s="1">
        <v>44079</v>
      </c>
      <c r="B5" s="20">
        <f t="shared" si="0"/>
        <v>4552.909090909091</v>
      </c>
      <c r="C5" s="20">
        <v>7986</v>
      </c>
      <c r="D5" s="20">
        <v>3813.090909090909</v>
      </c>
      <c r="E5" s="20">
        <f>Total_Tokens-Table1[[#This Row],[Actual Words Tagged]]</f>
        <v>380</v>
      </c>
      <c r="F5" s="8"/>
      <c r="G5" s="6"/>
      <c r="H5" s="23"/>
    </row>
    <row r="6" spans="1:10" x14ac:dyDescent="0.45">
      <c r="A6" s="1">
        <v>44080</v>
      </c>
      <c r="B6" s="20">
        <f t="shared" si="0"/>
        <v>5029.545454545454</v>
      </c>
      <c r="C6" s="20"/>
      <c r="D6" s="20">
        <f>Total_Tokens-Table1[[#This Row],[Target Words Tagged]]</f>
        <v>3336.454545454546</v>
      </c>
      <c r="E6" s="20"/>
      <c r="F6" s="8"/>
      <c r="G6" s="6"/>
      <c r="H6" s="23"/>
    </row>
    <row r="7" spans="1:10" x14ac:dyDescent="0.45">
      <c r="A7" s="1">
        <v>44081</v>
      </c>
      <c r="B7" s="20">
        <f t="shared" si="0"/>
        <v>5506.181818181818</v>
      </c>
      <c r="C7" s="20"/>
      <c r="D7" s="20">
        <f>Total_Tokens-Table1[[#This Row],[Target Words Tagged]]</f>
        <v>2859.818181818182</v>
      </c>
      <c r="E7" s="20"/>
      <c r="F7" s="8"/>
      <c r="G7" s="6"/>
      <c r="H7" s="23"/>
    </row>
    <row r="8" spans="1:10" x14ac:dyDescent="0.45">
      <c r="A8" s="1">
        <v>44082</v>
      </c>
      <c r="B8" s="20">
        <f t="shared" si="0"/>
        <v>5982.818181818182</v>
      </c>
      <c r="C8" s="20"/>
      <c r="D8" s="20">
        <f>Total_Tokens-Table1[[#This Row],[Target Words Tagged]]</f>
        <v>2383.181818181818</v>
      </c>
      <c r="E8" s="20"/>
      <c r="F8" s="8"/>
      <c r="G8" s="6"/>
      <c r="H8" s="23"/>
    </row>
    <row r="9" spans="1:10" x14ac:dyDescent="0.45">
      <c r="A9" s="1">
        <v>44083</v>
      </c>
      <c r="B9" s="20">
        <f t="shared" si="0"/>
        <v>6459.454545454546</v>
      </c>
      <c r="C9" s="20"/>
      <c r="D9" s="20">
        <f>Total_Tokens-Table1[[#This Row],[Target Words Tagged]]</f>
        <v>1906.545454545454</v>
      </c>
      <c r="E9" s="20"/>
      <c r="F9" s="8"/>
      <c r="G9" s="6"/>
      <c r="H9" s="23"/>
    </row>
    <row r="10" spans="1:10" x14ac:dyDescent="0.45">
      <c r="A10" s="1">
        <v>44084</v>
      </c>
      <c r="B10" s="20">
        <f t="shared" si="0"/>
        <v>6936.090909090909</v>
      </c>
      <c r="C10" s="20"/>
      <c r="D10" s="20">
        <f>Total_Tokens-Table1[[#This Row],[Target Words Tagged]]</f>
        <v>1429.909090909091</v>
      </c>
      <c r="E10" s="20"/>
      <c r="F10" s="8"/>
      <c r="G10" s="6"/>
      <c r="H10" s="23"/>
    </row>
    <row r="11" spans="1:10" x14ac:dyDescent="0.45">
      <c r="A11" s="1">
        <v>44085</v>
      </c>
      <c r="B11" s="20">
        <f t="shared" si="0"/>
        <v>7412.727272727273</v>
      </c>
      <c r="C11" s="20"/>
      <c r="D11" s="20">
        <f>Total_Tokens-Table1[[#This Row],[Target Words Tagged]]</f>
        <v>953.27272727272702</v>
      </c>
      <c r="E11" s="20"/>
      <c r="F11" s="8"/>
      <c r="G11" s="6"/>
      <c r="H11" s="23"/>
    </row>
    <row r="12" spans="1:10" x14ac:dyDescent="0.45">
      <c r="A12" s="1">
        <v>44086</v>
      </c>
      <c r="B12" s="20">
        <f t="shared" si="0"/>
        <v>7889.363636363636</v>
      </c>
      <c r="C12" s="20"/>
      <c r="D12" s="20">
        <f>Total_Tokens-Table1[[#This Row],[Target Words Tagged]]</f>
        <v>476.63636363636397</v>
      </c>
      <c r="E12" s="20"/>
      <c r="F12" s="8"/>
      <c r="G12" s="6"/>
      <c r="H12" s="23"/>
    </row>
    <row r="13" spans="1:10" x14ac:dyDescent="0.45">
      <c r="A13" s="1">
        <v>44087</v>
      </c>
      <c r="B13" s="20">
        <f t="shared" si="0"/>
        <v>8366</v>
      </c>
      <c r="C13" s="20"/>
      <c r="D13" s="20">
        <f>Total_Tokens-Table1[[#This Row],[Target Words Tagged]]</f>
        <v>0</v>
      </c>
      <c r="E13" s="20"/>
      <c r="F13" s="8"/>
      <c r="G13" s="6"/>
      <c r="H13" s="23"/>
    </row>
    <row r="14" spans="1:10" x14ac:dyDescent="0.45">
      <c r="A14" s="7"/>
    </row>
    <row r="15" spans="1:10" x14ac:dyDescent="0.45">
      <c r="A15" s="7"/>
    </row>
    <row r="16" spans="1:10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2020-09-06T00:30:35Z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