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ightsablan/Documents/Grad_School/DATA_512/DATA512_Project/Analysis Part 2/"/>
    </mc:Choice>
  </mc:AlternateContent>
  <xr:revisionPtr revIDLastSave="0" documentId="13_ncr:1_{8366C732-5B2A-ED4B-B227-CED8B6EE8DAD}" xr6:coauthVersionLast="47" xr6:coauthVersionMax="47" xr10:uidLastSave="{00000000-0000-0000-0000-000000000000}"/>
  <bookViews>
    <workbookView xWindow="0" yWindow="500" windowWidth="20480" windowHeight="12300" xr2:uid="{71BF7594-99D3-A84F-85DE-EAD253922FB7}"/>
  </bookViews>
  <sheets>
    <sheet name="Florida Arrest Rates" sheetId="1" r:id="rId1"/>
    <sheet name="Difference of Proportion" sheetId="4" r:id="rId2"/>
    <sheet name="Percent Ch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3" l="1"/>
  <c r="E13" i="3"/>
  <c r="E12" i="3"/>
  <c r="E11" i="3"/>
  <c r="E10" i="3"/>
  <c r="E9" i="3"/>
  <c r="E8" i="3"/>
  <c r="E7" i="3"/>
  <c r="E6" i="3"/>
  <c r="K13" i="1" l="1"/>
  <c r="L12" i="1"/>
  <c r="K12" i="1" s="1"/>
  <c r="L11" i="1"/>
  <c r="K11" i="1" s="1"/>
  <c r="L10" i="1"/>
  <c r="K10" i="1" s="1"/>
  <c r="L9" i="1"/>
  <c r="K9" i="1" s="1"/>
  <c r="G69" i="1"/>
  <c r="G60" i="1"/>
  <c r="G51" i="1"/>
  <c r="G42" i="1"/>
  <c r="G33" i="1"/>
  <c r="G24" i="1"/>
  <c r="G15" i="1"/>
  <c r="K14" i="1"/>
  <c r="H12" i="1" s="1"/>
  <c r="K15" i="1"/>
  <c r="H13" i="1" s="1"/>
  <c r="K16" i="1"/>
  <c r="H14" i="1" s="1"/>
  <c r="H11" i="1"/>
  <c r="K7" i="1"/>
  <c r="K8" i="1"/>
  <c r="K6" i="1"/>
  <c r="K5" i="1"/>
  <c r="H33" i="1"/>
  <c r="H42" i="1"/>
  <c r="H51" i="1"/>
  <c r="H60" i="1"/>
  <c r="H69" i="1"/>
  <c r="H15" i="1"/>
  <c r="H24" i="1"/>
  <c r="G6" i="1"/>
  <c r="H6" i="1"/>
  <c r="H5" i="1"/>
  <c r="G5" i="1"/>
  <c r="H23" i="1" l="1"/>
  <c r="H32" i="1"/>
  <c r="H59" i="1"/>
  <c r="H52" i="1"/>
  <c r="H7" i="1"/>
  <c r="H77" i="1"/>
  <c r="H44" i="1"/>
  <c r="H35" i="1"/>
  <c r="H26" i="1"/>
  <c r="H53" i="1"/>
  <c r="H71" i="1"/>
  <c r="H62" i="1"/>
  <c r="H17" i="1"/>
  <c r="H8" i="1"/>
  <c r="H68" i="1"/>
  <c r="H50" i="1"/>
  <c r="H41" i="1"/>
  <c r="H70" i="1"/>
  <c r="H25" i="1"/>
  <c r="H34" i="1"/>
  <c r="H61" i="1"/>
  <c r="H43" i="1"/>
  <c r="H16" i="1"/>
  <c r="H76" i="1"/>
  <c r="H40" i="1"/>
  <c r="H22" i="1"/>
  <c r="H31" i="1"/>
  <c r="H39" i="1"/>
  <c r="H49" i="1"/>
  <c r="H58" i="1"/>
  <c r="H66" i="1"/>
  <c r="H21" i="1"/>
  <c r="H30" i="1"/>
  <c r="H38" i="1"/>
  <c r="H48" i="1"/>
  <c r="H57" i="1"/>
  <c r="H65" i="1"/>
  <c r="H75" i="1"/>
  <c r="H67" i="1"/>
  <c r="H20" i="1"/>
  <c r="H29" i="1"/>
  <c r="H47" i="1"/>
  <c r="H56" i="1"/>
  <c r="H74" i="1"/>
  <c r="H9" i="1" l="1"/>
  <c r="H63" i="1"/>
  <c r="H36" i="1"/>
  <c r="H45" i="1"/>
  <c r="H27" i="1"/>
  <c r="H54" i="1"/>
  <c r="H18" i="1"/>
  <c r="H72" i="1"/>
  <c r="H10" i="1"/>
  <c r="H73" i="1"/>
  <c r="H55" i="1"/>
  <c r="H46" i="1"/>
  <c r="H28" i="1"/>
  <c r="H19" i="1"/>
  <c r="H64" i="1"/>
  <c r="H37" i="1"/>
</calcChain>
</file>

<file path=xl/sharedStrings.xml><?xml version="1.0" encoding="utf-8"?>
<sst xmlns="http://schemas.openxmlformats.org/spreadsheetml/2006/main" count="176" uniqueCount="75">
  <si>
    <t>Crimes against peoples arrest</t>
  </si>
  <si>
    <t>Aggravated Assault arrests</t>
  </si>
  <si>
    <t>Aggravated Assault arrests by Sex</t>
  </si>
  <si>
    <t>Category</t>
  </si>
  <si>
    <t>Male</t>
  </si>
  <si>
    <t>Female</t>
  </si>
  <si>
    <t>Adult Male</t>
  </si>
  <si>
    <t>Adult Female</t>
  </si>
  <si>
    <t>Juvenile Male</t>
  </si>
  <si>
    <t>Juvenile Female</t>
  </si>
  <si>
    <t>Aggravated Assault arrests by Race</t>
  </si>
  <si>
    <t>Black</t>
  </si>
  <si>
    <t>White</t>
  </si>
  <si>
    <t>Asian</t>
  </si>
  <si>
    <t>Native American</t>
  </si>
  <si>
    <t>Forcible Sex Offense arrests (rape/fondling)</t>
  </si>
  <si>
    <t>Forcible Sex Offense arrests (rape/fondling) by Sex</t>
  </si>
  <si>
    <t>Forcible Sex Offense arrests (rape/fondling) by Race</t>
  </si>
  <si>
    <t>Homicide (murder/arrests)</t>
  </si>
  <si>
    <t>Homicide (murder/arrests) by Age and Sex category</t>
  </si>
  <si>
    <t>Homicide (murder/arrests) by Race</t>
  </si>
  <si>
    <t>Intimidation Arrests</t>
  </si>
  <si>
    <t>Intimidation Arrests by Age and Sex category</t>
  </si>
  <si>
    <t>Intimidation Arrests by Race</t>
  </si>
  <si>
    <t>Kidnapping/Abducation arrests</t>
  </si>
  <si>
    <t>Kidnapping/Abducation arrests by Age and Sex category</t>
  </si>
  <si>
    <t>Kidnapping/Abducation arrests by Race</t>
  </si>
  <si>
    <t>Nonforcible Sex Offense arrests</t>
  </si>
  <si>
    <t>Nonforcible Sex Offense arrests by Age and Sex category</t>
  </si>
  <si>
    <t>Nonforcible Sex Offense arrests by Race</t>
  </si>
  <si>
    <t>Simple Assault arrests</t>
  </si>
  <si>
    <t>Simple Assault arrests by Age and Sex category</t>
  </si>
  <si>
    <t>Simple Assault arrests by Race</t>
  </si>
  <si>
    <t>Miscellaneous arrests</t>
  </si>
  <si>
    <t>Miscellaneous arrests by Age and Sex category</t>
  </si>
  <si>
    <t>Miscellaneous arrests by Race</t>
  </si>
  <si>
    <t>ALL TIME LOW</t>
  </si>
  <si>
    <t>Total population</t>
  </si>
  <si>
    <t xml:space="preserve">POPULATION </t>
  </si>
  <si>
    <t>https://www.census.gov/quickfacts/browardcountyflorida</t>
  </si>
  <si>
    <t>based on April 2020 census</t>
  </si>
  <si>
    <t>Juvenile</t>
  </si>
  <si>
    <t>Adult</t>
  </si>
  <si>
    <t>Percent of population</t>
  </si>
  <si>
    <t>Notes</t>
  </si>
  <si>
    <t>A arrest rate is an indicator of arrests standardized by population.</t>
  </si>
  <si>
    <t>Percent change is used to demonstrate the difference between two values</t>
  </si>
  <si>
    <t>Arrest rate</t>
  </si>
  <si>
    <t>Comparing arrest rates in 2019 and 2020</t>
  </si>
  <si>
    <t>H0: arrest rate in 2019 - arrest rate in 2020 = 0</t>
  </si>
  <si>
    <t>HA: arrest rate in 2019 - arrest rate in 2020 != 0</t>
  </si>
  <si>
    <t>* for samples &gt; 50 we use Z-test</t>
  </si>
  <si>
    <t>Non-covid year, Covid year</t>
  </si>
  <si>
    <t>Independent variable (qualitative)</t>
  </si>
  <si>
    <t>Dependent variable (quantitative)</t>
  </si>
  <si>
    <t>** alpha = 0.05, critical value= 1.96</t>
  </si>
  <si>
    <t>Difference of two proportions (two-tailed)</t>
  </si>
  <si>
    <t>[p1*(1-p1)]/n1</t>
  </si>
  <si>
    <t>n1</t>
  </si>
  <si>
    <t>n2</t>
  </si>
  <si>
    <t>[p2*(1-p2)]/n2</t>
  </si>
  <si>
    <t>Lower bound</t>
  </si>
  <si>
    <t>Upper Bound</t>
  </si>
  <si>
    <t>p1</t>
  </si>
  <si>
    <t>p2</t>
  </si>
  <si>
    <t>Difference in proportions</t>
  </si>
  <si>
    <t>reject</t>
  </si>
  <si>
    <t>reject/accept H0</t>
  </si>
  <si>
    <t>Less or more arrests?</t>
  </si>
  <si>
    <t>PERCENT CHANGE PER 100,000</t>
  </si>
  <si>
    <t>Percent change</t>
  </si>
  <si>
    <t>fail to reject</t>
  </si>
  <si>
    <t>fewer arrests</t>
  </si>
  <si>
    <t>more arrests</t>
  </si>
  <si>
    <t>Rate per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</si>
</sst>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MyriadPro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0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NumberFormat="1" applyFont="1"/>
    <xf numFmtId="164" fontId="4" fillId="0" borderId="0" xfId="0" applyNumberFormat="1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BB44A-5216-2646-A3A7-7B1E8CDDC557}">
  <dimension ref="B3:AB77"/>
  <sheetViews>
    <sheetView tabSelected="1" zoomScale="50" workbookViewId="0">
      <selection activeCell="L33" sqref="L33"/>
    </sheetView>
  </sheetViews>
  <sheetFormatPr baseColWidth="10" defaultRowHeight="16"/>
  <cols>
    <col min="1" max="1" width="25.83203125" bestFit="1" customWidth="1"/>
    <col min="2" max="2" width="47.83203125" bestFit="1" customWidth="1"/>
    <col min="3" max="3" width="15.33203125" bestFit="1" customWidth="1"/>
    <col min="4" max="5" width="9.6640625" bestFit="1" customWidth="1"/>
    <col min="6" max="6" width="13.1640625" bestFit="1" customWidth="1"/>
    <col min="7" max="8" width="16.1640625" customWidth="1"/>
    <col min="9" max="9" width="18.5" bestFit="1" customWidth="1"/>
    <col min="10" max="10" width="41" customWidth="1"/>
    <col min="11" max="11" width="14.1640625" customWidth="1"/>
    <col min="12" max="12" width="18.83203125" bestFit="1" customWidth="1"/>
    <col min="13" max="13" width="19.5" customWidth="1"/>
    <col min="14" max="14" width="20" customWidth="1"/>
    <col min="15" max="15" width="17.6640625" customWidth="1"/>
    <col min="16" max="16" width="13.33203125" bestFit="1" customWidth="1"/>
    <col min="17" max="17" width="21.83203125" bestFit="1" customWidth="1"/>
    <col min="18" max="19" width="13.33203125" bestFit="1" customWidth="1"/>
    <col min="20" max="21" width="14.33203125" bestFit="1" customWidth="1"/>
    <col min="22" max="22" width="14.6640625" bestFit="1" customWidth="1"/>
    <col min="23" max="23" width="19" bestFit="1" customWidth="1"/>
    <col min="26" max="26" width="38" bestFit="1" customWidth="1"/>
    <col min="27" max="28" width="12.83203125" bestFit="1" customWidth="1"/>
    <col min="29" max="29" width="14.6640625" bestFit="1" customWidth="1"/>
  </cols>
  <sheetData>
    <row r="3" spans="2:13" ht="29">
      <c r="J3" s="12" t="s">
        <v>38</v>
      </c>
      <c r="K3" s="12"/>
      <c r="L3" s="3" t="s">
        <v>43</v>
      </c>
      <c r="M3" t="s">
        <v>39</v>
      </c>
    </row>
    <row r="4" spans="2:13" ht="29">
      <c r="C4" s="11" t="s">
        <v>3</v>
      </c>
      <c r="D4" s="11">
        <v>2019</v>
      </c>
      <c r="E4" s="11">
        <v>2020</v>
      </c>
      <c r="F4" s="11" t="s">
        <v>44</v>
      </c>
      <c r="G4" s="12" t="s">
        <v>74</v>
      </c>
      <c r="H4" s="12"/>
      <c r="J4" t="s">
        <v>37</v>
      </c>
      <c r="K4">
        <v>1944375</v>
      </c>
      <c r="M4" t="s">
        <v>40</v>
      </c>
    </row>
    <row r="5" spans="2:13">
      <c r="B5" s="1" t="s">
        <v>0</v>
      </c>
      <c r="C5" s="1"/>
      <c r="D5" s="1">
        <v>5628</v>
      </c>
      <c r="E5" s="1">
        <v>4998</v>
      </c>
      <c r="F5" s="1" t="s">
        <v>36</v>
      </c>
      <c r="G5" s="1">
        <f>(5628/K4) * 100000</f>
        <v>289.45033751205403</v>
      </c>
      <c r="H5" s="1">
        <f>(E5/$K$4) * 100000</f>
        <v>257.04918032786884</v>
      </c>
      <c r="J5" t="s">
        <v>41</v>
      </c>
      <c r="K5">
        <f>L5/100*K4</f>
        <v>408318.75</v>
      </c>
      <c r="L5">
        <v>21</v>
      </c>
    </row>
    <row r="6" spans="2:13">
      <c r="B6" s="1" t="s">
        <v>1</v>
      </c>
      <c r="C6" s="1"/>
      <c r="D6" s="1">
        <v>1653</v>
      </c>
      <c r="E6" s="1">
        <v>1595</v>
      </c>
      <c r="F6" s="1" t="s">
        <v>36</v>
      </c>
      <c r="G6" s="1">
        <f>(D6/K$4)*100000</f>
        <v>85.014464802314365</v>
      </c>
      <c r="H6" s="1">
        <f>(E6/$K$4) * 100000</f>
        <v>82.03150112504018</v>
      </c>
      <c r="J6" t="s">
        <v>42</v>
      </c>
      <c r="K6">
        <f>L6/100*$K$4</f>
        <v>1536056.25</v>
      </c>
      <c r="L6">
        <v>79</v>
      </c>
    </row>
    <row r="7" spans="2:13">
      <c r="B7" s="2" t="s">
        <v>2</v>
      </c>
      <c r="C7" s="2" t="s">
        <v>6</v>
      </c>
      <c r="E7">
        <v>1152</v>
      </c>
      <c r="H7">
        <f>E7/K9 * 100000</f>
        <v>150.8999064759515</v>
      </c>
      <c r="J7" t="s">
        <v>4</v>
      </c>
      <c r="K7">
        <f t="shared" ref="K7:K8" si="0">L7/100*$K$4</f>
        <v>966354.37500000012</v>
      </c>
      <c r="L7">
        <v>49.7</v>
      </c>
    </row>
    <row r="8" spans="2:13">
      <c r="B8" s="2"/>
      <c r="C8" s="2" t="s">
        <v>7</v>
      </c>
      <c r="E8">
        <v>365</v>
      </c>
      <c r="H8">
        <f>E8/K10 * 100000</f>
        <v>46.319981749292666</v>
      </c>
      <c r="J8" t="s">
        <v>5</v>
      </c>
      <c r="K8">
        <f t="shared" si="0"/>
        <v>997464.375</v>
      </c>
      <c r="L8">
        <v>51.3</v>
      </c>
    </row>
    <row r="9" spans="2:13">
      <c r="B9" s="2"/>
      <c r="C9" s="2" t="s">
        <v>8</v>
      </c>
      <c r="E9">
        <v>54</v>
      </c>
      <c r="H9">
        <f>E9/K11 * 100000</f>
        <v>26.609581722321803</v>
      </c>
      <c r="J9" s="2" t="s">
        <v>6</v>
      </c>
      <c r="K9">
        <f>L9/100*$K$4</f>
        <v>763419.95625000005</v>
      </c>
      <c r="L9">
        <f>L7*L6/100</f>
        <v>39.263000000000005</v>
      </c>
    </row>
    <row r="10" spans="2:13">
      <c r="B10" s="2"/>
      <c r="C10" s="2" t="s">
        <v>9</v>
      </c>
      <c r="E10">
        <v>24</v>
      </c>
      <c r="H10">
        <f>E10/K12 * 100000</f>
        <v>11.457623665578462</v>
      </c>
      <c r="J10" s="2" t="s">
        <v>7</v>
      </c>
      <c r="K10">
        <f t="shared" ref="K10:K12" si="1">L10/100*$K$4</f>
        <v>787996.85625000007</v>
      </c>
      <c r="L10">
        <f>L8*L6/100</f>
        <v>40.527000000000001</v>
      </c>
    </row>
    <row r="11" spans="2:13">
      <c r="B11" s="2" t="s">
        <v>10</v>
      </c>
      <c r="C11" s="2" t="s">
        <v>11</v>
      </c>
      <c r="E11">
        <v>947</v>
      </c>
      <c r="H11">
        <f>E11/K13 * 100000</f>
        <v>161.27349865144191</v>
      </c>
      <c r="J11" s="2" t="s">
        <v>8</v>
      </c>
      <c r="K11">
        <f t="shared" si="1"/>
        <v>202934.41875000004</v>
      </c>
      <c r="L11">
        <f>L5*L7/100</f>
        <v>10.437000000000001</v>
      </c>
    </row>
    <row r="12" spans="2:13">
      <c r="B12" s="2"/>
      <c r="C12" s="2" t="s">
        <v>12</v>
      </c>
      <c r="E12">
        <v>623</v>
      </c>
      <c r="H12">
        <f>E12/K14 * 100000</f>
        <v>50.778358679212502</v>
      </c>
      <c r="J12" s="2" t="s">
        <v>9</v>
      </c>
      <c r="K12">
        <f t="shared" si="1"/>
        <v>209467.51874999999</v>
      </c>
      <c r="L12">
        <f>L5*L8/100</f>
        <v>10.773</v>
      </c>
    </row>
    <row r="13" spans="2:13">
      <c r="B13" s="2"/>
      <c r="C13" s="2" t="s">
        <v>13</v>
      </c>
      <c r="E13">
        <v>16</v>
      </c>
      <c r="H13">
        <f>E13/K15 * 100000</f>
        <v>21.099654657996027</v>
      </c>
      <c r="J13" s="2" t="s">
        <v>11</v>
      </c>
      <c r="K13">
        <f>L13/100*$K$4</f>
        <v>587201.25</v>
      </c>
      <c r="L13">
        <v>30.2</v>
      </c>
    </row>
    <row r="14" spans="2:13">
      <c r="B14" s="2"/>
      <c r="C14" s="2" t="s">
        <v>14</v>
      </c>
      <c r="E14">
        <v>9</v>
      </c>
      <c r="H14">
        <f>E14/K16 * 100000</f>
        <v>115.71841851494696</v>
      </c>
      <c r="J14" s="2" t="s">
        <v>12</v>
      </c>
      <c r="K14">
        <f t="shared" ref="K14:K16" si="2">L14/100*$K$4</f>
        <v>1226900.625</v>
      </c>
      <c r="L14">
        <v>63.1</v>
      </c>
    </row>
    <row r="15" spans="2:13">
      <c r="B15" s="1" t="s">
        <v>15</v>
      </c>
      <c r="C15" s="1"/>
      <c r="D15" s="1">
        <v>77</v>
      </c>
      <c r="E15" s="1">
        <v>64</v>
      </c>
      <c r="F15" s="1" t="s">
        <v>36</v>
      </c>
      <c r="G15" s="1">
        <f>(D15/$K$4) * 100000</f>
        <v>3.9601414336226295</v>
      </c>
      <c r="H15" s="1">
        <f>(E15/$K$4) * 100000</f>
        <v>3.29154612664738</v>
      </c>
      <c r="J15" s="2" t="s">
        <v>13</v>
      </c>
      <c r="K15">
        <f t="shared" si="2"/>
        <v>75830.625</v>
      </c>
      <c r="L15">
        <v>3.9</v>
      </c>
    </row>
    <row r="16" spans="2:13">
      <c r="B16" s="2" t="s">
        <v>16</v>
      </c>
      <c r="C16" s="2" t="s">
        <v>6</v>
      </c>
      <c r="E16">
        <v>59</v>
      </c>
      <c r="H16">
        <f>E16/K9*100000</f>
        <v>7.728380626806544</v>
      </c>
      <c r="J16" s="2" t="s">
        <v>14</v>
      </c>
      <c r="K16">
        <f t="shared" si="2"/>
        <v>7777.5</v>
      </c>
      <c r="L16">
        <v>0.4</v>
      </c>
    </row>
    <row r="17" spans="2:28">
      <c r="B17" s="2"/>
      <c r="C17" s="2" t="s">
        <v>7</v>
      </c>
      <c r="E17">
        <v>5</v>
      </c>
      <c r="H17">
        <f>E17/K10*100000</f>
        <v>0.63452029793551601</v>
      </c>
    </row>
    <row r="18" spans="2:28">
      <c r="B18" s="2"/>
      <c r="C18" s="2" t="s">
        <v>8</v>
      </c>
      <c r="E18">
        <v>0</v>
      </c>
      <c r="H18">
        <f>E18/K11*100000</f>
        <v>0</v>
      </c>
    </row>
    <row r="19" spans="2:28">
      <c r="B19" s="2"/>
      <c r="C19" s="2" t="s">
        <v>9</v>
      </c>
      <c r="E19">
        <v>0</v>
      </c>
      <c r="H19">
        <f>E19/K12*100000</f>
        <v>0</v>
      </c>
      <c r="J19" s="4" t="s">
        <v>46</v>
      </c>
    </row>
    <row r="20" spans="2:28">
      <c r="B20" s="2" t="s">
        <v>17</v>
      </c>
      <c r="C20" s="2" t="s">
        <v>11</v>
      </c>
      <c r="E20">
        <v>29</v>
      </c>
      <c r="H20">
        <f>E20/K13*100000</f>
        <v>4.9386815848910404</v>
      </c>
      <c r="J20" s="4" t="s">
        <v>45</v>
      </c>
    </row>
    <row r="21" spans="2:28">
      <c r="C21" s="2" t="s">
        <v>12</v>
      </c>
      <c r="E21">
        <v>35</v>
      </c>
      <c r="H21">
        <f>E21/K14*100000</f>
        <v>2.8527167797310398</v>
      </c>
      <c r="J21" s="5"/>
    </row>
    <row r="22" spans="2:28">
      <c r="C22" s="2" t="s">
        <v>13</v>
      </c>
      <c r="E22">
        <v>0</v>
      </c>
      <c r="H22">
        <f>E22/K15*100000</f>
        <v>0</v>
      </c>
      <c r="J22" s="4"/>
    </row>
    <row r="23" spans="2:28">
      <c r="C23" s="2" t="s">
        <v>14</v>
      </c>
      <c r="E23">
        <v>0</v>
      </c>
      <c r="H23">
        <f>E23/K16*100000</f>
        <v>0</v>
      </c>
    </row>
    <row r="24" spans="2:28">
      <c r="B24" s="1" t="s">
        <v>18</v>
      </c>
      <c r="C24" s="1"/>
      <c r="D24" s="1">
        <v>60</v>
      </c>
      <c r="E24" s="1">
        <v>57</v>
      </c>
      <c r="F24" s="1"/>
      <c r="G24" s="1">
        <f>(D24/$K$4) * 100000</f>
        <v>3.0858244937319186</v>
      </c>
      <c r="H24" s="1">
        <f>(E24/$K$4) * 100000</f>
        <v>2.9315332690453229</v>
      </c>
      <c r="J24" s="4"/>
    </row>
    <row r="25" spans="2:28">
      <c r="B25" s="2" t="s">
        <v>19</v>
      </c>
      <c r="C25" s="2" t="s">
        <v>6</v>
      </c>
      <c r="E25">
        <v>44</v>
      </c>
      <c r="H25">
        <f>E25/K9*100000</f>
        <v>5.7635380945675925</v>
      </c>
    </row>
    <row r="26" spans="2:28">
      <c r="C26" s="2" t="s">
        <v>7</v>
      </c>
      <c r="E26">
        <v>5</v>
      </c>
      <c r="H26">
        <f>E26/K10*100000</f>
        <v>0.63452029793551601</v>
      </c>
    </row>
    <row r="27" spans="2:28">
      <c r="C27" s="2" t="s">
        <v>8</v>
      </c>
      <c r="E27">
        <v>8</v>
      </c>
      <c r="H27">
        <f>E27/K11*100000</f>
        <v>3.9421602551587855</v>
      </c>
    </row>
    <row r="28" spans="2:28">
      <c r="C28" s="2" t="s">
        <v>9</v>
      </c>
      <c r="E28">
        <v>0</v>
      </c>
      <c r="H28">
        <f>E28/K12*100000</f>
        <v>0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2:28">
      <c r="B29" s="2" t="s">
        <v>20</v>
      </c>
      <c r="C29" s="2" t="s">
        <v>11</v>
      </c>
      <c r="E29">
        <v>41</v>
      </c>
      <c r="H29">
        <f>E29/K13*100000</f>
        <v>6.9822739648459544</v>
      </c>
    </row>
    <row r="30" spans="2:28">
      <c r="C30" s="2" t="s">
        <v>12</v>
      </c>
      <c r="E30">
        <v>13</v>
      </c>
      <c r="H30">
        <f>E30/K14*100000</f>
        <v>1.0595805181858149</v>
      </c>
      <c r="T30" s="8"/>
      <c r="U30" s="8"/>
    </row>
    <row r="31" spans="2:28">
      <c r="C31" s="2" t="s">
        <v>13</v>
      </c>
      <c r="E31">
        <v>0</v>
      </c>
      <c r="H31">
        <f>E31/K15*100000</f>
        <v>0</v>
      </c>
      <c r="T31" s="8"/>
      <c r="U31" s="8"/>
      <c r="AA31" s="8"/>
      <c r="AB31" s="8"/>
    </row>
    <row r="32" spans="2:28">
      <c r="C32" s="2" t="s">
        <v>14</v>
      </c>
      <c r="E32">
        <v>3</v>
      </c>
      <c r="H32">
        <f>E32/K16*100000</f>
        <v>38.572806171648992</v>
      </c>
      <c r="T32" s="8"/>
      <c r="U32" s="8"/>
      <c r="AA32" s="8"/>
      <c r="AB32" s="8"/>
    </row>
    <row r="33" spans="2:28">
      <c r="B33" s="1" t="s">
        <v>21</v>
      </c>
      <c r="C33" s="1"/>
      <c r="D33" s="1">
        <v>51</v>
      </c>
      <c r="E33" s="1">
        <v>23</v>
      </c>
      <c r="F33" s="1"/>
      <c r="G33" s="1">
        <f>(D33/$K$4) * 100000</f>
        <v>2.622950819672131</v>
      </c>
      <c r="H33" s="1">
        <f>(E33/$K$4) * 100000</f>
        <v>1.1828993892639024</v>
      </c>
      <c r="T33" s="8"/>
      <c r="U33" s="8"/>
      <c r="AA33" s="8"/>
      <c r="AB33" s="8"/>
    </row>
    <row r="34" spans="2:28">
      <c r="B34" s="2" t="s">
        <v>22</v>
      </c>
      <c r="C34" s="2" t="s">
        <v>6</v>
      </c>
      <c r="E34">
        <v>17</v>
      </c>
      <c r="H34">
        <f>E34/K9*100000</f>
        <v>2.2268215365374791</v>
      </c>
      <c r="T34" s="8"/>
      <c r="U34" s="8"/>
      <c r="AA34" s="8"/>
      <c r="AB34" s="8"/>
    </row>
    <row r="35" spans="2:28">
      <c r="C35" s="2" t="s">
        <v>7</v>
      </c>
      <c r="E35">
        <v>6</v>
      </c>
      <c r="H35">
        <f>E35/K10*100000</f>
        <v>0.76142435752261917</v>
      </c>
      <c r="T35" s="8"/>
      <c r="U35" s="8"/>
      <c r="AA35" s="8"/>
      <c r="AB35" s="8"/>
    </row>
    <row r="36" spans="2:28">
      <c r="C36" s="2" t="s">
        <v>8</v>
      </c>
      <c r="E36">
        <v>0</v>
      </c>
      <c r="H36">
        <f>E36/K11*100000</f>
        <v>0</v>
      </c>
      <c r="T36" s="8"/>
      <c r="U36" s="8"/>
      <c r="AA36" s="8"/>
      <c r="AB36" s="8"/>
    </row>
    <row r="37" spans="2:28">
      <c r="C37" s="2" t="s">
        <v>9</v>
      </c>
      <c r="E37">
        <v>0</v>
      </c>
      <c r="H37">
        <f>E37/K12*100000</f>
        <v>0</v>
      </c>
      <c r="T37" s="8"/>
      <c r="U37" s="8"/>
      <c r="AA37" s="8"/>
      <c r="AB37" s="8"/>
    </row>
    <row r="38" spans="2:28">
      <c r="B38" s="2" t="s">
        <v>23</v>
      </c>
      <c r="C38" s="2" t="s">
        <v>11</v>
      </c>
      <c r="E38">
        <v>8</v>
      </c>
      <c r="H38">
        <f>E38/K13*100000</f>
        <v>1.3623949199699421</v>
      </c>
      <c r="T38" s="8"/>
      <c r="U38" s="8"/>
      <c r="AA38" s="8"/>
      <c r="AB38" s="8"/>
    </row>
    <row r="39" spans="2:28">
      <c r="C39" s="2" t="s">
        <v>12</v>
      </c>
      <c r="E39">
        <v>12</v>
      </c>
      <c r="H39">
        <f>E39/K14*100000</f>
        <v>0.97807432447921361</v>
      </c>
      <c r="AA39" s="8"/>
      <c r="AB39" s="8"/>
    </row>
    <row r="40" spans="2:28">
      <c r="C40" s="2" t="s">
        <v>13</v>
      </c>
      <c r="E40">
        <v>3</v>
      </c>
      <c r="H40">
        <f>E40/K15*100000</f>
        <v>3.956185248374255</v>
      </c>
    </row>
    <row r="41" spans="2:28">
      <c r="C41" s="2" t="s">
        <v>14</v>
      </c>
      <c r="E41">
        <v>0</v>
      </c>
      <c r="H41">
        <f>E41/K16*100000</f>
        <v>0</v>
      </c>
    </row>
    <row r="42" spans="2:28">
      <c r="B42" s="1" t="s">
        <v>24</v>
      </c>
      <c r="C42" s="1"/>
      <c r="D42" s="1">
        <v>21</v>
      </c>
      <c r="E42" s="1">
        <v>11</v>
      </c>
      <c r="F42" s="1"/>
      <c r="G42" s="1">
        <f>(D42/$K$4) * 100000</f>
        <v>1.0800385728061717</v>
      </c>
      <c r="H42" s="1">
        <f>(E42/$K$4) * 100000</f>
        <v>0.56573449051751845</v>
      </c>
    </row>
    <row r="43" spans="2:28">
      <c r="B43" s="2" t="s">
        <v>25</v>
      </c>
      <c r="C43" s="2" t="s">
        <v>6</v>
      </c>
      <c r="E43">
        <v>8</v>
      </c>
      <c r="H43">
        <f>E43/K9*100000</f>
        <v>1.0479160171941075</v>
      </c>
    </row>
    <row r="44" spans="2:28">
      <c r="C44" s="2" t="s">
        <v>7</v>
      </c>
      <c r="E44">
        <v>3</v>
      </c>
      <c r="H44">
        <f>E44/K10*100000</f>
        <v>0.38071217876130958</v>
      </c>
    </row>
    <row r="45" spans="2:28">
      <c r="C45" s="2" t="s">
        <v>8</v>
      </c>
      <c r="E45">
        <v>0</v>
      </c>
      <c r="H45">
        <f>E45/K11*100000</f>
        <v>0</v>
      </c>
      <c r="O45" s="6"/>
      <c r="P45" s="6"/>
      <c r="Q45" s="6"/>
      <c r="R45" s="6"/>
      <c r="S45" s="6"/>
      <c r="T45" s="6"/>
      <c r="U45" s="6"/>
      <c r="V45" s="6"/>
      <c r="W45" s="6"/>
    </row>
    <row r="46" spans="2:28">
      <c r="C46" s="2" t="s">
        <v>9</v>
      </c>
      <c r="E46">
        <v>0</v>
      </c>
      <c r="H46">
        <f>E46/K12*100000</f>
        <v>0</v>
      </c>
    </row>
    <row r="47" spans="2:28">
      <c r="B47" s="2" t="s">
        <v>26</v>
      </c>
      <c r="C47" s="2" t="s">
        <v>11</v>
      </c>
      <c r="E47">
        <v>6</v>
      </c>
      <c r="H47">
        <f>E47/K13*100000</f>
        <v>1.0217961899774566</v>
      </c>
    </row>
    <row r="48" spans="2:28">
      <c r="C48" s="2" t="s">
        <v>12</v>
      </c>
      <c r="E48">
        <v>5</v>
      </c>
      <c r="H48">
        <f>E48/K14*100000</f>
        <v>0.40753096853300569</v>
      </c>
    </row>
    <row r="49" spans="2:13">
      <c r="C49" s="2" t="s">
        <v>13</v>
      </c>
      <c r="E49">
        <v>0</v>
      </c>
      <c r="H49">
        <f>E49/K15*100000</f>
        <v>0</v>
      </c>
    </row>
    <row r="50" spans="2:13">
      <c r="C50" s="2" t="s">
        <v>14</v>
      </c>
      <c r="E50">
        <v>0</v>
      </c>
      <c r="H50">
        <f>E50/K16*100000</f>
        <v>0</v>
      </c>
    </row>
    <row r="51" spans="2:13">
      <c r="B51" s="1" t="s">
        <v>27</v>
      </c>
      <c r="C51" s="1"/>
      <c r="D51" s="1">
        <v>159</v>
      </c>
      <c r="E51" s="1">
        <v>86</v>
      </c>
      <c r="F51" s="1" t="s">
        <v>36</v>
      </c>
      <c r="G51" s="1">
        <f>(D51/$K$4) * 100000</f>
        <v>8.1774349083895856</v>
      </c>
      <c r="H51" s="1">
        <f>(E51/$K$4) * 100000</f>
        <v>4.4230151076824171</v>
      </c>
    </row>
    <row r="52" spans="2:13">
      <c r="B52" s="2" t="s">
        <v>28</v>
      </c>
      <c r="C52" s="2" t="s">
        <v>6</v>
      </c>
      <c r="E52">
        <v>74</v>
      </c>
      <c r="H52">
        <f>E52/K9*100000</f>
        <v>9.6932231590454965</v>
      </c>
    </row>
    <row r="53" spans="2:13">
      <c r="C53" s="2" t="s">
        <v>7</v>
      </c>
      <c r="E53">
        <v>5</v>
      </c>
      <c r="H53">
        <f>E53/K10*100000</f>
        <v>0.63452029793551601</v>
      </c>
    </row>
    <row r="54" spans="2:13">
      <c r="C54" s="2" t="s">
        <v>8</v>
      </c>
      <c r="E54">
        <v>7</v>
      </c>
      <c r="H54">
        <f>E54/K11*100000</f>
        <v>3.4493902232639373</v>
      </c>
    </row>
    <row r="55" spans="2:13">
      <c r="C55" s="2" t="s">
        <v>9</v>
      </c>
      <c r="E55">
        <v>0</v>
      </c>
      <c r="H55">
        <f>E55/K12*100000</f>
        <v>0</v>
      </c>
    </row>
    <row r="56" spans="2:13">
      <c r="B56" s="2" t="s">
        <v>29</v>
      </c>
      <c r="C56" s="2" t="s">
        <v>11</v>
      </c>
      <c r="E56">
        <v>38</v>
      </c>
      <c r="H56">
        <f>E56/K13*100000</f>
        <v>6.4713758698572255</v>
      </c>
      <c r="K56" s="9"/>
      <c r="L56" s="10"/>
      <c r="M56" s="10"/>
    </row>
    <row r="57" spans="2:13">
      <c r="C57" s="2" t="s">
        <v>12</v>
      </c>
      <c r="E57">
        <v>47</v>
      </c>
      <c r="H57">
        <f>E57/K14*100000</f>
        <v>3.8307911042102534</v>
      </c>
      <c r="J57" s="7"/>
    </row>
    <row r="58" spans="2:13">
      <c r="C58" s="2" t="s">
        <v>13</v>
      </c>
      <c r="E58">
        <v>1</v>
      </c>
      <c r="H58">
        <f>E58/K15*100000</f>
        <v>1.3187284161247517</v>
      </c>
      <c r="J58" s="7"/>
    </row>
    <row r="59" spans="2:13">
      <c r="C59" s="2" t="s">
        <v>14</v>
      </c>
      <c r="E59">
        <v>0</v>
      </c>
      <c r="H59">
        <f>E59/K16*100000</f>
        <v>0</v>
      </c>
    </row>
    <row r="60" spans="2:13">
      <c r="B60" s="1" t="s">
        <v>30</v>
      </c>
      <c r="C60" s="1"/>
      <c r="D60" s="1">
        <v>3781</v>
      </c>
      <c r="E60" s="1">
        <v>3259</v>
      </c>
      <c r="F60" s="1" t="s">
        <v>36</v>
      </c>
      <c r="G60" s="1">
        <f>(D60/$K$4) * 100000</f>
        <v>194.45837351333978</v>
      </c>
      <c r="H60" s="1">
        <f>(E60/$K$4) * 100000</f>
        <v>167.61170041787207</v>
      </c>
    </row>
    <row r="61" spans="2:13">
      <c r="B61" s="2" t="s">
        <v>31</v>
      </c>
      <c r="C61" s="2" t="s">
        <v>6</v>
      </c>
      <c r="E61">
        <v>2155</v>
      </c>
      <c r="H61">
        <f>E61/K9*100000</f>
        <v>282.28237713166277</v>
      </c>
      <c r="J61" s="4"/>
    </row>
    <row r="62" spans="2:13">
      <c r="C62" s="2" t="s">
        <v>7</v>
      </c>
      <c r="E62">
        <v>864</v>
      </c>
      <c r="H62">
        <f>E62/K10*100000</f>
        <v>109.64510748325716</v>
      </c>
    </row>
    <row r="63" spans="2:13">
      <c r="C63" s="2" t="s">
        <v>8</v>
      </c>
      <c r="E63">
        <v>150</v>
      </c>
      <c r="H63">
        <f>E63/K11*100000</f>
        <v>73.915504784227224</v>
      </c>
    </row>
    <row r="64" spans="2:13">
      <c r="C64" s="2" t="s">
        <v>9</v>
      </c>
      <c r="E64">
        <v>90</v>
      </c>
      <c r="H64">
        <f>E64/K12*100000</f>
        <v>42.96608874591923</v>
      </c>
    </row>
    <row r="65" spans="2:10">
      <c r="B65" s="2" t="s">
        <v>32</v>
      </c>
      <c r="C65" s="2" t="s">
        <v>11</v>
      </c>
      <c r="E65">
        <v>1641</v>
      </c>
      <c r="H65">
        <f>E65/K13*100000</f>
        <v>279.46125795883438</v>
      </c>
      <c r="J65" s="4"/>
    </row>
    <row r="66" spans="2:10">
      <c r="C66" s="2" t="s">
        <v>12</v>
      </c>
      <c r="E66">
        <v>1540</v>
      </c>
      <c r="H66">
        <f>E66/K14*100000</f>
        <v>125.51953830816575</v>
      </c>
    </row>
    <row r="67" spans="2:10">
      <c r="C67" s="2" t="s">
        <v>13</v>
      </c>
      <c r="E67">
        <v>30</v>
      </c>
      <c r="H67">
        <f>E67/K15*100000</f>
        <v>39.561852483742548</v>
      </c>
    </row>
    <row r="68" spans="2:10">
      <c r="C68" s="2" t="s">
        <v>14</v>
      </c>
      <c r="E68">
        <v>48</v>
      </c>
      <c r="H68">
        <f>E68/K16*100000</f>
        <v>617.16489874638387</v>
      </c>
    </row>
    <row r="69" spans="2:10">
      <c r="B69" s="1" t="s">
        <v>33</v>
      </c>
      <c r="C69" s="1"/>
      <c r="D69" s="1">
        <v>26192</v>
      </c>
      <c r="E69" s="1">
        <v>13597</v>
      </c>
      <c r="F69" s="1" t="s">
        <v>36</v>
      </c>
      <c r="G69" s="1">
        <f>(D69/$K$4) * 100000</f>
        <v>1347.0652523304402</v>
      </c>
      <c r="H69" s="1">
        <f>(E69/$K$4) * 100000</f>
        <v>699.29926068788166</v>
      </c>
    </row>
    <row r="70" spans="2:10">
      <c r="B70" s="2" t="s">
        <v>34</v>
      </c>
      <c r="C70" s="2" t="s">
        <v>6</v>
      </c>
      <c r="E70">
        <v>9985</v>
      </c>
      <c r="H70">
        <f>E70/K9*100000</f>
        <v>1307.9301789603956</v>
      </c>
    </row>
    <row r="71" spans="2:10">
      <c r="C71" s="2" t="s">
        <v>7</v>
      </c>
      <c r="E71">
        <v>3094</v>
      </c>
      <c r="H71">
        <f>E71/K10*100000</f>
        <v>392.64116036249732</v>
      </c>
    </row>
    <row r="72" spans="2:10">
      <c r="C72" s="2" t="s">
        <v>8</v>
      </c>
      <c r="E72">
        <v>408</v>
      </c>
      <c r="H72">
        <f>E72/K11*100000</f>
        <v>201.05017301309803</v>
      </c>
    </row>
    <row r="73" spans="2:10">
      <c r="C73" s="2" t="s">
        <v>9</v>
      </c>
      <c r="E73">
        <v>110</v>
      </c>
      <c r="H73">
        <f>E73/K12*100000</f>
        <v>52.514108467234621</v>
      </c>
    </row>
    <row r="74" spans="2:10">
      <c r="B74" s="2" t="s">
        <v>35</v>
      </c>
      <c r="C74" s="2" t="s">
        <v>11</v>
      </c>
      <c r="E74">
        <v>6797</v>
      </c>
      <c r="H74">
        <f>E74/K13*100000</f>
        <v>1157.5247838794621</v>
      </c>
    </row>
    <row r="75" spans="2:10">
      <c r="C75" s="2" t="s">
        <v>12</v>
      </c>
      <c r="E75">
        <v>6668</v>
      </c>
      <c r="H75">
        <f>E75/K14*100000</f>
        <v>543.48329963561639</v>
      </c>
    </row>
    <row r="76" spans="2:10">
      <c r="C76" s="2" t="s">
        <v>13</v>
      </c>
      <c r="E76">
        <v>92</v>
      </c>
      <c r="H76">
        <f>E76/K15*100000</f>
        <v>121.32301428347716</v>
      </c>
    </row>
    <row r="77" spans="2:10">
      <c r="C77" s="2" t="s">
        <v>14</v>
      </c>
      <c r="E77">
        <v>40</v>
      </c>
      <c r="H77">
        <f>E77/K16*100000</f>
        <v>514.30408228865315</v>
      </c>
    </row>
  </sheetData>
  <mergeCells count="4">
    <mergeCell ref="K56:M56"/>
    <mergeCell ref="G4:H4"/>
    <mergeCell ref="J3:K3"/>
    <mergeCell ref="J28:V28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40C1-2F52-254E-88F6-A287C0C4E946}">
  <dimension ref="B3:O22"/>
  <sheetViews>
    <sheetView zoomScale="75" workbookViewId="0">
      <selection activeCell="C13" sqref="C13"/>
    </sheetView>
  </sheetViews>
  <sheetFormatPr baseColWidth="10" defaultRowHeight="16"/>
  <cols>
    <col min="2" max="2" width="41" bestFit="1" customWidth="1"/>
    <col min="3" max="9" width="11" bestFit="1" customWidth="1"/>
    <col min="10" max="11" width="13.33203125" bestFit="1" customWidth="1"/>
    <col min="12" max="13" width="11" bestFit="1" customWidth="1"/>
    <col min="15" max="15" width="19" bestFit="1" customWidth="1"/>
  </cols>
  <sheetData>
    <row r="3" spans="2:15">
      <c r="B3" s="13" t="s">
        <v>56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2:15">
      <c r="B4" s="14" t="s">
        <v>53</v>
      </c>
      <c r="C4" s="14" t="s">
        <v>52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2:15">
      <c r="B5" s="14" t="s">
        <v>54</v>
      </c>
      <c r="C5" s="14" t="s">
        <v>47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2:15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2:15">
      <c r="B7" s="17" t="s">
        <v>48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4"/>
    </row>
    <row r="8" spans="2:15">
      <c r="B8" s="14"/>
      <c r="C8" s="14" t="s">
        <v>58</v>
      </c>
      <c r="D8" s="14">
        <v>2019</v>
      </c>
      <c r="E8" s="14" t="s">
        <v>63</v>
      </c>
      <c r="F8" s="14" t="s">
        <v>59</v>
      </c>
      <c r="G8" s="14">
        <v>2020</v>
      </c>
      <c r="H8" s="14" t="s">
        <v>64</v>
      </c>
      <c r="I8" s="14" t="s">
        <v>65</v>
      </c>
      <c r="J8" s="14" t="s">
        <v>57</v>
      </c>
      <c r="K8" s="14" t="s">
        <v>60</v>
      </c>
      <c r="L8" s="14" t="s">
        <v>61</v>
      </c>
      <c r="M8" s="14" t="s">
        <v>62</v>
      </c>
      <c r="N8" s="14" t="s">
        <v>67</v>
      </c>
      <c r="O8" s="14" t="s">
        <v>68</v>
      </c>
    </row>
    <row r="9" spans="2:15">
      <c r="B9" s="14" t="s">
        <v>0</v>
      </c>
      <c r="C9" s="14">
        <v>5628</v>
      </c>
      <c r="D9" s="14">
        <v>289.45033749999999</v>
      </c>
      <c r="E9" s="14">
        <v>0.28945033799999997</v>
      </c>
      <c r="F9" s="14">
        <v>4998</v>
      </c>
      <c r="G9" s="14">
        <v>257.04918029999999</v>
      </c>
      <c r="H9" s="14">
        <v>0.25704917999999999</v>
      </c>
      <c r="I9" s="14">
        <v>3.2401157E-2</v>
      </c>
      <c r="J9" s="15">
        <v>3.6543900000000001E-5</v>
      </c>
      <c r="K9" s="15">
        <v>3.8210300000000002E-5</v>
      </c>
      <c r="L9" s="16">
        <v>1.4999999999999999E-2</v>
      </c>
      <c r="M9" s="16">
        <v>4.9000000000000002E-2</v>
      </c>
      <c r="N9" s="14" t="s">
        <v>66</v>
      </c>
      <c r="O9" s="14" t="s">
        <v>72</v>
      </c>
    </row>
    <row r="10" spans="2:15">
      <c r="B10" s="14" t="s">
        <v>1</v>
      </c>
      <c r="C10" s="14">
        <v>1653</v>
      </c>
      <c r="D10" s="14">
        <v>85.014464799999999</v>
      </c>
      <c r="E10" s="14">
        <v>8.5014464999999997E-2</v>
      </c>
      <c r="F10" s="14">
        <v>1595</v>
      </c>
      <c r="G10" s="14">
        <v>82.031501129999995</v>
      </c>
      <c r="H10" s="14">
        <v>8.2031501000000007E-2</v>
      </c>
      <c r="I10" s="14">
        <v>2.9829639999999998E-3</v>
      </c>
      <c r="J10" s="15">
        <v>4.7058100000000003E-5</v>
      </c>
      <c r="K10" s="15">
        <v>4.72115E-5</v>
      </c>
      <c r="L10" s="16">
        <v>-1.6E-2</v>
      </c>
      <c r="M10" s="16">
        <v>2.1999999999999999E-2</v>
      </c>
      <c r="N10" s="14" t="s">
        <v>71</v>
      </c>
      <c r="O10" s="14"/>
    </row>
    <row r="11" spans="2:15">
      <c r="B11" s="14" t="s">
        <v>15</v>
      </c>
      <c r="C11" s="14">
        <v>77</v>
      </c>
      <c r="D11" s="14">
        <v>3.9601414340000001</v>
      </c>
      <c r="E11" s="14">
        <v>3.9601410000000004E-3</v>
      </c>
      <c r="F11" s="14">
        <v>64</v>
      </c>
      <c r="G11" s="14">
        <v>3.2915461270000002</v>
      </c>
      <c r="H11" s="14">
        <v>3.2915459999999998E-3</v>
      </c>
      <c r="I11" s="14">
        <v>6.6859500000000002E-4</v>
      </c>
      <c r="J11" s="15">
        <v>5.1226700000000002E-5</v>
      </c>
      <c r="K11" s="15">
        <v>5.1261100000000003E-5</v>
      </c>
      <c r="L11" s="16">
        <v>-1.9E-2</v>
      </c>
      <c r="M11" s="16">
        <v>2.1000000000000001E-2</v>
      </c>
      <c r="N11" s="14" t="s">
        <v>71</v>
      </c>
      <c r="O11" s="14"/>
    </row>
    <row r="12" spans="2:15">
      <c r="B12" s="14" t="s">
        <v>18</v>
      </c>
      <c r="C12" s="14">
        <v>60</v>
      </c>
      <c r="D12" s="14">
        <v>3.0858244940000001</v>
      </c>
      <c r="E12" s="14">
        <v>3.085824E-3</v>
      </c>
      <c r="F12" s="14">
        <v>57</v>
      </c>
      <c r="G12" s="14">
        <v>2.931533269</v>
      </c>
      <c r="H12" s="14">
        <v>2.9315330000000001E-3</v>
      </c>
      <c r="I12" s="14">
        <v>1.54291E-4</v>
      </c>
      <c r="J12" s="15">
        <v>5.1271699999999999E-5</v>
      </c>
      <c r="K12" s="15">
        <v>5.1279600000000003E-5</v>
      </c>
      <c r="L12" s="16">
        <v>-0.02</v>
      </c>
      <c r="M12" s="16">
        <v>0.02</v>
      </c>
      <c r="N12" s="14" t="s">
        <v>71</v>
      </c>
      <c r="O12" s="14"/>
    </row>
    <row r="13" spans="2:15">
      <c r="B13" s="14" t="s">
        <v>21</v>
      </c>
      <c r="C13" s="14">
        <v>51</v>
      </c>
      <c r="D13" s="14">
        <v>2.6229508199999998</v>
      </c>
      <c r="E13" s="14">
        <v>2.6229510000000001E-3</v>
      </c>
      <c r="F13" s="14">
        <v>23</v>
      </c>
      <c r="G13" s="14">
        <v>1.1828993889999999</v>
      </c>
      <c r="H13" s="14">
        <v>1.1828990000000001E-3</v>
      </c>
      <c r="I13" s="14">
        <v>1.4400509999999999E-3</v>
      </c>
      <c r="J13" s="15">
        <v>5.1295499999999997E-5</v>
      </c>
      <c r="K13" s="15">
        <v>5.1369599999999997E-5</v>
      </c>
      <c r="L13" s="16">
        <v>-1.7999999999999999E-2</v>
      </c>
      <c r="M13" s="16">
        <v>2.1000000000000001E-2</v>
      </c>
      <c r="N13" s="14" t="s">
        <v>71</v>
      </c>
      <c r="O13" s="14"/>
    </row>
    <row r="14" spans="2:15">
      <c r="B14" s="14" t="s">
        <v>24</v>
      </c>
      <c r="C14" s="14">
        <v>21</v>
      </c>
      <c r="D14" s="14">
        <v>1.0800385729999999</v>
      </c>
      <c r="E14" s="14">
        <v>1.0800390000000001E-3</v>
      </c>
      <c r="F14" s="14">
        <v>11</v>
      </c>
      <c r="G14" s="14">
        <v>0.56573449099999995</v>
      </c>
      <c r="H14" s="14">
        <v>5.6573400000000003E-4</v>
      </c>
      <c r="I14" s="14">
        <v>5.1430400000000004E-4</v>
      </c>
      <c r="J14" s="15">
        <v>5.1374900000000002E-5</v>
      </c>
      <c r="K14" s="15">
        <v>5.1401299999999999E-5</v>
      </c>
      <c r="L14" s="16">
        <v>-1.9E-2</v>
      </c>
      <c r="M14" s="16">
        <v>0.02</v>
      </c>
      <c r="N14" s="14" t="s">
        <v>71</v>
      </c>
      <c r="O14" s="14"/>
    </row>
    <row r="15" spans="2:15">
      <c r="B15" s="14" t="s">
        <v>27</v>
      </c>
      <c r="C15" s="14">
        <v>159</v>
      </c>
      <c r="D15" s="14">
        <v>8.1774349080000004</v>
      </c>
      <c r="E15" s="14">
        <v>8.1774350000000003E-3</v>
      </c>
      <c r="F15" s="14">
        <v>86</v>
      </c>
      <c r="G15" s="14">
        <v>4.4230151080000004</v>
      </c>
      <c r="H15" s="14">
        <v>4.4230149999999998E-3</v>
      </c>
      <c r="I15" s="14">
        <v>3.7544200000000001E-3</v>
      </c>
      <c r="J15" s="15">
        <v>5.1009800000000001E-5</v>
      </c>
      <c r="K15" s="15">
        <v>5.1202899999999997E-5</v>
      </c>
      <c r="L15" s="16">
        <v>-1.6E-2</v>
      </c>
      <c r="M15" s="16">
        <v>2.4E-2</v>
      </c>
      <c r="N15" s="14" t="s">
        <v>71</v>
      </c>
      <c r="O15" s="14"/>
    </row>
    <row r="16" spans="2:15">
      <c r="B16" s="14" t="s">
        <v>30</v>
      </c>
      <c r="C16" s="14">
        <v>3781</v>
      </c>
      <c r="D16" s="14">
        <v>194.45837349999999</v>
      </c>
      <c r="E16" s="14">
        <v>0.19445837399999999</v>
      </c>
      <c r="F16" s="14">
        <v>3259</v>
      </c>
      <c r="G16" s="14">
        <v>167.61170039999999</v>
      </c>
      <c r="H16" s="14">
        <v>0.1676117</v>
      </c>
      <c r="I16" s="14">
        <v>2.6846673000000001E-2</v>
      </c>
      <c r="J16" s="15">
        <v>4.14293E-5</v>
      </c>
      <c r="K16" s="15">
        <v>4.2810099999999999E-5</v>
      </c>
      <c r="L16" s="16">
        <v>8.9999999999999993E-3</v>
      </c>
      <c r="M16" s="16">
        <v>4.4999999999999998E-2</v>
      </c>
      <c r="N16" s="14" t="s">
        <v>66</v>
      </c>
      <c r="O16" s="14" t="s">
        <v>72</v>
      </c>
    </row>
    <row r="17" spans="2:15">
      <c r="B17" s="14" t="s">
        <v>33</v>
      </c>
      <c r="C17" s="14">
        <v>26192</v>
      </c>
      <c r="D17" s="14">
        <v>1347.0652520000001</v>
      </c>
      <c r="E17" s="14">
        <v>1.3470653000000001E-2</v>
      </c>
      <c r="F17" s="14">
        <v>13597</v>
      </c>
      <c r="G17" s="14">
        <v>699.29926069999999</v>
      </c>
      <c r="H17" s="14">
        <v>0.69929926099999995</v>
      </c>
      <c r="I17" s="14">
        <v>-0.68582860800000001</v>
      </c>
      <c r="J17" s="15">
        <v>5.0737599999999998E-7</v>
      </c>
      <c r="K17" s="15">
        <v>1.5465199999999999E-5</v>
      </c>
      <c r="L17" s="16">
        <v>-0.69399999999999995</v>
      </c>
      <c r="M17" s="16">
        <v>-0.67800000000000005</v>
      </c>
      <c r="N17" s="14" t="s">
        <v>66</v>
      </c>
      <c r="O17" s="14" t="s">
        <v>73</v>
      </c>
    </row>
    <row r="18" spans="2:15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2:15">
      <c r="B19" s="14" t="s">
        <v>49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2:15">
      <c r="B20" s="14" t="s">
        <v>50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2:15">
      <c r="B21" s="14" t="s">
        <v>51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2:15">
      <c r="B22" s="14" t="s">
        <v>55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</sheetData>
  <mergeCells count="1">
    <mergeCell ref="B7:N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24708-496D-D549-9847-9E19D207B155}">
  <dimension ref="B4:F14"/>
  <sheetViews>
    <sheetView workbookViewId="0">
      <selection activeCell="B17" sqref="B17"/>
    </sheetView>
  </sheetViews>
  <sheetFormatPr baseColWidth="10" defaultRowHeight="16"/>
  <cols>
    <col min="2" max="2" width="38" bestFit="1" customWidth="1"/>
    <col min="5" max="5" width="13.83203125" customWidth="1"/>
    <col min="6" max="6" width="13.1640625" bestFit="1" customWidth="1"/>
  </cols>
  <sheetData>
    <row r="4" spans="2:6">
      <c r="C4" s="9" t="s">
        <v>69</v>
      </c>
      <c r="D4" s="9"/>
      <c r="E4" s="9"/>
    </row>
    <row r="5" spans="2:6">
      <c r="C5">
        <v>2019</v>
      </c>
      <c r="D5">
        <v>2020</v>
      </c>
      <c r="E5" t="s">
        <v>70</v>
      </c>
      <c r="F5" s="6"/>
    </row>
    <row r="6" spans="2:6">
      <c r="B6" t="s">
        <v>0</v>
      </c>
      <c r="C6">
        <v>289.45033751205403</v>
      </c>
      <c r="D6">
        <v>257.04918032786884</v>
      </c>
      <c r="E6">
        <f>(D6-C6)/C6*100</f>
        <v>-11.194029850746283</v>
      </c>
      <c r="F6" s="1" t="s">
        <v>36</v>
      </c>
    </row>
    <row r="7" spans="2:6">
      <c r="B7" t="s">
        <v>1</v>
      </c>
      <c r="C7">
        <v>85.014464802314365</v>
      </c>
      <c r="D7">
        <v>82.03150112504018</v>
      </c>
      <c r="E7">
        <f>(D7-C7)/C7*100</f>
        <v>-3.5087719298245577</v>
      </c>
      <c r="F7" s="1" t="s">
        <v>36</v>
      </c>
    </row>
    <row r="8" spans="2:6">
      <c r="B8" t="s">
        <v>15</v>
      </c>
      <c r="C8">
        <v>3.9601414336226295</v>
      </c>
      <c r="D8">
        <v>3.29154612664738</v>
      </c>
      <c r="E8">
        <f>(D8-C8)/C8*100</f>
        <v>-16.883116883116891</v>
      </c>
      <c r="F8" s="1" t="s">
        <v>36</v>
      </c>
    </row>
    <row r="9" spans="2:6">
      <c r="B9" t="s">
        <v>18</v>
      </c>
      <c r="C9">
        <v>3.0858244937319186</v>
      </c>
      <c r="D9">
        <v>2.9315332690453229</v>
      </c>
      <c r="E9">
        <f>(D9-C9)/C9*100</f>
        <v>-4.9999999999999929</v>
      </c>
    </row>
    <row r="10" spans="2:6">
      <c r="B10" t="s">
        <v>21</v>
      </c>
      <c r="C10">
        <v>2.622950819672131</v>
      </c>
      <c r="D10">
        <v>1.1828993892639024</v>
      </c>
      <c r="E10">
        <f>(D10-C10)/C10*100</f>
        <v>-54.901960784313722</v>
      </c>
    </row>
    <row r="11" spans="2:6">
      <c r="B11" t="s">
        <v>24</v>
      </c>
      <c r="C11">
        <v>1.0800385728061717</v>
      </c>
      <c r="D11">
        <v>0.56573449051751845</v>
      </c>
      <c r="E11">
        <f>(D11-C11)/C11*100</f>
        <v>-47.61904761904762</v>
      </c>
    </row>
    <row r="12" spans="2:6">
      <c r="B12" t="s">
        <v>27</v>
      </c>
      <c r="C12">
        <v>8.1774349083895856</v>
      </c>
      <c r="D12">
        <v>4.4230151076824171</v>
      </c>
      <c r="E12">
        <f>(D12-C12)/C12*100</f>
        <v>-45.911949685534594</v>
      </c>
      <c r="F12" s="1" t="s">
        <v>36</v>
      </c>
    </row>
    <row r="13" spans="2:6">
      <c r="B13" t="s">
        <v>30</v>
      </c>
      <c r="C13">
        <v>194.45837351333978</v>
      </c>
      <c r="D13">
        <v>167.61170041787207</v>
      </c>
      <c r="E13">
        <f>(D13-C13)/C13*100</f>
        <v>-13.805871462576045</v>
      </c>
      <c r="F13" s="1" t="s">
        <v>36</v>
      </c>
    </row>
    <row r="14" spans="2:6">
      <c r="B14" t="s">
        <v>33</v>
      </c>
      <c r="C14">
        <v>1347.0652523304402</v>
      </c>
      <c r="D14">
        <v>699.29926068788166</v>
      </c>
      <c r="E14">
        <f>(D14-C14)/C14*100</f>
        <v>-48.087202199144777</v>
      </c>
      <c r="F14" s="1" t="s">
        <v>36</v>
      </c>
    </row>
  </sheetData>
  <mergeCells count="1"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Florida Arrest Rates</vt:lpstr>
      <vt:lpstr>Difference of Proportion</vt:lpstr>
      <vt:lpstr>Percent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2021-12-07T04:12:03Z</dcterms:created>
  <dcterms:modified xsi:type="dcterms:W3CDTF">2021-12-14T05:57:42Z</dcterms:modified>
</cp:coreProperties>
</file>