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filterPrivacy="1" codeName="ThisWorkbook" defaultThemeVersion="124226"/>
  <xr:revisionPtr revIDLastSave="0" documentId="8_{A6E2E0BA-7CF2-45B8-8003-21BAB04243B2}" xr6:coauthVersionLast="28" xr6:coauthVersionMax="28" xr10:uidLastSave="{00000000-0000-0000-0000-000000000000}"/>
  <bookViews>
    <workbookView xWindow="4455" yWindow="150" windowWidth="18855" windowHeight="8925" tabRatio="846" xr2:uid="{00000000-000D-0000-FFFF-FFFF00000000}"/>
  </bookViews>
  <sheets>
    <sheet name="Supplier summary sheet" sheetId="22" r:id="rId1"/>
    <sheet name="Action plan" sheetId="27" r:id="rId2"/>
    <sheet name="Buyer input" sheetId="20" r:id="rId3"/>
    <sheet name="Common supplier" sheetId="25" r:id="rId4"/>
    <sheet name="Purchasing strategy" sheetId="23" r:id="rId5"/>
    <sheet name="Data" sheetId="21" r:id="rId6"/>
    <sheet name="Buyerinputimport" sheetId="28" r:id="rId7"/>
    <sheet name="Data (2)" sheetId="26" state="hidden" r:id="rId8"/>
    <sheet name="RawData" sheetId="29" r:id="rId9"/>
  </sheets>
  <definedNames>
    <definedName name="contractleadtime">Data!$B$59</definedName>
    <definedName name="contractnqsu">Data!$B$56</definedName>
    <definedName name="contractpaymentterms">Data!$B$53</definedName>
    <definedName name="contractpaymenttermseffectivedate">Data!$B$54</definedName>
    <definedName name="contractsasl">Data!$B$58</definedName>
    <definedName name="currentyear">Data!$C$6</definedName>
    <definedName name="frontproducttype">Data!$B$2</definedName>
    <definedName name="frontshortname">Data!$B$1</definedName>
    <definedName name="frontyearperiod">Data!$F$1</definedName>
    <definedName name="GeneralCommentOutstandingissue1">'Buyer input'!$B$33</definedName>
    <definedName name="GeneralCommentOutstandingissue2">'Buyer input'!$B$34</definedName>
    <definedName name="GeneralCommentOutstandingissue3">'Buyer input'!$B$35</definedName>
    <definedName name="GeneralCommentOutstandingissue4">'Buyer input'!$B$36</definedName>
    <definedName name="GeneralCommentOutstandingissue5">'Buyer input'!$B$37</definedName>
    <definedName name="issuedate">Data!$E$1</definedName>
    <definedName name="Keycontactperson">'Buyer input'!$B$5</definedName>
    <definedName name="Keystakestopic">'Buyer input'!$B$4</definedName>
    <definedName name="Lastvisitdate">'Buyer input'!$B$3</definedName>
    <definedName name="monthrange">Data!$O$8:$P$19</definedName>
    <definedName name="myyear">'Buyer input'!$B$24</definedName>
    <definedName name="Negotiationresultcomment1">'Buyer input'!$B$30</definedName>
    <definedName name="Negotiationresultcomment2">'Buyer input'!$B$31</definedName>
    <definedName name="Negotiationresultcomment3">'Buyer input'!$B$32</definedName>
    <definedName name="nqsu">Data!$C$31</definedName>
    <definedName name="nqsu1">Data!$D$31</definedName>
    <definedName name="nqsu2">Data!$E$31</definedName>
    <definedName name="nqsu3">Data!$F$31</definedName>
    <definedName name="nqsu4">Data!$G$31</definedName>
    <definedName name="nqsueffectivedate">Data!$B$55</definedName>
    <definedName name="Opportunities1">'Buyer input'!$B$17</definedName>
    <definedName name="Opportunities2">'Buyer input'!$B$18</definedName>
    <definedName name="Opportunities3">'Buyer input'!$B$19</definedName>
    <definedName name="piavg">Data!$C$26</definedName>
    <definedName name="piavg1">Data!$D$26</definedName>
    <definedName name="piavg2">Data!$E$26</definedName>
    <definedName name="piavg3">Data!$F$26</definedName>
    <definedName name="piavg4">Data!$G$26</definedName>
    <definedName name="pilkp">Data!$C$27</definedName>
    <definedName name="pilkp1">Data!$D$27</definedName>
    <definedName name="pilkp2">Data!$E$27</definedName>
    <definedName name="pilkp3">Data!$F$27</definedName>
    <definedName name="pilkp4">Data!$G$27</definedName>
    <definedName name="pistd">Data!$C$28</definedName>
    <definedName name="pistd1">Data!$D$28</definedName>
    <definedName name="pistd2">Data!$E$28</definedName>
    <definedName name="pistd3">Data!$F$28</definedName>
    <definedName name="pistd4">Data!$G$28</definedName>
    <definedName name="_xlnm.Print_Area" localSheetId="3">'Common supplier'!$B$1:$V$75</definedName>
    <definedName name="_xlnm.Print_Area" localSheetId="0">'Supplier summary sheet'!$A$1:$W$123</definedName>
    <definedName name="ProductDevelopment1">'Buyer input'!$B$28</definedName>
    <definedName name="ProductDevelopment2">'Buyer input'!$B$29</definedName>
    <definedName name="producttypebi">'Buyer input'!$B$1</definedName>
    <definedName name="pvstd">Data!$C$29</definedName>
    <definedName name="pvstd1">Data!$D$29</definedName>
    <definedName name="pvstd2">Data!$E$29</definedName>
    <definedName name="pvstd3">Data!$F$29</definedName>
    <definedName name="pvstd4">Data!$G$29</definedName>
    <definedName name="sasleffectivedate">Data!$B$57</definedName>
    <definedName name="sclt">Data!$C$36</definedName>
    <definedName name="sclt1">Data!$D$36</definedName>
    <definedName name="sclt2">Data!$E$36</definedName>
    <definedName name="sclt3">Data!$F$36</definedName>
    <definedName name="sclt4">Data!$G$36</definedName>
    <definedName name="scno">Data!$C$37</definedName>
    <definedName name="scno1">Data!$D$37</definedName>
    <definedName name="scno2">Data!$E$37</definedName>
    <definedName name="scno3">Data!$F$37</definedName>
    <definedName name="scno4">Data!$G$37</definedName>
    <definedName name="scsasl">Data!$C$33</definedName>
    <definedName name="scsasl1">Data!$D$33</definedName>
    <definedName name="scsasl2">Data!$E$33</definedName>
    <definedName name="scsasl3">Data!$F$33</definedName>
    <definedName name="scsasl4">Data!$G$33</definedName>
    <definedName name="scsh">Data!$C$38</definedName>
    <definedName name="scsh1">Data!$D$38</definedName>
    <definedName name="scsh2">Data!$E$38</definedName>
    <definedName name="scsh3">Data!$F$38</definedName>
    <definedName name="scsh4">Data!$G$38</definedName>
    <definedName name="scssl">Data!$C$34</definedName>
    <definedName name="scssl1">Data!$D$34</definedName>
    <definedName name="scssl2">Data!$E$34</definedName>
    <definedName name="scssl3">Data!$F$34</definedName>
    <definedName name="scssl4">Data!$G$34</definedName>
    <definedName name="scsslnet">Data!$C$35</definedName>
    <definedName name="scsslnet1">Data!$D$35</definedName>
    <definedName name="scsslnet2">Data!$E$35</definedName>
    <definedName name="scsslnet3">Data!$F$35</definedName>
    <definedName name="scsslnet4">Data!$G$35</definedName>
    <definedName name="sify">Data!$C$8</definedName>
    <definedName name="sify1">Data!$D$8</definedName>
    <definedName name="sify2">Data!$E$8</definedName>
    <definedName name="sify3">Data!$F$8</definedName>
    <definedName name="sify4">Data!$G$8</definedName>
    <definedName name="Strengths1">'Buyer input'!$B$11</definedName>
    <definedName name="Strengths2">'Buyer input'!$B$12</definedName>
    <definedName name="Strengths3">'Buyer input'!$B$13</definedName>
    <definedName name="Threats1">'Buyer input'!$B$20</definedName>
    <definedName name="Threats2">'Buyer input'!$B$21</definedName>
    <definedName name="Threats3">'Buyer input'!$B$22</definedName>
    <definedName name="Title">'Buyer input'!$B$6</definedName>
    <definedName name="Top3customers1">'Buyer input'!$B$7</definedName>
    <definedName name="Top3customers2">'Buyer input'!$B$8</definedName>
    <definedName name="Top3customers3">'Buyer input'!$B$9</definedName>
    <definedName name="TOSEBAMT">Data!$C$13</definedName>
    <definedName name="TOSEBAMT1">Data!$D$13</definedName>
    <definedName name="TOSEBAMT2">Data!$E$13</definedName>
    <definedName name="TOSEBAMT3">Data!$F$13</definedName>
    <definedName name="TOSEBAMT4">Data!$G$13</definedName>
    <definedName name="TOSEBQTY">Data!$C$12</definedName>
    <definedName name="TOSEBQTY1">Data!$D$12</definedName>
    <definedName name="TOSEBQTY2">Data!$E$12</definedName>
    <definedName name="TOSEBQTY3">Data!$F$12</definedName>
    <definedName name="TOSEBQTY4">Data!$G$12</definedName>
    <definedName name="Weaknesses1">'Buyer input'!$B$14</definedName>
    <definedName name="Weaknesses2">'Buyer input'!$B$15</definedName>
    <definedName name="Weaknesses3">'Buyer input'!$B$16</definedName>
    <definedName name="YearFYFcstBudgetSEBAsia">'Buyer input'!$B$25</definedName>
    <definedName name="YearFYFcstBudgetTotal">'Buyer input'!$B$26</definedName>
  </definedNames>
  <calcPr calcId="171027"/>
</workbook>
</file>

<file path=xl/calcChain.xml><?xml version="1.0" encoding="utf-8"?>
<calcChain xmlns="http://schemas.openxmlformats.org/spreadsheetml/2006/main">
  <c r="H42" i="26" l="1"/>
  <c r="R62" i="25" s="1"/>
  <c r="H41" i="26"/>
  <c r="H40" i="26"/>
  <c r="H39" i="26"/>
  <c r="H38" i="26"/>
  <c r="C59" i="25" s="1"/>
  <c r="H37" i="26"/>
  <c r="H36" i="26"/>
  <c r="H35" i="26"/>
  <c r="H34" i="26"/>
  <c r="C51" i="25" s="1"/>
  <c r="H33" i="26"/>
  <c r="H32" i="26"/>
  <c r="C47" i="25" s="1"/>
  <c r="H31" i="26"/>
  <c r="H30" i="26"/>
  <c r="C43" i="25" s="1"/>
  <c r="H29" i="26"/>
  <c r="H28" i="26"/>
  <c r="C39" i="25" s="1"/>
  <c r="H27" i="26"/>
  <c r="H26" i="26"/>
  <c r="H25" i="26"/>
  <c r="H24" i="26"/>
  <c r="C31" i="25" s="1"/>
  <c r="B24" i="26"/>
  <c r="H23" i="26"/>
  <c r="H22" i="26"/>
  <c r="B22" i="26"/>
  <c r="M5" i="25" s="1"/>
  <c r="H21" i="26"/>
  <c r="H20" i="26"/>
  <c r="C20" i="26"/>
  <c r="H19" i="26"/>
  <c r="B39" i="25" s="1"/>
  <c r="H18" i="26"/>
  <c r="H17" i="26"/>
  <c r="H16" i="26"/>
  <c r="H15" i="26"/>
  <c r="H14" i="26"/>
  <c r="H13" i="26"/>
  <c r="H12" i="26"/>
  <c r="H11" i="26"/>
  <c r="H10" i="26"/>
  <c r="H9" i="26"/>
  <c r="H8" i="26"/>
  <c r="C7" i="25" s="1"/>
  <c r="H7" i="26"/>
  <c r="H6" i="26"/>
  <c r="H5" i="26"/>
  <c r="AG2" i="28"/>
  <c r="AF2" i="28"/>
  <c r="AE2" i="28"/>
  <c r="AD2" i="28"/>
  <c r="AC2" i="28"/>
  <c r="AB2" i="28"/>
  <c r="AA2" i="28"/>
  <c r="Z2" i="28"/>
  <c r="Y2" i="28"/>
  <c r="X2" i="28"/>
  <c r="W2" i="28"/>
  <c r="V2" i="28"/>
  <c r="U2" i="28"/>
  <c r="T2" i="28"/>
  <c r="S2" i="28"/>
  <c r="R2" i="28"/>
  <c r="Q2" i="28"/>
  <c r="P2" i="28"/>
  <c r="O2" i="28"/>
  <c r="N2" i="28"/>
  <c r="M2" i="28"/>
  <c r="L2" i="28"/>
  <c r="K2" i="28"/>
  <c r="J2" i="28"/>
  <c r="I2" i="28"/>
  <c r="H2" i="28"/>
  <c r="G2" i="28"/>
  <c r="F2" i="28"/>
  <c r="E2" i="28"/>
  <c r="D2" i="28"/>
  <c r="C2" i="28"/>
  <c r="B2" i="28"/>
  <c r="J19" i="21"/>
  <c r="O55" i="22" s="1"/>
  <c r="G19" i="21"/>
  <c r="F19" i="21"/>
  <c r="L19" i="21" s="1"/>
  <c r="E19" i="21"/>
  <c r="K19" i="21" s="1"/>
  <c r="D19" i="21"/>
  <c r="C19" i="21"/>
  <c r="I19" i="21" s="1"/>
  <c r="B19" i="21"/>
  <c r="G18" i="21"/>
  <c r="L18" i="21" s="1"/>
  <c r="F18" i="21"/>
  <c r="E18" i="21"/>
  <c r="K18" i="21" s="1"/>
  <c r="D18" i="21"/>
  <c r="J18" i="21" s="1"/>
  <c r="C18" i="21"/>
  <c r="I18" i="21" s="1"/>
  <c r="B18" i="21"/>
  <c r="G17" i="21"/>
  <c r="F17" i="21"/>
  <c r="L17" i="21" s="1"/>
  <c r="E17" i="21"/>
  <c r="K17" i="21" s="1"/>
  <c r="D17" i="21"/>
  <c r="C17" i="21"/>
  <c r="I17" i="21" s="1"/>
  <c r="B17" i="21"/>
  <c r="L13" i="21"/>
  <c r="K13" i="21"/>
  <c r="J13" i="21"/>
  <c r="I13" i="21"/>
  <c r="L12" i="21"/>
  <c r="K12" i="21"/>
  <c r="J12" i="21"/>
  <c r="I12" i="21"/>
  <c r="L9" i="21"/>
  <c r="G9" i="21"/>
  <c r="F9" i="21"/>
  <c r="E9" i="21"/>
  <c r="K9" i="21" s="1"/>
  <c r="D9" i="21"/>
  <c r="J9" i="21" s="1"/>
  <c r="O46" i="22" s="1"/>
  <c r="C9" i="21"/>
  <c r="L8" i="21"/>
  <c r="K8" i="21"/>
  <c r="J8" i="21"/>
  <c r="I8" i="21"/>
  <c r="C7" i="21"/>
  <c r="C25" i="21" s="1"/>
  <c r="I6" i="21"/>
  <c r="F6" i="21"/>
  <c r="E6" i="21"/>
  <c r="E24" i="21" s="1"/>
  <c r="D6" i="21"/>
  <c r="J6" i="21" s="1"/>
  <c r="C6" i="21"/>
  <c r="C24" i="21" s="1"/>
  <c r="C120" i="25"/>
  <c r="C112" i="25"/>
  <c r="C104" i="25"/>
  <c r="C96" i="25"/>
  <c r="C88" i="25"/>
  <c r="C80" i="25"/>
  <c r="C72" i="25"/>
  <c r="C64" i="25"/>
  <c r="J62" i="25"/>
  <c r="G62" i="25"/>
  <c r="E62" i="25"/>
  <c r="C57" i="25"/>
  <c r="C55" i="25"/>
  <c r="B55" i="25"/>
  <c r="E53" i="25"/>
  <c r="C53" i="25"/>
  <c r="B53" i="25"/>
  <c r="C49" i="25"/>
  <c r="B49" i="25"/>
  <c r="E47" i="25"/>
  <c r="E45" i="25"/>
  <c r="C45" i="25"/>
  <c r="B45" i="25"/>
  <c r="E43" i="25"/>
  <c r="E41" i="25"/>
  <c r="C41" i="25"/>
  <c r="E39" i="25"/>
  <c r="E37" i="25"/>
  <c r="C37" i="25"/>
  <c r="E35" i="25"/>
  <c r="C35" i="25"/>
  <c r="C33" i="25"/>
  <c r="E31" i="25"/>
  <c r="B31" i="25"/>
  <c r="AD30" i="25"/>
  <c r="AA30" i="25"/>
  <c r="X30" i="25"/>
  <c r="U30" i="25"/>
  <c r="R30" i="25"/>
  <c r="O30" i="25"/>
  <c r="J30" i="25"/>
  <c r="E30" i="25"/>
  <c r="L27" i="25"/>
  <c r="L25" i="25"/>
  <c r="L23" i="25"/>
  <c r="L21" i="25"/>
  <c r="L19" i="25"/>
  <c r="L17" i="25"/>
  <c r="L15" i="25"/>
  <c r="J13" i="25"/>
  <c r="G13" i="25"/>
  <c r="E13" i="25"/>
  <c r="O10" i="25"/>
  <c r="L10" i="25"/>
  <c r="J10" i="25"/>
  <c r="G10" i="25"/>
  <c r="E10" i="25"/>
  <c r="C10" i="25"/>
  <c r="B10" i="25"/>
  <c r="J6" i="25"/>
  <c r="C6" i="25"/>
  <c r="J5" i="25"/>
  <c r="C5" i="25"/>
  <c r="C3" i="25"/>
  <c r="H65" i="20"/>
  <c r="J63" i="20"/>
  <c r="I63" i="20"/>
  <c r="H63" i="20"/>
  <c r="J62" i="20"/>
  <c r="I62" i="20"/>
  <c r="H62" i="20"/>
  <c r="J60" i="20"/>
  <c r="I60" i="20"/>
  <c r="F60" i="20" s="1"/>
  <c r="H60" i="20"/>
  <c r="E60" i="20"/>
  <c r="J59" i="20"/>
  <c r="I59" i="20"/>
  <c r="H59" i="20"/>
  <c r="G59" i="20"/>
  <c r="E59" i="20" s="1"/>
  <c r="F59" i="20"/>
  <c r="B24" i="20"/>
  <c r="B2" i="20"/>
  <c r="E128" i="22" s="1"/>
  <c r="B1" i="20"/>
  <c r="A2" i="28" s="1"/>
  <c r="K37" i="27"/>
  <c r="K36" i="27"/>
  <c r="K35" i="27"/>
  <c r="K34" i="27"/>
  <c r="K33" i="27"/>
  <c r="K32" i="27"/>
  <c r="K31" i="27"/>
  <c r="K30" i="27"/>
  <c r="K29" i="27"/>
  <c r="K28" i="27"/>
  <c r="K27" i="27"/>
  <c r="K26" i="27"/>
  <c r="K25" i="27"/>
  <c r="K24" i="27"/>
  <c r="K23" i="27"/>
  <c r="K22" i="27"/>
  <c r="K21" i="27"/>
  <c r="K20" i="27"/>
  <c r="K19" i="27"/>
  <c r="K18" i="27"/>
  <c r="K17" i="27"/>
  <c r="K16" i="27"/>
  <c r="K15" i="27"/>
  <c r="K14" i="27"/>
  <c r="K13" i="27"/>
  <c r="K12" i="27"/>
  <c r="K11" i="27"/>
  <c r="K10" i="27"/>
  <c r="K9" i="27"/>
  <c r="K8" i="27"/>
  <c r="K7" i="27"/>
  <c r="K6" i="27"/>
  <c r="K5" i="27"/>
  <c r="E191" i="22"/>
  <c r="E190" i="22"/>
  <c r="E189" i="22"/>
  <c r="J61" i="20" s="1"/>
  <c r="E188" i="22"/>
  <c r="E187" i="22"/>
  <c r="I61" i="20" s="1"/>
  <c r="E186" i="22"/>
  <c r="H61" i="20" s="1"/>
  <c r="E185" i="22"/>
  <c r="E180" i="22"/>
  <c r="E181" i="22" s="1"/>
  <c r="G179" i="22"/>
  <c r="E179" i="22"/>
  <c r="C179" i="22"/>
  <c r="E178" i="22"/>
  <c r="E176" i="22"/>
  <c r="A176" i="22"/>
  <c r="E175" i="22"/>
  <c r="A175" i="22"/>
  <c r="E174" i="22"/>
  <c r="A174" i="22"/>
  <c r="E173" i="22"/>
  <c r="A173" i="22"/>
  <c r="E172" i="22"/>
  <c r="A172" i="22"/>
  <c r="E171" i="22"/>
  <c r="A171" i="22"/>
  <c r="E170" i="22"/>
  <c r="A170" i="22"/>
  <c r="E169" i="22"/>
  <c r="A169" i="22"/>
  <c r="E168" i="22"/>
  <c r="A168" i="22"/>
  <c r="E167" i="22"/>
  <c r="A167" i="22"/>
  <c r="E166" i="22"/>
  <c r="A166" i="22"/>
  <c r="E165" i="22"/>
  <c r="A165" i="22"/>
  <c r="E164" i="22"/>
  <c r="A164" i="22"/>
  <c r="E163" i="22"/>
  <c r="A163" i="22"/>
  <c r="E162" i="22"/>
  <c r="A162" i="22"/>
  <c r="E161" i="22"/>
  <c r="A161" i="22"/>
  <c r="E160" i="22"/>
  <c r="A160" i="22"/>
  <c r="E159" i="22"/>
  <c r="A159" i="22"/>
  <c r="E158" i="22"/>
  <c r="A158" i="22"/>
  <c r="E157" i="22"/>
  <c r="A157" i="22"/>
  <c r="E156" i="22"/>
  <c r="A156" i="22"/>
  <c r="E155" i="22"/>
  <c r="A155" i="22"/>
  <c r="E153" i="22"/>
  <c r="D153" i="22"/>
  <c r="E152" i="22"/>
  <c r="D152" i="22"/>
  <c r="E151" i="22"/>
  <c r="D151" i="22"/>
  <c r="E149" i="22"/>
  <c r="E148" i="22"/>
  <c r="E147" i="22"/>
  <c r="E146" i="22"/>
  <c r="E145" i="22"/>
  <c r="E144" i="22"/>
  <c r="E143" i="22"/>
  <c r="E142" i="22"/>
  <c r="E140" i="22"/>
  <c r="E139" i="22"/>
  <c r="E138" i="22"/>
  <c r="E137" i="22"/>
  <c r="E136" i="22"/>
  <c r="E135" i="22"/>
  <c r="E134" i="22"/>
  <c r="K133" i="22"/>
  <c r="E133" i="22"/>
  <c r="K132" i="22"/>
  <c r="K131" i="22"/>
  <c r="E131" i="22"/>
  <c r="K130" i="22"/>
  <c r="E130" i="22"/>
  <c r="K129" i="22"/>
  <c r="E129" i="22"/>
  <c r="T71" i="22"/>
  <c r="T67" i="22"/>
  <c r="T63" i="22"/>
  <c r="T59" i="22"/>
  <c r="T55" i="22"/>
  <c r="O54" i="22"/>
  <c r="T52" i="22"/>
  <c r="O50" i="22"/>
  <c r="T49" i="22"/>
  <c r="O49" i="22"/>
  <c r="O45" i="22"/>
  <c r="N45" i="22"/>
  <c r="D24" i="21" l="1"/>
  <c r="L13" i="25"/>
  <c r="J17" i="21"/>
  <c r="O53" i="22" s="1"/>
  <c r="K6" i="21"/>
  <c r="F24" i="21"/>
  <c r="B23" i="26"/>
  <c r="G6" i="21"/>
  <c r="G24" i="21" s="1"/>
  <c r="B13" i="25" l="1"/>
  <c r="B25" i="25"/>
  <c r="B21" i="25"/>
  <c r="B17" i="25"/>
  <c r="B15" i="25"/>
  <c r="B19" i="25"/>
  <c r="B23" i="25"/>
  <c r="B27" i="25"/>
  <c r="L6" i="21"/>
  <c r="F44" i="26" l="1"/>
  <c r="E36" i="26"/>
  <c r="E28" i="26"/>
  <c r="C36" i="26"/>
  <c r="C44" i="26"/>
  <c r="E44" i="26"/>
  <c r="D36" i="26"/>
  <c r="B36" i="26" s="1"/>
  <c r="D28" i="26"/>
  <c r="B28" i="26" s="1"/>
  <c r="D44" i="26"/>
  <c r="B44" i="26" s="1"/>
  <c r="C28" i="26"/>
  <c r="F36" i="26"/>
  <c r="F28" i="26"/>
  <c r="C47" i="26"/>
  <c r="C39" i="26"/>
  <c r="C31" i="26"/>
  <c r="E31" i="26"/>
  <c r="F47" i="26"/>
  <c r="F39" i="26"/>
  <c r="F31" i="26"/>
  <c r="E47" i="26"/>
  <c r="E39" i="26"/>
  <c r="D47" i="26"/>
  <c r="B47" i="26" s="1"/>
  <c r="D39" i="26"/>
  <c r="B39" i="26" s="1"/>
  <c r="D31" i="26"/>
  <c r="B31" i="26" s="1"/>
  <c r="E42" i="26"/>
  <c r="E34" i="26"/>
  <c r="E26" i="26"/>
  <c r="C42" i="26"/>
  <c r="F42" i="26"/>
  <c r="D42" i="26"/>
  <c r="B42" i="26" s="1"/>
  <c r="D34" i="26"/>
  <c r="B34" i="26" s="1"/>
  <c r="D26" i="26"/>
  <c r="B26" i="26" s="1"/>
  <c r="C34" i="26"/>
  <c r="C26" i="26"/>
  <c r="F34" i="26"/>
  <c r="F26" i="26"/>
  <c r="C41" i="26"/>
  <c r="C33" i="26"/>
  <c r="C25" i="26"/>
  <c r="E41" i="26"/>
  <c r="E33" i="26"/>
  <c r="F41" i="26"/>
  <c r="F33" i="26"/>
  <c r="F25" i="26"/>
  <c r="E25" i="26"/>
  <c r="D41" i="26"/>
  <c r="B41" i="26" s="1"/>
  <c r="D33" i="26"/>
  <c r="B33" i="26" s="1"/>
  <c r="D25" i="26"/>
  <c r="B25" i="26" s="1"/>
  <c r="E11" i="25" s="1"/>
  <c r="L6" i="25" s="1"/>
  <c r="F48" i="26"/>
  <c r="E40" i="26"/>
  <c r="E32" i="26"/>
  <c r="G28" i="25"/>
  <c r="D48" i="26"/>
  <c r="B48" i="26" s="1"/>
  <c r="C32" i="26"/>
  <c r="C48" i="26"/>
  <c r="E48" i="26"/>
  <c r="D40" i="26"/>
  <c r="B40" i="26" s="1"/>
  <c r="D32" i="26"/>
  <c r="B32" i="26" s="1"/>
  <c r="E28" i="25"/>
  <c r="C40" i="26"/>
  <c r="F40" i="26"/>
  <c r="F32" i="26"/>
  <c r="J28" i="25"/>
  <c r="C43" i="26"/>
  <c r="C35" i="26"/>
  <c r="C27" i="26"/>
  <c r="E43" i="26"/>
  <c r="E35" i="26"/>
  <c r="D43" i="26"/>
  <c r="B43" i="26" s="1"/>
  <c r="F43" i="26"/>
  <c r="F35" i="26"/>
  <c r="F27" i="26"/>
  <c r="E27" i="26"/>
  <c r="D35" i="26"/>
  <c r="B35" i="26" s="1"/>
  <c r="D27" i="26"/>
  <c r="B27" i="26" s="1"/>
  <c r="D46" i="26"/>
  <c r="B46" i="26" s="1"/>
  <c r="E38" i="26"/>
  <c r="E30" i="26"/>
  <c r="C30" i="26"/>
  <c r="E46" i="26"/>
  <c r="C46" i="26"/>
  <c r="D38" i="26"/>
  <c r="B38" i="26" s="1"/>
  <c r="D30" i="26"/>
  <c r="B30" i="26" s="1"/>
  <c r="F46" i="26"/>
  <c r="C38" i="26"/>
  <c r="F38" i="26"/>
  <c r="F30" i="26"/>
  <c r="E45" i="26"/>
  <c r="C37" i="26"/>
  <c r="C29" i="26"/>
  <c r="C45" i="26"/>
  <c r="F45" i="26"/>
  <c r="D45" i="26"/>
  <c r="B45" i="26" s="1"/>
  <c r="F37" i="26"/>
  <c r="F29" i="26"/>
  <c r="E37" i="26"/>
  <c r="E29" i="26"/>
  <c r="D37" i="26"/>
  <c r="B37" i="26" s="1"/>
  <c r="D29" i="26"/>
  <c r="B29" i="26" s="1"/>
  <c r="G11" i="25" l="1"/>
  <c r="J11" i="25"/>
  <c r="L11" i="25" s="1"/>
</calcChain>
</file>

<file path=xl/sharedStrings.xml><?xml version="1.0" encoding="utf-8"?>
<sst xmlns="http://schemas.openxmlformats.org/spreadsheetml/2006/main" count="494" uniqueCount="344">
  <si>
    <t>Supplier Short Name</t>
  </si>
  <si>
    <t>Date of issue</t>
  </si>
  <si>
    <t>Factory photo 1</t>
  </si>
  <si>
    <t>Factory photo 2</t>
  </si>
  <si>
    <t>Factory photo 3</t>
  </si>
  <si>
    <t>Factory photo 4</t>
  </si>
  <si>
    <t>Factory photo 5</t>
  </si>
  <si>
    <t>Factory photo 6</t>
  </si>
  <si>
    <t>Factory photo 7</t>
  </si>
  <si>
    <t>Factory photo 8</t>
  </si>
  <si>
    <t>Product photo 1</t>
  </si>
  <si>
    <t>Product photo 2</t>
  </si>
  <si>
    <t>Product photo 3</t>
  </si>
  <si>
    <t>Product photo 4</t>
  </si>
  <si>
    <t>Product photo 5</t>
  </si>
  <si>
    <t>Product photo 6</t>
  </si>
  <si>
    <t>Product photo 7</t>
  </si>
  <si>
    <t>Product photo 8</t>
  </si>
  <si>
    <t>This year Panel</t>
  </si>
  <si>
    <t>Y-1 Panel</t>
  </si>
  <si>
    <t>Y-2 Panel</t>
  </si>
  <si>
    <t>Strengths</t>
  </si>
  <si>
    <t>Weaknesses</t>
  </si>
  <si>
    <t>Opportunities</t>
  </si>
  <si>
    <t>Threats</t>
  </si>
  <si>
    <t>J</t>
  </si>
  <si>
    <t>K</t>
  </si>
  <si>
    <t>L</t>
  </si>
  <si>
    <t>Photo Description</t>
  </si>
  <si>
    <t>SWOT</t>
  </si>
  <si>
    <t>Product Development</t>
  </si>
  <si>
    <t>Negotiation result/ comment</t>
  </si>
  <si>
    <t>(Comment)</t>
  </si>
  <si>
    <t>General Comment/ Outstanding issue</t>
  </si>
  <si>
    <t>USD</t>
  </si>
  <si>
    <t>Last visit date</t>
  </si>
  <si>
    <t>Key stakes/ topic</t>
  </si>
  <si>
    <t>(&lt;50 characters)</t>
  </si>
  <si>
    <t>(&lt;250 characters)</t>
  </si>
  <si>
    <t>(&lt;25 characters)</t>
  </si>
  <si>
    <t>p</t>
  </si>
  <si>
    <t>q</t>
  </si>
  <si>
    <t>u</t>
  </si>
  <si>
    <t>This Year FY Fcst/ Budget (Total)</t>
  </si>
  <si>
    <t>This Year FY Fcst/ Budget (SEB Asia)</t>
  </si>
  <si>
    <r>
      <t xml:space="preserve">This Year FY Fcst/ Budget (Total)
</t>
    </r>
    <r>
      <rPr>
        <b/>
        <sz val="11"/>
        <color rgb="FFFF0000"/>
        <rFont val="Calibri"/>
        <family val="2"/>
        <scheme val="minor"/>
      </rPr>
      <t>For CP, Direct + Indirect business</t>
    </r>
  </si>
  <si>
    <t>Turnover:</t>
  </si>
  <si>
    <t>Year To Date</t>
  </si>
  <si>
    <t>Y-1</t>
  </si>
  <si>
    <t>Y-2</t>
  </si>
  <si>
    <t>Y-3</t>
  </si>
  <si>
    <t>Y-4</t>
  </si>
  <si>
    <t>Trend</t>
  </si>
  <si>
    <t>Supplier total  From SIF</t>
  </si>
  <si>
    <t>Purchase Amount (USD)</t>
  </si>
  <si>
    <t>%</t>
  </si>
  <si>
    <t>Turnover Total with SEB Asia</t>
  </si>
  <si>
    <t>QTY</t>
  </si>
  <si>
    <t>Group By</t>
  </si>
  <si>
    <t>Family</t>
  </si>
  <si>
    <t>Product Type</t>
  </si>
  <si>
    <t>Quality level</t>
  </si>
  <si>
    <t>NQSU (PPM)</t>
  </si>
  <si>
    <t>Service level</t>
  </si>
  <si>
    <t>SASL</t>
  </si>
  <si>
    <t>Leadtime</t>
  </si>
  <si>
    <t>No of order</t>
  </si>
  <si>
    <t>No of shipment</t>
  </si>
  <si>
    <t>Price index</t>
  </si>
  <si>
    <t>vs STD</t>
  </si>
  <si>
    <t>Price variance</t>
  </si>
  <si>
    <t>vs STD (USD)</t>
  </si>
  <si>
    <t>Contract</t>
  </si>
  <si>
    <t>Payment term (SAP)</t>
  </si>
  <si>
    <t>GC date</t>
  </si>
  <si>
    <t>Quality app date</t>
  </si>
  <si>
    <t>SC app date</t>
  </si>
  <si>
    <t>NQSU</t>
  </si>
  <si>
    <t>LT</t>
  </si>
  <si>
    <t>Social audit result</t>
  </si>
  <si>
    <t>Document Date</t>
  </si>
  <si>
    <t>Audit By</t>
  </si>
  <si>
    <t>Audit Type</t>
  </si>
  <si>
    <t>Audit Grade</t>
  </si>
  <si>
    <t>SEB Asia</t>
  </si>
  <si>
    <t>Performance overview</t>
  </si>
  <si>
    <t>Turnover trend</t>
  </si>
  <si>
    <t>Price</t>
  </si>
  <si>
    <t>Quality</t>
  </si>
  <si>
    <t>Logistics</t>
  </si>
  <si>
    <t>Social</t>
  </si>
  <si>
    <t>Y vs Y-1</t>
  </si>
  <si>
    <t>Y-1 vs Y-2</t>
  </si>
  <si>
    <t>FY fcst</t>
  </si>
  <si>
    <t>Values</t>
  </si>
  <si>
    <t>target</t>
  </si>
  <si>
    <t>minor</t>
  </si>
  <si>
    <t>major</t>
  </si>
  <si>
    <t>critical</t>
  </si>
  <si>
    <t>green level</t>
  </si>
  <si>
    <t>yellow level</t>
  </si>
  <si>
    <t>orange level</t>
  </si>
  <si>
    <t>red level</t>
  </si>
  <si>
    <t>year</t>
  </si>
  <si>
    <t>Panel</t>
  </si>
  <si>
    <t>Please select below from the list if needed.</t>
  </si>
  <si>
    <t>(&lt;125 characters)</t>
  </si>
  <si>
    <t>Buyer input:</t>
  </si>
  <si>
    <t>vs Budget</t>
  </si>
  <si>
    <t>+/-2%</t>
  </si>
  <si>
    <t>Year</t>
  </si>
  <si>
    <t>Language selection</t>
  </si>
  <si>
    <t>English</t>
  </si>
  <si>
    <t>SUPPLIER</t>
  </si>
  <si>
    <t>Français</t>
  </si>
  <si>
    <t>B</t>
  </si>
  <si>
    <t>Chinese</t>
  </si>
  <si>
    <t>Designer</t>
  </si>
  <si>
    <t>kEUR</t>
  </si>
  <si>
    <r>
      <t xml:space="preserve">TOTAL
</t>
    </r>
    <r>
      <rPr>
        <sz val="12"/>
        <color rgb="FFFF0000"/>
        <rFont val="Arial"/>
        <family val="2"/>
      </rPr>
      <t xml:space="preserve">&lt;= </t>
    </r>
    <r>
      <rPr>
        <sz val="11"/>
        <color rgb="FFFF0000"/>
        <rFont val="Arial"/>
        <family val="2"/>
      </rPr>
      <t>choose currency</t>
    </r>
  </si>
  <si>
    <t>Site 3</t>
  </si>
  <si>
    <t>Site 4</t>
  </si>
  <si>
    <t>Site 5</t>
  </si>
  <si>
    <t>Site 6</t>
  </si>
  <si>
    <t>Site 7</t>
  </si>
  <si>
    <t>Site 8</t>
  </si>
  <si>
    <t>ACTION PLAN</t>
  </si>
  <si>
    <t>date of Last action plan</t>
  </si>
  <si>
    <t>detailed action plan agreed last time</t>
  </si>
  <si>
    <t>date of Current action plan</t>
  </si>
  <si>
    <t>current action plan</t>
  </si>
  <si>
    <t>kUSD</t>
  </si>
  <si>
    <t>Currency</t>
  </si>
  <si>
    <t>Rate vs. USD</t>
  </si>
  <si>
    <t>Panel Status</t>
  </si>
  <si>
    <t>Panel profile</t>
  </si>
  <si>
    <t>A</t>
  </si>
  <si>
    <t>Expert</t>
  </si>
  <si>
    <t>selon choix</t>
  </si>
  <si>
    <t>kRMB</t>
  </si>
  <si>
    <t>C</t>
  </si>
  <si>
    <t>Manufacturer</t>
  </si>
  <si>
    <t xml:space="preserve">Creation  Date : </t>
  </si>
  <si>
    <t>Date de création :</t>
  </si>
  <si>
    <t>Tons</t>
  </si>
  <si>
    <t>D</t>
  </si>
  <si>
    <t>Subcontractor</t>
  </si>
  <si>
    <t xml:space="preserve">Supplier name : </t>
  </si>
  <si>
    <t>Nom du fournisseur :</t>
  </si>
  <si>
    <r>
      <rPr>
        <sz val="11"/>
        <color theme="1"/>
        <rFont val="宋体"/>
        <family val="3"/>
        <charset val="134"/>
      </rPr>
      <t>供应商名称</t>
    </r>
    <r>
      <rPr>
        <sz val="11"/>
        <color theme="1"/>
        <rFont val="Arial"/>
        <family val="2"/>
      </rPr>
      <t xml:space="preserve"> : </t>
    </r>
  </si>
  <si>
    <t>Status</t>
  </si>
  <si>
    <t xml:space="preserve">Panel status : </t>
    <phoneticPr fontId="2" type="noConversion"/>
  </si>
  <si>
    <t>Note panel :</t>
  </si>
  <si>
    <r>
      <rPr>
        <sz val="11"/>
        <color theme="1"/>
        <rFont val="宋体"/>
        <family val="3"/>
        <charset val="134"/>
      </rPr>
      <t>面板状态</t>
    </r>
    <r>
      <rPr>
        <sz val="11"/>
        <color theme="1"/>
        <rFont val="Arial"/>
        <family val="2"/>
      </rPr>
      <t xml:space="preserve"> : </t>
    </r>
  </si>
  <si>
    <t xml:space="preserve">Panel profile : </t>
    <phoneticPr fontId="2" type="noConversion"/>
  </si>
  <si>
    <t>Profile du Panel :</t>
  </si>
  <si>
    <r>
      <rPr>
        <sz val="11"/>
        <color theme="1"/>
        <rFont val="宋体"/>
        <family val="3"/>
        <charset val="134"/>
      </rPr>
      <t>面板简介</t>
    </r>
    <r>
      <rPr>
        <sz val="11"/>
        <color theme="1"/>
        <rFont val="Arial"/>
        <family val="2"/>
      </rPr>
      <t xml:space="preserve"> : </t>
    </r>
  </si>
  <si>
    <t>Supplier TO</t>
  </si>
  <si>
    <t>CA fournisseur</t>
  </si>
  <si>
    <t>美元成交供应商</t>
  </si>
  <si>
    <t>SEB market share</t>
    <phoneticPr fontId="2" type="noConversion"/>
  </si>
  <si>
    <t>part de marché SEB</t>
  </si>
  <si>
    <t>赛博市场份额</t>
  </si>
  <si>
    <t>Curr.</t>
  </si>
  <si>
    <t>SITE</t>
  </si>
  <si>
    <t>Site</t>
  </si>
  <si>
    <t xml:space="preserve">Last year Purch Amount </t>
  </si>
  <si>
    <t>CA an dernier</t>
  </si>
  <si>
    <t>去年购买金额</t>
  </si>
  <si>
    <t xml:space="preserve">YTD Purch Amount </t>
  </si>
  <si>
    <t>CA à date</t>
  </si>
  <si>
    <t>年初至今购买金额</t>
  </si>
  <si>
    <t>Estimated full year Purch Amount</t>
  </si>
  <si>
    <t>CA estimé année en cours</t>
  </si>
  <si>
    <t>估计全年采购额</t>
  </si>
  <si>
    <t>Evolution</t>
  </si>
  <si>
    <t>évolution</t>
  </si>
  <si>
    <t>变异</t>
  </si>
  <si>
    <t>Comments about Business Evolution</t>
  </si>
  <si>
    <t>Commentaire sur évolution</t>
  </si>
  <si>
    <t>有关业务发展的意见</t>
  </si>
  <si>
    <t>Economical drivers</t>
  </si>
  <si>
    <t>Drivers économiques</t>
  </si>
  <si>
    <t>经济驱动</t>
  </si>
  <si>
    <t>Supply Chain performance</t>
  </si>
  <si>
    <t>Performance logistique</t>
  </si>
  <si>
    <t>供应链绩效</t>
  </si>
  <si>
    <t>Unit selection</t>
  </si>
  <si>
    <t>Quality Performance</t>
  </si>
  <si>
    <t>Performance qualité</t>
  </si>
  <si>
    <t>质量状况</t>
  </si>
  <si>
    <t>Project Development</t>
  </si>
  <si>
    <t>Développement Projet</t>
  </si>
  <si>
    <t>项目开发</t>
  </si>
  <si>
    <t>社会</t>
  </si>
  <si>
    <t>EUR</t>
  </si>
  <si>
    <t>RMB</t>
  </si>
  <si>
    <t>General Comments</t>
  </si>
  <si>
    <t>Commentaires Génériques</t>
  </si>
  <si>
    <t>总评</t>
  </si>
  <si>
    <t>TOTAL kEUR</t>
  </si>
  <si>
    <t>TOTAL kUSD</t>
  </si>
  <si>
    <t>TOTAL kRMB</t>
  </si>
  <si>
    <t>TOTAL (Tons)</t>
  </si>
  <si>
    <t>Payement terms ( days)</t>
  </si>
  <si>
    <t>Délai de paiement (jours)</t>
  </si>
  <si>
    <t>付款条件（天数）</t>
  </si>
  <si>
    <t>Price Revision Rules</t>
  </si>
  <si>
    <t>Règles de révision des prix</t>
  </si>
  <si>
    <t>价格调整规则</t>
  </si>
  <si>
    <t>Last Negotiation results</t>
  </si>
  <si>
    <t>Résultats dernières négociations</t>
  </si>
  <si>
    <t>最后谈判结果</t>
  </si>
  <si>
    <t>Contrat</t>
  </si>
  <si>
    <t>合同</t>
  </si>
  <si>
    <t>Leadtime ( Nbr days)</t>
  </si>
  <si>
    <t>Leadtime (jours)</t>
  </si>
  <si>
    <t>交货时间（天数）</t>
  </si>
  <si>
    <t>YTD Delivery Performance</t>
  </si>
  <si>
    <t>performance logistique (à date)</t>
  </si>
  <si>
    <t>年度累计交货状况</t>
  </si>
  <si>
    <t>Last Year Delivery Perfomance</t>
  </si>
  <si>
    <t>performance logistique (an dernier)</t>
  </si>
  <si>
    <t>去年交货状况</t>
  </si>
  <si>
    <t>Quality PPM YTD performance ( rejected batches)</t>
  </si>
  <si>
    <t>performance qualité (à date)</t>
  </si>
  <si>
    <t>PPM年度累计状况( 被退回的批次)</t>
  </si>
  <si>
    <t>Last year Quality performance</t>
  </si>
  <si>
    <t>performance qualité (an dernier)</t>
  </si>
  <si>
    <t>去年年度质量状况</t>
  </si>
  <si>
    <t>How many project developed</t>
  </si>
  <si>
    <t>Nb de projets développés</t>
  </si>
  <si>
    <t>有多少项目开发</t>
  </si>
  <si>
    <t>New ideas/proposals suggested by supplier</t>
  </si>
  <si>
    <t>idées / propositions du fournisseur</t>
  </si>
  <si>
    <t>供应商提出新建议</t>
  </si>
  <si>
    <t>Social Situation ( Audit, Status…)</t>
  </si>
  <si>
    <t>Situation social (Audit, …)</t>
  </si>
  <si>
    <t>社会状况（审计，状态...）</t>
  </si>
  <si>
    <t>Good Points</t>
  </si>
  <si>
    <t>Points positifs</t>
  </si>
  <si>
    <t>亮点</t>
  </si>
  <si>
    <t>In progress, did not reach yet target</t>
  </si>
  <si>
    <t>En progrès, pas encore à l'objectif</t>
  </si>
  <si>
    <t xml:space="preserve">在不断进步中，还没有达到目标 </t>
  </si>
  <si>
    <t>Need to improve</t>
  </si>
  <si>
    <t>Besoin d'être amélioré</t>
  </si>
  <si>
    <t>需要改进</t>
  </si>
  <si>
    <t>Meeting Date Last/current</t>
  </si>
  <si>
    <t>Date de la réunion</t>
  </si>
  <si>
    <t>最后会议日期</t>
  </si>
  <si>
    <t>Owner</t>
  </si>
  <si>
    <t>Propriétaire de l'action</t>
  </si>
  <si>
    <t>detailed Agreed action plan / key direction</t>
  </si>
  <si>
    <t>Plan d'action détaillé</t>
  </si>
  <si>
    <t>下一步/目标/方向键</t>
  </si>
  <si>
    <t>Deadline</t>
  </si>
  <si>
    <t>Délai</t>
  </si>
  <si>
    <t>Site 2</t>
  </si>
  <si>
    <t>Responsible person</t>
  </si>
  <si>
    <t>Situation</t>
  </si>
  <si>
    <t>Target</t>
  </si>
  <si>
    <t>Priority 
(H/M/L)</t>
  </si>
  <si>
    <t>Proposal/ Action plan</t>
  </si>
  <si>
    <t>H</t>
  </si>
  <si>
    <t>e.g.</t>
  </si>
  <si>
    <t xml:space="preserve">RMB is depreciating, Raw material (Alu) reduced 10% </t>
  </si>
  <si>
    <t>2% price reduction</t>
  </si>
  <si>
    <t>Review the cost and product price list and make price reduction proposal to achieve the target</t>
  </si>
  <si>
    <t>.</t>
  </si>
  <si>
    <t>zero tolerance nc</t>
  </si>
  <si>
    <t>XYZ (Supplier ABC Sales), PM/SPM (SEB PUR)</t>
  </si>
  <si>
    <t>&lt;-- e.g.</t>
  </si>
  <si>
    <t>Actual Result/ Evidence/ status</t>
  </si>
  <si>
    <t>Price reduced 2% all items</t>
  </si>
  <si>
    <t>SPR Action plan</t>
  </si>
  <si>
    <t>Status
(Not started/ On-going/ Delay/ Closed)</t>
  </si>
  <si>
    <t>Start Date 
(MM/YY)</t>
  </si>
  <si>
    <t>Expected End Date 
(MM/YY)</t>
  </si>
  <si>
    <t>Actual Finish date
(MM/YY)</t>
  </si>
  <si>
    <t xml:space="preserve">(How many project developed) </t>
  </si>
  <si>
    <t xml:space="preserve">(Project on time or not?) </t>
  </si>
  <si>
    <t xml:space="preserve">(Last negotiation date) </t>
  </si>
  <si>
    <t xml:space="preserve">(Result) </t>
  </si>
  <si>
    <t>FEB</t>
  </si>
  <si>
    <t>Overall Audit Result</t>
  </si>
  <si>
    <t>Overall Audit Score</t>
  </si>
  <si>
    <t>Zero Tolerance / Red Level</t>
  </si>
  <si>
    <t>Remark</t>
  </si>
  <si>
    <t>% of business Y</t>
  </si>
  <si>
    <t>Lastvisitdate</t>
  </si>
  <si>
    <t>Keystakestopic</t>
  </si>
  <si>
    <t>Strengths1</t>
  </si>
  <si>
    <t>Strengths2</t>
  </si>
  <si>
    <t>Strengths3</t>
  </si>
  <si>
    <t>Weaknesses1</t>
  </si>
  <si>
    <t>Weaknesses2</t>
  </si>
  <si>
    <t>Weaknesses3</t>
  </si>
  <si>
    <t>Opportunities1</t>
  </si>
  <si>
    <t>Opportunities2</t>
  </si>
  <si>
    <t>Opportunities3</t>
  </si>
  <si>
    <t>Threats1</t>
  </si>
  <si>
    <t>Threats2</t>
  </si>
  <si>
    <t>Threats3</t>
  </si>
  <si>
    <t>ThisYearFYFcstBudgetSEBAsia</t>
  </si>
  <si>
    <t>ThisYearFYFcstBudgetTotalCPDirectIndbusiness</t>
  </si>
  <si>
    <t>ProductDevelopment1</t>
  </si>
  <si>
    <t>ProductDevelopment2</t>
  </si>
  <si>
    <t>Negotiationresultcomment1</t>
  </si>
  <si>
    <t>Negotiationresultcomment2</t>
  </si>
  <si>
    <t>Negotiationresultcomment3</t>
  </si>
  <si>
    <t>GeneralCommentOutstandingissue1</t>
  </si>
  <si>
    <t>GeneralCommentOutstandingissue2</t>
  </si>
  <si>
    <t>GeneralCommentOutstandingissue3</t>
  </si>
  <si>
    <t>GeneralCommentOutstandingissue4</t>
  </si>
  <si>
    <t>GeneralCommentOutstandingissue5</t>
  </si>
  <si>
    <t>producttype</t>
  </si>
  <si>
    <t xml:space="preserve"> </t>
  </si>
  <si>
    <t>JAN</t>
  </si>
  <si>
    <t>MAR</t>
  </si>
  <si>
    <t>APR</t>
  </si>
  <si>
    <t>MAY</t>
  </si>
  <si>
    <t>JUN</t>
  </si>
  <si>
    <t>JUL</t>
  </si>
  <si>
    <t>AUG</t>
  </si>
  <si>
    <t>SEP</t>
  </si>
  <si>
    <t>OCT</t>
  </si>
  <si>
    <t>NOV</t>
  </si>
  <si>
    <t>DEC</t>
  </si>
  <si>
    <t>Key contact person</t>
  </si>
  <si>
    <t>Title</t>
  </si>
  <si>
    <t>Top 3 customers1</t>
  </si>
  <si>
    <t>Top 3 customers2</t>
  </si>
  <si>
    <t>Top 3 customers3</t>
  </si>
  <si>
    <t>Top 3 customers</t>
  </si>
  <si>
    <t>KeyContactPerson</t>
  </si>
  <si>
    <t>Top3customers1</t>
  </si>
  <si>
    <t>Top3customers2</t>
  </si>
  <si>
    <t>Top3customers3</t>
  </si>
  <si>
    <t>SSL (gross)</t>
  </si>
  <si>
    <t>SSL (net)</t>
  </si>
  <si>
    <t>ActionID</t>
  </si>
  <si>
    <t>vs Avg Y-1 (without FX Impact)</t>
  </si>
  <si>
    <t>vs STD Y (without FX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</si>
</sst>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3" formatCode="_(* #,##0.00_);_(* \(#,##0.00\);_(* &quot;-&quot;??_);_(@_)"/>
    <numFmt numFmtId="164" formatCode="_(* #,##0.0_);_(* \(#,##0.0\);_(* &quot;-&quot;??_);_(@_)"/>
    <numFmt numFmtId="165" formatCode="_(* #,##0_);_(* \(#,##0\);_(* &quot;-&quot;??_);_(@_)"/>
    <numFmt numFmtId="166" formatCode="[$-409]d\-mmm\-yy;@"/>
    <numFmt numFmtId="167" formatCode="0.0%"/>
    <numFmt numFmtId="168" formatCode="[$-409]d\-mmm\-yyyy;@"/>
    <numFmt numFmtId="169" formatCode="[$-409]dd\-mmm\-yy;@"/>
    <numFmt numFmtId="170" formatCode="yyyy\-mm\-dd;@"/>
    <numFmt numFmtId="171" formatCode="#,##0_ "/>
    <numFmt numFmtId="172" formatCode="#,##0.0_ "/>
    <numFmt numFmtId="173" formatCode="_-* #,##0\ _€_-;\-* #,##0\ _€_-;_-* &quot;-&quot;??\ _€_-;_-@_-"/>
    <numFmt numFmtId="174" formatCode="_-* #,##0.00\ _€_-;\-* #,##0.00\ _€_-;_-* &quot;-&quot;??\ _€_-;_-@_-"/>
    <numFmt numFmtId="175" formatCode="[$-409]mmm\-yy;@"/>
  </numFmts>
  <fonts count="62">
    <font>
      <sz val="11"/>
      <color theme="1"/>
      <name val="Calibri"/>
      <family val="2"/>
      <scheme val="minor"/>
    </font>
    <font>
      <sz val="11"/>
      <color theme="1"/>
      <name val="Calibri"/>
      <family val="2"/>
      <scheme val="minor"/>
    </font>
    <font>
      <b/>
      <sz val="11"/>
      <color theme="1"/>
      <name val="Calibri"/>
      <family val="2"/>
      <scheme val="minor"/>
    </font>
    <font>
      <b/>
      <sz val="36"/>
      <color rgb="FF00B050"/>
      <name val="Wingdings"/>
      <charset val="2"/>
    </font>
    <font>
      <b/>
      <sz val="36"/>
      <color rgb="FFFFC000"/>
      <name val="Wingdings"/>
      <charset val="2"/>
    </font>
    <font>
      <b/>
      <sz val="36"/>
      <color rgb="FFFF0000"/>
      <name val="Wingdings"/>
      <charset val="2"/>
    </font>
    <font>
      <b/>
      <sz val="24"/>
      <color rgb="FFFF0000"/>
      <name val="Calibri"/>
      <family val="2"/>
      <scheme val="minor"/>
    </font>
    <font>
      <sz val="12"/>
      <color theme="1"/>
      <name val="Calibri"/>
      <family val="2"/>
      <scheme val="minor"/>
    </font>
    <font>
      <sz val="14"/>
      <color theme="1"/>
      <name val="Calibri"/>
      <family val="2"/>
      <scheme val="minor"/>
    </font>
    <font>
      <b/>
      <sz val="11"/>
      <color rgb="FFFF0000"/>
      <name val="Calibri"/>
      <family val="2"/>
      <scheme val="minor"/>
    </font>
    <font>
      <b/>
      <sz val="14"/>
      <color rgb="FF00B050"/>
      <name val="Wingdings 3"/>
      <family val="1"/>
      <charset val="2"/>
    </font>
    <font>
      <b/>
      <sz val="14"/>
      <color rgb="FFFFC000"/>
      <name val="Wingdings 3"/>
      <family val="1"/>
      <charset val="2"/>
    </font>
    <font>
      <b/>
      <sz val="14"/>
      <color rgb="FFFF0000"/>
      <name val="Wingdings 3"/>
      <family val="1"/>
      <charset val="2"/>
    </font>
    <font>
      <b/>
      <sz val="16"/>
      <color theme="1"/>
      <name val="Calibri"/>
      <family val="2"/>
      <scheme val="minor"/>
    </font>
    <font>
      <b/>
      <sz val="14"/>
      <color theme="1"/>
      <name val="Calibri"/>
      <family val="2"/>
      <scheme val="minor"/>
    </font>
    <font>
      <b/>
      <sz val="12"/>
      <color theme="1"/>
      <name val="Calibri"/>
      <family val="2"/>
      <scheme val="minor"/>
    </font>
    <font>
      <sz val="14"/>
      <name val="Wingdings 3"/>
      <family val="1"/>
      <charset val="2"/>
    </font>
    <font>
      <sz val="16"/>
      <color theme="1"/>
      <name val="Calibri"/>
      <family val="2"/>
      <scheme val="minor"/>
    </font>
    <font>
      <sz val="8"/>
      <color theme="1"/>
      <name val="Calibri"/>
      <family val="2"/>
      <scheme val="minor"/>
    </font>
    <font>
      <sz val="20"/>
      <color theme="1"/>
      <name val="Calibri"/>
      <family val="2"/>
      <scheme val="minor"/>
    </font>
    <font>
      <b/>
      <sz val="28"/>
      <color theme="1"/>
      <name val="Wingdings"/>
      <charset val="2"/>
    </font>
    <font>
      <b/>
      <sz val="44"/>
      <color theme="1"/>
      <name val="Wingdings"/>
      <charset val="2"/>
    </font>
    <font>
      <b/>
      <u/>
      <sz val="11"/>
      <color theme="1"/>
      <name val="Calibri"/>
      <family val="2"/>
      <scheme val="minor"/>
    </font>
    <font>
      <b/>
      <sz val="26"/>
      <name val="Wingdings"/>
      <charset val="2"/>
    </font>
    <font>
      <b/>
      <u/>
      <sz val="14"/>
      <color theme="1"/>
      <name val="Calibri"/>
      <family val="2"/>
      <scheme val="minor"/>
    </font>
    <font>
      <sz val="11"/>
      <color theme="1"/>
      <name val="Calibri"/>
      <family val="2"/>
      <charset val="134"/>
      <scheme val="minor"/>
    </font>
    <font>
      <sz val="14"/>
      <color theme="1"/>
      <name val="Arial"/>
      <family val="2"/>
    </font>
    <font>
      <sz val="11"/>
      <color theme="1"/>
      <name val="Arial"/>
      <family val="2"/>
    </font>
    <font>
      <sz val="11"/>
      <color theme="1"/>
      <name val="Wingdings"/>
      <charset val="2"/>
    </font>
    <font>
      <b/>
      <sz val="11"/>
      <color theme="0"/>
      <name val="Arial"/>
      <family val="2"/>
    </font>
    <font>
      <b/>
      <sz val="14"/>
      <color theme="1"/>
      <name val="Arial"/>
      <family val="2"/>
    </font>
    <font>
      <sz val="12"/>
      <color theme="1"/>
      <name val="Arial"/>
      <family val="2"/>
    </font>
    <font>
      <sz val="11"/>
      <color theme="0"/>
      <name val="Arial"/>
      <family val="2"/>
    </font>
    <font>
      <sz val="10"/>
      <color theme="0"/>
      <name val="Arial"/>
      <family val="2"/>
    </font>
    <font>
      <b/>
      <sz val="12"/>
      <color theme="0"/>
      <name val="Arial"/>
      <family val="2"/>
    </font>
    <font>
      <b/>
      <sz val="12"/>
      <color rgb="FFFF0000"/>
      <name val="Arial"/>
      <family val="2"/>
    </font>
    <font>
      <sz val="12"/>
      <color rgb="FFFF0000"/>
      <name val="Arial"/>
      <family val="2"/>
    </font>
    <font>
      <sz val="11"/>
      <color rgb="FFFF0000"/>
      <name val="Arial"/>
      <family val="2"/>
    </font>
    <font>
      <b/>
      <sz val="16"/>
      <color theme="0"/>
      <name val="Arial"/>
      <family val="2"/>
    </font>
    <font>
      <sz val="10"/>
      <color theme="1"/>
      <name val="Arial"/>
      <family val="2"/>
    </font>
    <font>
      <b/>
      <sz val="11"/>
      <color theme="1"/>
      <name val="Arial"/>
      <family val="2"/>
    </font>
    <font>
      <sz val="11"/>
      <name val="Arial"/>
      <family val="2"/>
    </font>
    <font>
      <sz val="11"/>
      <color theme="0" tint="-0.34998626667073579"/>
      <name val="Arial"/>
      <family val="2"/>
    </font>
    <font>
      <sz val="16"/>
      <color theme="1"/>
      <name val="Arial"/>
      <family val="2"/>
    </font>
    <font>
      <b/>
      <sz val="18"/>
      <color theme="0"/>
      <name val="Arial"/>
      <family val="2"/>
    </font>
    <font>
      <sz val="18"/>
      <color theme="0"/>
      <name val="Arial"/>
      <family val="2"/>
    </font>
    <font>
      <sz val="18"/>
      <color theme="1"/>
      <name val="Arial"/>
      <family val="2"/>
    </font>
    <font>
      <sz val="18"/>
      <color theme="1"/>
      <name val="Wingdings"/>
      <charset val="2"/>
    </font>
    <font>
      <b/>
      <sz val="14"/>
      <color theme="0"/>
      <name val="Arial"/>
      <family val="2"/>
    </font>
    <font>
      <b/>
      <sz val="10"/>
      <color theme="1"/>
      <name val="Arial"/>
      <family val="2"/>
    </font>
    <font>
      <sz val="16"/>
      <color theme="0"/>
      <name val="Arial"/>
      <family val="2"/>
    </font>
    <font>
      <sz val="14"/>
      <color theme="0"/>
      <name val="Arial"/>
      <family val="2"/>
    </font>
    <font>
      <sz val="11"/>
      <color theme="1"/>
      <name val="宋体"/>
      <family val="3"/>
      <charset val="134"/>
    </font>
    <font>
      <b/>
      <sz val="10"/>
      <color theme="1"/>
      <name val="Calibri"/>
      <family val="2"/>
      <scheme val="minor"/>
    </font>
    <font>
      <b/>
      <sz val="12"/>
      <color theme="0"/>
      <name val="Calibri"/>
      <family val="2"/>
      <scheme val="minor"/>
    </font>
    <font>
      <b/>
      <sz val="20"/>
      <color theme="1"/>
      <name val="Calibri"/>
      <family val="2"/>
      <scheme val="minor"/>
    </font>
    <font>
      <b/>
      <sz val="11"/>
      <color theme="0"/>
      <name val="Calibri"/>
      <family val="2"/>
      <scheme val="minor"/>
    </font>
    <font>
      <sz val="11"/>
      <color rgb="FFFF0000"/>
      <name val="Calibri"/>
      <family val="2"/>
      <scheme val="minor"/>
    </font>
    <font>
      <b/>
      <sz val="11"/>
      <name val="Calibri"/>
      <family val="2"/>
      <scheme val="minor"/>
    </font>
    <font>
      <sz val="11"/>
      <color theme="0"/>
      <name val="Calibri"/>
      <family val="2"/>
      <scheme val="minor"/>
    </font>
    <font>
      <sz val="14"/>
      <color rgb="FFFF0000"/>
      <name val="Calibri"/>
      <family val="2"/>
      <scheme val="minor"/>
    </font>
    <font>
      <sz val="8"/>
      <color rgb="FF000000"/>
      <name val="Tahoma"/>
      <family val="2"/>
    </font>
  </fonts>
  <fills count="18">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rgb="FF00B050"/>
        <bgColor indexed="64"/>
      </patternFill>
    </fill>
    <fill>
      <patternFill patternType="solid">
        <fgColor rgb="FF00B0F0"/>
        <bgColor indexed="64"/>
      </patternFill>
    </fill>
    <fill>
      <patternFill patternType="solid">
        <fgColor theme="0" tint="-0.49998474074526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ashed">
        <color theme="0"/>
      </left>
      <right/>
      <top style="dashed">
        <color theme="0"/>
      </top>
      <bottom style="dashed">
        <color theme="0"/>
      </bottom>
      <diagonal/>
    </border>
    <border>
      <left/>
      <right/>
      <top style="dashed">
        <color theme="0"/>
      </top>
      <bottom style="dashed">
        <color theme="0"/>
      </bottom>
      <diagonal/>
    </border>
    <border>
      <left/>
      <right style="dashed">
        <color theme="0"/>
      </right>
      <top style="dashed">
        <color theme="0"/>
      </top>
      <bottom style="dashed">
        <color theme="0"/>
      </bottom>
      <diagonal/>
    </border>
    <border>
      <left/>
      <right style="dotted">
        <color theme="0" tint="-0.34998626667073579"/>
      </right>
      <top/>
      <bottom/>
      <diagonal/>
    </border>
    <border>
      <left style="dotted">
        <color theme="0" tint="-0.34998626667073579"/>
      </left>
      <right/>
      <top/>
      <bottom/>
      <diagonal/>
    </border>
    <border>
      <left/>
      <right/>
      <top/>
      <bottom style="dotted">
        <color theme="0" tint="-0.34998626667073579"/>
      </bottom>
      <diagonal/>
    </border>
    <border>
      <left/>
      <right/>
      <top style="dotted">
        <color theme="0" tint="-0.34998626667073579"/>
      </top>
      <bottom style="dotted">
        <color theme="0" tint="-0.34998626667073579"/>
      </bottom>
      <diagonal/>
    </border>
    <border>
      <left/>
      <right/>
      <top style="dotted">
        <color theme="0" tint="-0.34998626667073579"/>
      </top>
      <bottom/>
      <diagonal/>
    </border>
    <border>
      <left/>
      <right/>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double">
        <color theme="0" tint="-0.24994659260841701"/>
      </bottom>
      <diagonal/>
    </border>
    <border>
      <left style="thin">
        <color theme="0" tint="-0.24994659260841701"/>
      </left>
      <right style="thin">
        <color theme="0" tint="-0.24994659260841701"/>
      </right>
      <top/>
      <bottom style="thin">
        <color theme="0" tint="-0.24994659260841701"/>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25" fillId="0" borderId="0">
      <alignment vertical="center"/>
    </xf>
    <xf numFmtId="9" fontId="25" fillId="0" borderId="0" applyFont="0" applyFill="0" applyBorder="0" applyAlignment="0" applyProtection="0">
      <alignment vertical="center"/>
    </xf>
    <xf numFmtId="174" fontId="25" fillId="0" borderId="0" applyFont="0" applyFill="0" applyBorder="0" applyAlignment="0" applyProtection="0"/>
  </cellStyleXfs>
  <cellXfs count="323">
    <xf numFmtId="0" fontId="0" fillId="0" borderId="0" xfId="0"/>
    <xf numFmtId="0" fontId="2" fillId="0" borderId="0" xfId="0" applyFont="1"/>
    <xf numFmtId="0" fontId="0" fillId="2" borderId="0" xfId="0" applyFill="1"/>
    <xf numFmtId="0" fontId="0" fillId="0" borderId="0" xfId="0" applyAlignment="1">
      <alignment wrapText="1"/>
    </xf>
    <xf numFmtId="0" fontId="3" fillId="0" borderId="0" xfId="0" applyFont="1"/>
    <xf numFmtId="0" fontId="4" fillId="0" borderId="0" xfId="0" applyFont="1"/>
    <xf numFmtId="0" fontId="5" fillId="0" borderId="0" xfId="0" applyFont="1"/>
    <xf numFmtId="0" fontId="0" fillId="0" borderId="1" xfId="0" applyBorder="1"/>
    <xf numFmtId="0" fontId="0" fillId="0" borderId="3" xfId="0" applyBorder="1"/>
    <xf numFmtId="0" fontId="0" fillId="0" borderId="2" xfId="0" applyBorder="1"/>
    <xf numFmtId="0" fontId="0" fillId="0" borderId="4" xfId="0" applyBorder="1"/>
    <xf numFmtId="165" fontId="0" fillId="0" borderId="0" xfId="1" applyNumberFormat="1" applyFont="1"/>
    <xf numFmtId="164" fontId="6" fillId="0" borderId="0" xfId="1" applyNumberFormat="1" applyFont="1" applyAlignment="1">
      <alignment horizontal="center" vertical="center"/>
    </xf>
    <xf numFmtId="0" fontId="7" fillId="0" borderId="0" xfId="0" applyFont="1"/>
    <xf numFmtId="0" fontId="8" fillId="0" borderId="0" xfId="0" applyFont="1"/>
    <xf numFmtId="0" fontId="0" fillId="0" borderId="1" xfId="0" quotePrefix="1" applyBorder="1"/>
    <xf numFmtId="9" fontId="0" fillId="0" borderId="1" xfId="2" applyNumberFormat="1" applyFont="1" applyBorder="1"/>
    <xf numFmtId="0" fontId="2" fillId="0" borderId="0" xfId="0" applyFont="1" applyAlignment="1">
      <alignment wrapText="1"/>
    </xf>
    <xf numFmtId="0" fontId="10" fillId="0" borderId="0" xfId="0" applyFont="1"/>
    <xf numFmtId="0" fontId="11" fillId="0" borderId="0" xfId="0" applyFont="1"/>
    <xf numFmtId="0" fontId="12" fillId="0" borderId="0" xfId="0" applyFont="1"/>
    <xf numFmtId="0" fontId="13" fillId="0" borderId="0" xfId="0" applyFont="1" applyFill="1" applyBorder="1" applyAlignment="1">
      <alignment vertical="center" wrapText="1"/>
    </xf>
    <xf numFmtId="0" fontId="0" fillId="0" borderId="0" xfId="0" applyFont="1"/>
    <xf numFmtId="0" fontId="0" fillId="0" borderId="0" xfId="0" applyFont="1" applyAlignment="1">
      <alignment vertical="center"/>
    </xf>
    <xf numFmtId="0" fontId="8" fillId="0" borderId="0" xfId="0" applyFont="1" applyAlignment="1">
      <alignment vertical="center"/>
    </xf>
    <xf numFmtId="0" fontId="14" fillId="0" borderId="0" xfId="0" applyFont="1" applyAlignment="1">
      <alignment vertical="center"/>
    </xf>
    <xf numFmtId="0" fontId="14" fillId="0" borderId="0" xfId="0" applyFont="1" applyAlignment="1">
      <alignment horizontal="center" vertical="center"/>
    </xf>
    <xf numFmtId="3" fontId="14" fillId="0" borderId="1" xfId="0" applyNumberFormat="1" applyFont="1" applyBorder="1" applyAlignment="1">
      <alignment vertical="center"/>
    </xf>
    <xf numFmtId="0" fontId="8" fillId="0" borderId="0" xfId="0" applyFont="1" applyFill="1" applyBorder="1" applyAlignment="1">
      <alignment vertical="center"/>
    </xf>
    <xf numFmtId="0" fontId="14" fillId="0" borderId="3" xfId="0" applyFont="1" applyBorder="1" applyAlignment="1">
      <alignment vertical="center" wrapText="1"/>
    </xf>
    <xf numFmtId="0" fontId="8" fillId="0" borderId="4" xfId="0" applyFont="1" applyBorder="1" applyAlignment="1"/>
    <xf numFmtId="0" fontId="14" fillId="0" borderId="4" xfId="0" applyFont="1" applyBorder="1" applyAlignment="1">
      <alignment vertical="center" wrapText="1"/>
    </xf>
    <xf numFmtId="0" fontId="13" fillId="3" borderId="9" xfId="0" applyFont="1" applyFill="1" applyBorder="1" applyAlignment="1">
      <alignment vertical="center" wrapText="1"/>
    </xf>
    <xf numFmtId="0" fontId="14" fillId="3" borderId="0" xfId="0" applyFont="1" applyFill="1" applyAlignment="1">
      <alignment vertical="center"/>
    </xf>
    <xf numFmtId="0" fontId="14" fillId="3" borderId="0" xfId="0" applyFont="1" applyFill="1" applyAlignment="1">
      <alignment horizontal="right"/>
    </xf>
    <xf numFmtId="0" fontId="14" fillId="3" borderId="0" xfId="0" applyFont="1" applyFill="1" applyAlignment="1">
      <alignment vertical="center" wrapText="1"/>
    </xf>
    <xf numFmtId="41" fontId="8" fillId="3" borderId="1" xfId="0" applyNumberFormat="1" applyFont="1" applyFill="1" applyBorder="1"/>
    <xf numFmtId="3" fontId="14" fillId="3" borderId="1" xfId="0" applyNumberFormat="1" applyFont="1" applyFill="1" applyBorder="1" applyAlignment="1">
      <alignment vertical="center"/>
    </xf>
    <xf numFmtId="167" fontId="14" fillId="3" borderId="1" xfId="2" applyNumberFormat="1" applyFont="1" applyFill="1" applyBorder="1"/>
    <xf numFmtId="3" fontId="14" fillId="3" borderId="8" xfId="0" applyNumberFormat="1" applyFont="1" applyFill="1" applyBorder="1" applyAlignment="1">
      <alignment vertical="center"/>
    </xf>
    <xf numFmtId="0" fontId="15" fillId="2" borderId="0" xfId="0" applyFont="1" applyFill="1" applyAlignment="1">
      <alignment vertical="center" wrapText="1"/>
    </xf>
    <xf numFmtId="9" fontId="15" fillId="3" borderId="1" xfId="2" applyNumberFormat="1" applyFont="1" applyFill="1" applyBorder="1"/>
    <xf numFmtId="9" fontId="15" fillId="2" borderId="1" xfId="2" applyNumberFormat="1" applyFont="1" applyFill="1" applyBorder="1"/>
    <xf numFmtId="0" fontId="15" fillId="2" borderId="0" xfId="0" applyFont="1" applyFill="1"/>
    <xf numFmtId="0" fontId="16" fillId="0" borderId="0" xfId="0" applyFont="1" applyAlignment="1">
      <alignment horizontal="right"/>
    </xf>
    <xf numFmtId="0" fontId="2" fillId="0" borderId="0" xfId="0" applyFont="1" applyAlignment="1">
      <alignment vertical="center"/>
    </xf>
    <xf numFmtId="0" fontId="0" fillId="0" borderId="0" xfId="0" applyFont="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8" fillId="3" borderId="1" xfId="0" applyFont="1" applyFill="1" applyBorder="1"/>
    <xf numFmtId="0" fontId="8" fillId="4" borderId="1" xfId="0" applyFont="1" applyFill="1" applyBorder="1"/>
    <xf numFmtId="3" fontId="8" fillId="4" borderId="1" xfId="0" applyNumberFormat="1" applyFont="1" applyFill="1" applyBorder="1"/>
    <xf numFmtId="3" fontId="8" fillId="3" borderId="1" xfId="0" applyNumberFormat="1" applyFont="1" applyFill="1" applyBorder="1"/>
    <xf numFmtId="0" fontId="15" fillId="0" borderId="0" xfId="0" applyFont="1" applyAlignment="1">
      <alignment vertical="center"/>
    </xf>
    <xf numFmtId="0" fontId="0" fillId="0" borderId="0" xfId="0" applyBorder="1"/>
    <xf numFmtId="0" fontId="14" fillId="0" borderId="0" xfId="0" applyFont="1"/>
    <xf numFmtId="0" fontId="14" fillId="0" borderId="1" xfId="0" applyFont="1" applyBorder="1"/>
    <xf numFmtId="0" fontId="17" fillId="0" borderId="3" xfId="0" applyFont="1" applyBorder="1" applyAlignment="1"/>
    <xf numFmtId="0" fontId="17" fillId="0" borderId="2" xfId="0" applyFont="1" applyBorder="1" applyAlignment="1"/>
    <xf numFmtId="0" fontId="17" fillId="0" borderId="4" xfId="0" applyFont="1" applyBorder="1" applyAlignment="1"/>
    <xf numFmtId="0" fontId="18" fillId="2" borderId="3" xfId="0" applyFont="1" applyFill="1" applyBorder="1"/>
    <xf numFmtId="0" fontId="18" fillId="2" borderId="2" xfId="0" applyFont="1" applyFill="1" applyBorder="1"/>
    <xf numFmtId="0" fontId="18" fillId="2" borderId="4" xfId="0" applyFont="1" applyFill="1" applyBorder="1"/>
    <xf numFmtId="0" fontId="18" fillId="2" borderId="0" xfId="0" applyFont="1" applyFill="1"/>
    <xf numFmtId="166" fontId="8" fillId="2" borderId="0" xfId="0" applyNumberFormat="1" applyFont="1" applyFill="1"/>
    <xf numFmtId="166" fontId="17" fillId="2" borderId="0" xfId="0" applyNumberFormat="1" applyFont="1" applyFill="1"/>
    <xf numFmtId="0" fontId="19" fillId="2" borderId="0" xfId="0" applyFont="1" applyFill="1"/>
    <xf numFmtId="0" fontId="13" fillId="5" borderId="9" xfId="0" applyFont="1" applyFill="1" applyBorder="1" applyAlignment="1">
      <alignment vertical="center" wrapText="1"/>
    </xf>
    <xf numFmtId="0" fontId="13" fillId="5" borderId="9" xfId="0" applyFont="1" applyFill="1" applyBorder="1" applyAlignment="1">
      <alignment horizontal="center" vertical="center"/>
    </xf>
    <xf numFmtId="169" fontId="15" fillId="3" borderId="1" xfId="0" applyNumberFormat="1" applyFont="1" applyFill="1" applyBorder="1"/>
    <xf numFmtId="0" fontId="15" fillId="0" borderId="1" xfId="0" applyFont="1" applyBorder="1"/>
    <xf numFmtId="0" fontId="15" fillId="3" borderId="1" xfId="0" applyFont="1" applyFill="1" applyBorder="1"/>
    <xf numFmtId="0" fontId="0" fillId="0" borderId="0" xfId="0" quotePrefix="1"/>
    <xf numFmtId="37" fontId="0" fillId="0" borderId="0" xfId="0" applyNumberFormat="1"/>
    <xf numFmtId="3" fontId="0" fillId="0" borderId="0" xfId="0" applyNumberFormat="1"/>
    <xf numFmtId="9" fontId="0" fillId="0" borderId="0" xfId="2" applyFont="1"/>
    <xf numFmtId="10" fontId="0" fillId="0" borderId="0" xfId="2" applyNumberFormat="1" applyFont="1"/>
    <xf numFmtId="9" fontId="0" fillId="0" borderId="0" xfId="0" applyNumberFormat="1"/>
    <xf numFmtId="14" fontId="0" fillId="0" borderId="0" xfId="0" applyNumberFormat="1"/>
    <xf numFmtId="0" fontId="0" fillId="0" borderId="0" xfId="0" applyAlignment="1">
      <alignment horizontal="left"/>
    </xf>
    <xf numFmtId="9" fontId="0" fillId="0" borderId="0" xfId="0" applyNumberFormat="1" applyAlignment="1">
      <alignment horizontal="left"/>
    </xf>
    <xf numFmtId="0" fontId="20" fillId="0" borderId="0" xfId="0" applyFont="1" applyAlignment="1"/>
    <xf numFmtId="166" fontId="17" fillId="3" borderId="0" xfId="0" applyNumberFormat="1" applyFont="1" applyFill="1"/>
    <xf numFmtId="0" fontId="17" fillId="0" borderId="0" xfId="0" applyFont="1"/>
    <xf numFmtId="0" fontId="15" fillId="0" borderId="0" xfId="0" applyFont="1" applyFill="1" applyBorder="1"/>
    <xf numFmtId="0" fontId="0" fillId="0" borderId="0" xfId="0" applyAlignment="1">
      <alignment horizontal="right"/>
    </xf>
    <xf numFmtId="166" fontId="14" fillId="0" borderId="1" xfId="0" applyNumberFormat="1" applyFont="1" applyBorder="1"/>
    <xf numFmtId="0" fontId="22" fillId="0" borderId="0" xfId="0" applyFont="1"/>
    <xf numFmtId="0" fontId="23" fillId="0" borderId="1" xfId="0" applyFont="1" applyBorder="1"/>
    <xf numFmtId="0" fontId="24" fillId="3" borderId="0" xfId="0" applyFont="1" applyFill="1"/>
    <xf numFmtId="0" fontId="23" fillId="2" borderId="1" xfId="0" applyFont="1" applyFill="1" applyBorder="1"/>
    <xf numFmtId="0" fontId="2" fillId="2" borderId="1" xfId="0" applyFont="1" applyFill="1" applyBorder="1" applyAlignment="1">
      <alignment vertical="center"/>
    </xf>
    <xf numFmtId="0" fontId="26" fillId="0" borderId="0" xfId="3" applyFont="1" applyAlignment="1">
      <alignment horizontal="left" vertical="center"/>
    </xf>
    <xf numFmtId="0" fontId="25" fillId="0" borderId="0" xfId="3">
      <alignment vertical="center"/>
    </xf>
    <xf numFmtId="0" fontId="27" fillId="6" borderId="12" xfId="3" applyFont="1" applyFill="1" applyBorder="1" applyProtection="1">
      <alignment vertical="center"/>
      <protection locked="0"/>
    </xf>
    <xf numFmtId="0" fontId="27" fillId="6" borderId="13" xfId="3" applyFont="1" applyFill="1" applyBorder="1" applyProtection="1">
      <alignment vertical="center"/>
      <protection locked="0"/>
    </xf>
    <xf numFmtId="0" fontId="27" fillId="6" borderId="0" xfId="3" applyFont="1" applyFill="1" applyProtection="1">
      <alignment vertical="center"/>
      <protection locked="0"/>
    </xf>
    <xf numFmtId="0" fontId="27" fillId="6" borderId="0" xfId="3" applyFont="1" applyFill="1" applyBorder="1" applyProtection="1">
      <alignment vertical="center"/>
      <protection locked="0"/>
    </xf>
    <xf numFmtId="0" fontId="27" fillId="6" borderId="14" xfId="3" applyFont="1" applyFill="1" applyBorder="1" applyProtection="1">
      <alignment vertical="center"/>
      <protection locked="0"/>
    </xf>
    <xf numFmtId="0" fontId="28" fillId="6" borderId="0" xfId="3" applyFont="1" applyFill="1" applyBorder="1" applyProtection="1">
      <alignment vertical="center"/>
      <protection locked="0"/>
    </xf>
    <xf numFmtId="0" fontId="27" fillId="7" borderId="15" xfId="3" applyFont="1" applyFill="1" applyBorder="1" applyProtection="1">
      <alignment vertical="center"/>
      <protection locked="0"/>
    </xf>
    <xf numFmtId="0" fontId="27" fillId="7" borderId="16" xfId="3" applyFont="1" applyFill="1" applyBorder="1" applyAlignment="1" applyProtection="1">
      <alignment horizontal="right" vertical="center"/>
      <protection locked="0"/>
    </xf>
    <xf numFmtId="0" fontId="27" fillId="7" borderId="16" xfId="3" applyFont="1" applyFill="1" applyBorder="1" applyProtection="1">
      <alignment vertical="center"/>
      <protection locked="0"/>
    </xf>
    <xf numFmtId="0" fontId="27" fillId="7" borderId="10" xfId="3" applyFont="1" applyFill="1" applyBorder="1" applyProtection="1">
      <alignment vertical="center"/>
      <protection locked="0"/>
    </xf>
    <xf numFmtId="0" fontId="29" fillId="6" borderId="0" xfId="3" applyFont="1" applyFill="1" applyProtection="1">
      <alignment vertical="center"/>
      <protection locked="0"/>
    </xf>
    <xf numFmtId="0" fontId="27" fillId="7" borderId="19" xfId="3" applyFont="1" applyFill="1" applyBorder="1" applyProtection="1">
      <alignment vertical="center"/>
      <protection locked="0"/>
    </xf>
    <xf numFmtId="0" fontId="27" fillId="7" borderId="0" xfId="3" applyFont="1" applyFill="1" applyBorder="1" applyProtection="1">
      <alignment vertical="center"/>
      <protection locked="0"/>
    </xf>
    <xf numFmtId="0" fontId="27" fillId="7" borderId="20" xfId="3" applyFont="1" applyFill="1" applyBorder="1" applyProtection="1">
      <alignment vertical="center"/>
      <protection locked="0"/>
    </xf>
    <xf numFmtId="0" fontId="27" fillId="7" borderId="3" xfId="3" applyFont="1" applyFill="1" applyBorder="1" applyProtection="1">
      <alignment vertical="center"/>
      <protection locked="0"/>
    </xf>
    <xf numFmtId="0" fontId="27" fillId="7" borderId="0" xfId="3" applyFont="1" applyFill="1" applyBorder="1" applyAlignment="1" applyProtection="1">
      <alignment horizontal="right" vertical="center"/>
      <protection locked="0"/>
    </xf>
    <xf numFmtId="0" fontId="25" fillId="7" borderId="0" xfId="3" applyFill="1" applyBorder="1" applyAlignment="1" applyProtection="1">
      <alignment vertical="center"/>
      <protection locked="0"/>
    </xf>
    <xf numFmtId="171" fontId="27" fillId="7" borderId="1" xfId="3" applyNumberFormat="1" applyFont="1" applyFill="1" applyBorder="1" applyAlignment="1" applyProtection="1">
      <alignment horizontal="center" vertical="center"/>
      <protection locked="0"/>
    </xf>
    <xf numFmtId="0" fontId="27" fillId="7" borderId="2" xfId="3" applyFont="1" applyFill="1" applyBorder="1" applyProtection="1">
      <alignment vertical="center"/>
      <protection locked="0"/>
    </xf>
    <xf numFmtId="0" fontId="31" fillId="7" borderId="4" xfId="3" applyNumberFormat="1" applyFont="1" applyFill="1" applyBorder="1" applyAlignment="1" applyProtection="1">
      <alignment horizontal="center"/>
      <protection locked="0"/>
    </xf>
    <xf numFmtId="10" fontId="27" fillId="7" borderId="1" xfId="4" applyNumberFormat="1" applyFont="1" applyFill="1" applyBorder="1" applyAlignment="1" applyProtection="1">
      <alignment horizontal="center" vertical="center"/>
      <protection locked="0"/>
    </xf>
    <xf numFmtId="0" fontId="27" fillId="7" borderId="24" xfId="3" applyFont="1" applyFill="1" applyBorder="1" applyProtection="1">
      <alignment vertical="center"/>
      <protection locked="0"/>
    </xf>
    <xf numFmtId="0" fontId="27" fillId="7" borderId="25" xfId="3" applyFont="1" applyFill="1" applyBorder="1" applyAlignment="1" applyProtection="1">
      <alignment horizontal="right" vertical="center"/>
      <protection locked="0"/>
    </xf>
    <xf numFmtId="0" fontId="27" fillId="7" borderId="25" xfId="3" applyFont="1" applyFill="1" applyBorder="1" applyProtection="1">
      <alignment vertical="center"/>
      <protection locked="0"/>
    </xf>
    <xf numFmtId="0" fontId="31" fillId="7" borderId="1" xfId="3" applyFont="1" applyFill="1" applyBorder="1" applyAlignment="1" applyProtection="1">
      <alignment horizontal="center"/>
      <protection locked="0"/>
    </xf>
    <xf numFmtId="0" fontId="27" fillId="7" borderId="26" xfId="3" applyFont="1" applyFill="1" applyBorder="1" applyProtection="1">
      <alignment vertical="center"/>
      <protection locked="0"/>
    </xf>
    <xf numFmtId="0" fontId="27" fillId="7" borderId="4" xfId="3" applyFont="1" applyFill="1" applyBorder="1" applyProtection="1">
      <alignment vertical="center"/>
      <protection locked="0"/>
    </xf>
    <xf numFmtId="0" fontId="32" fillId="6" borderId="0" xfId="3" applyFont="1" applyFill="1" applyBorder="1" applyProtection="1">
      <alignment vertical="center"/>
      <protection locked="0"/>
    </xf>
    <xf numFmtId="0" fontId="32" fillId="6" borderId="0" xfId="3" applyFont="1" applyFill="1" applyBorder="1" applyAlignment="1" applyProtection="1">
      <alignment horizontal="center" vertical="center"/>
    </xf>
    <xf numFmtId="0" fontId="29" fillId="6" borderId="0" xfId="3" applyFont="1" applyFill="1" applyBorder="1" applyAlignment="1" applyProtection="1">
      <alignment horizontal="center" vertical="center" wrapText="1"/>
    </xf>
    <xf numFmtId="0" fontId="32" fillId="6" borderId="0" xfId="3" applyFont="1" applyFill="1" applyBorder="1" applyProtection="1">
      <alignment vertical="center"/>
    </xf>
    <xf numFmtId="0" fontId="33" fillId="6" borderId="0" xfId="3" applyFont="1" applyFill="1" applyBorder="1" applyAlignment="1" applyProtection="1">
      <alignment horizontal="center" vertical="center" wrapText="1"/>
    </xf>
    <xf numFmtId="0" fontId="33" fillId="6" borderId="0" xfId="3" applyFont="1" applyFill="1" applyBorder="1" applyProtection="1">
      <alignment vertical="center"/>
    </xf>
    <xf numFmtId="0" fontId="34" fillId="6" borderId="0" xfId="3" applyFont="1" applyFill="1" applyBorder="1" applyAlignment="1" applyProtection="1">
      <alignment horizontal="center" vertical="center" wrapText="1"/>
    </xf>
    <xf numFmtId="0" fontId="34" fillId="6" borderId="0" xfId="3" applyFont="1" applyFill="1" applyBorder="1" applyAlignment="1" applyProtection="1">
      <alignment horizontal="center" vertical="center"/>
    </xf>
    <xf numFmtId="0" fontId="35" fillId="6" borderId="0" xfId="3" applyFont="1" applyFill="1" applyBorder="1" applyAlignment="1" applyProtection="1">
      <alignment horizontal="center" vertical="center"/>
      <protection locked="0"/>
    </xf>
    <xf numFmtId="0" fontId="34" fillId="6" borderId="27" xfId="3" applyFont="1" applyFill="1" applyBorder="1" applyAlignment="1" applyProtection="1">
      <alignment horizontal="center" vertical="center" wrapText="1"/>
      <protection locked="0"/>
    </xf>
    <xf numFmtId="0" fontId="32" fillId="6" borderId="28" xfId="3" applyFont="1" applyFill="1" applyBorder="1" applyProtection="1">
      <alignment vertical="center"/>
      <protection locked="0"/>
    </xf>
    <xf numFmtId="171" fontId="38" fillId="6" borderId="28" xfId="3" applyNumberFormat="1" applyFont="1" applyFill="1" applyBorder="1" applyProtection="1">
      <alignment vertical="center"/>
      <protection locked="0"/>
    </xf>
    <xf numFmtId="172" fontId="38" fillId="6" borderId="28" xfId="3" applyNumberFormat="1" applyFont="1" applyFill="1" applyBorder="1" applyProtection="1">
      <alignment vertical="center"/>
      <protection locked="0"/>
    </xf>
    <xf numFmtId="9" fontId="32" fillId="6" borderId="28" xfId="4" applyFont="1" applyFill="1" applyBorder="1" applyProtection="1">
      <alignment vertical="center"/>
      <protection locked="0"/>
    </xf>
    <xf numFmtId="0" fontId="27" fillId="6" borderId="27" xfId="3" applyFont="1" applyFill="1" applyBorder="1" applyProtection="1">
      <alignment vertical="center"/>
      <protection locked="0"/>
    </xf>
    <xf numFmtId="0" fontId="27" fillId="6" borderId="28" xfId="3" applyFont="1" applyFill="1" applyBorder="1" applyProtection="1">
      <alignment vertical="center"/>
      <protection locked="0"/>
    </xf>
    <xf numFmtId="0" fontId="27" fillId="6" borderId="29" xfId="3" applyFont="1" applyFill="1" applyBorder="1" applyProtection="1">
      <alignment vertical="center"/>
      <protection locked="0"/>
    </xf>
    <xf numFmtId="172" fontId="38" fillId="6" borderId="0" xfId="3" applyNumberFormat="1" applyFont="1" applyFill="1" applyBorder="1" applyProtection="1">
      <alignment vertical="center"/>
      <protection locked="0"/>
    </xf>
    <xf numFmtId="9" fontId="32" fillId="6" borderId="0" xfId="4" applyFont="1" applyFill="1" applyBorder="1" applyProtection="1">
      <alignment vertical="center"/>
      <protection locked="0"/>
    </xf>
    <xf numFmtId="9" fontId="38" fillId="6" borderId="0" xfId="4" applyFont="1" applyFill="1" applyBorder="1" applyAlignment="1" applyProtection="1">
      <alignment horizontal="center" vertical="center"/>
      <protection locked="0"/>
    </xf>
    <xf numFmtId="0" fontId="39" fillId="7" borderId="0" xfId="3" applyFont="1" applyFill="1" applyBorder="1" applyAlignment="1" applyProtection="1">
      <alignment horizontal="center" vertical="center"/>
      <protection locked="0"/>
    </xf>
    <xf numFmtId="0" fontId="40" fillId="7" borderId="0" xfId="3" applyFont="1" applyFill="1" applyBorder="1" applyAlignment="1" applyProtection="1">
      <alignment horizontal="center" vertical="center"/>
      <protection locked="0"/>
    </xf>
    <xf numFmtId="173" fontId="27" fillId="7" borderId="0" xfId="3" applyNumberFormat="1" applyFont="1" applyFill="1" applyBorder="1" applyAlignment="1" applyProtection="1">
      <alignment horizontal="center" vertical="center"/>
      <protection locked="0"/>
    </xf>
    <xf numFmtId="173" fontId="27" fillId="6" borderId="0" xfId="3" applyNumberFormat="1" applyFont="1" applyFill="1" applyBorder="1" applyProtection="1">
      <alignment vertical="center"/>
      <protection locked="0"/>
    </xf>
    <xf numFmtId="173" fontId="27" fillId="6" borderId="0" xfId="4" applyNumberFormat="1" applyFont="1" applyFill="1" applyBorder="1" applyProtection="1">
      <alignment vertical="center"/>
      <protection locked="0"/>
    </xf>
    <xf numFmtId="173" fontId="27" fillId="7" borderId="0" xfId="5" applyNumberFormat="1" applyFont="1" applyFill="1" applyBorder="1" applyAlignment="1" applyProtection="1">
      <alignment horizontal="center" vertical="center"/>
      <protection locked="0"/>
    </xf>
    <xf numFmtId="173" fontId="42" fillId="6" borderId="0" xfId="3" applyNumberFormat="1" applyFont="1" applyFill="1" applyBorder="1" applyAlignment="1" applyProtection="1">
      <alignment horizontal="center" vertical="center"/>
    </xf>
    <xf numFmtId="173" fontId="42" fillId="6" borderId="0" xfId="3" applyNumberFormat="1" applyFont="1" applyFill="1" applyBorder="1" applyProtection="1">
      <alignment vertical="center"/>
    </xf>
    <xf numFmtId="173" fontId="42" fillId="6" borderId="0" xfId="4" applyNumberFormat="1" applyFont="1" applyFill="1" applyBorder="1" applyProtection="1">
      <alignment vertical="center"/>
    </xf>
    <xf numFmtId="0" fontId="42" fillId="6" borderId="0" xfId="3" applyFont="1" applyFill="1" applyBorder="1" applyProtection="1">
      <alignment vertical="center"/>
    </xf>
    <xf numFmtId="0" fontId="27" fillId="6" borderId="0" xfId="3" applyFont="1" applyFill="1" applyBorder="1" applyProtection="1">
      <alignment vertical="center"/>
    </xf>
    <xf numFmtId="0" fontId="39" fillId="6" borderId="0" xfId="3" applyFont="1" applyFill="1" applyBorder="1" applyAlignment="1" applyProtection="1">
      <alignment horizontal="center" vertical="center"/>
      <protection locked="0"/>
    </xf>
    <xf numFmtId="0" fontId="40" fillId="6" borderId="0" xfId="3" applyFont="1" applyFill="1" applyBorder="1" applyProtection="1">
      <alignment vertical="center"/>
      <protection locked="0"/>
    </xf>
    <xf numFmtId="172" fontId="42" fillId="6" borderId="0" xfId="3" applyNumberFormat="1" applyFont="1" applyFill="1" applyBorder="1" applyProtection="1">
      <alignment vertical="center"/>
    </xf>
    <xf numFmtId="9" fontId="42" fillId="6" borderId="0" xfId="4" applyFont="1" applyFill="1" applyBorder="1" applyProtection="1">
      <alignment vertical="center"/>
    </xf>
    <xf numFmtId="0" fontId="43" fillId="6" borderId="14" xfId="3" applyFont="1" applyFill="1" applyBorder="1" applyProtection="1">
      <alignment vertical="center"/>
      <protection locked="0"/>
    </xf>
    <xf numFmtId="0" fontId="43" fillId="6" borderId="0" xfId="3" applyFont="1" applyFill="1" applyBorder="1" applyProtection="1">
      <alignment vertical="center"/>
      <protection locked="0"/>
    </xf>
    <xf numFmtId="0" fontId="43" fillId="6" borderId="0" xfId="3" applyFont="1" applyFill="1" applyBorder="1" applyAlignment="1" applyProtection="1">
      <alignment horizontal="right" vertical="center"/>
      <protection locked="0"/>
    </xf>
    <xf numFmtId="0" fontId="45" fillId="6" borderId="0" xfId="3" applyFont="1" applyFill="1" applyBorder="1" applyAlignment="1" applyProtection="1">
      <alignment horizontal="left" vertical="center"/>
    </xf>
    <xf numFmtId="0" fontId="44" fillId="6" borderId="0" xfId="3" applyFont="1" applyFill="1" applyBorder="1" applyAlignment="1" applyProtection="1">
      <alignment horizontal="center" vertical="center"/>
    </xf>
    <xf numFmtId="0" fontId="46" fillId="6" borderId="0" xfId="3" applyFont="1" applyFill="1" applyBorder="1" applyProtection="1">
      <alignment vertical="center"/>
    </xf>
    <xf numFmtId="0" fontId="43" fillId="6" borderId="0" xfId="3" applyFont="1" applyFill="1" applyProtection="1">
      <alignment vertical="center"/>
      <protection locked="0"/>
    </xf>
    <xf numFmtId="0" fontId="27" fillId="7" borderId="0" xfId="3" applyFont="1" applyFill="1" applyBorder="1" applyAlignment="1" applyProtection="1">
      <alignment horizontal="right" vertical="center" wrapText="1"/>
    </xf>
    <xf numFmtId="0" fontId="27" fillId="6" borderId="0" xfId="3" applyFont="1" applyFill="1" applyBorder="1" applyAlignment="1" applyProtection="1">
      <alignment vertical="center" wrapText="1"/>
      <protection locked="0"/>
    </xf>
    <xf numFmtId="49" fontId="47" fillId="7" borderId="31" xfId="3" applyNumberFormat="1" applyFont="1" applyFill="1" applyBorder="1" applyAlignment="1" applyProtection="1">
      <alignment horizontal="center" vertical="center"/>
      <protection locked="0"/>
    </xf>
    <xf numFmtId="49" fontId="27" fillId="6" borderId="0" xfId="3" applyNumberFormat="1" applyFont="1" applyFill="1" applyBorder="1" applyAlignment="1" applyProtection="1">
      <alignment vertical="center" wrapText="1"/>
      <protection locked="0"/>
    </xf>
    <xf numFmtId="49" fontId="27" fillId="7" borderId="0" xfId="3" applyNumberFormat="1" applyFont="1" applyFill="1" applyBorder="1" applyAlignment="1" applyProtection="1">
      <alignment horizontal="center" vertical="center" wrapText="1"/>
      <protection locked="0"/>
    </xf>
    <xf numFmtId="0" fontId="48" fillId="6" borderId="0" xfId="3" applyFont="1" applyFill="1" applyBorder="1" applyAlignment="1" applyProtection="1">
      <alignment horizontal="center" vertical="center"/>
      <protection locked="0"/>
    </xf>
    <xf numFmtId="49" fontId="46" fillId="6" borderId="0" xfId="3" applyNumberFormat="1" applyFont="1" applyFill="1" applyBorder="1" applyAlignment="1" applyProtection="1">
      <alignment vertical="center" wrapText="1"/>
      <protection locked="0"/>
    </xf>
    <xf numFmtId="0" fontId="27" fillId="7" borderId="0" xfId="3" applyFont="1" applyFill="1" applyBorder="1" applyAlignment="1" applyProtection="1">
      <alignment horizontal="right" vertical="center"/>
    </xf>
    <xf numFmtId="0" fontId="27" fillId="6" borderId="0" xfId="3" applyFont="1" applyFill="1" applyBorder="1" applyAlignment="1" applyProtection="1">
      <alignment horizontal="right" vertical="center" wrapText="1"/>
    </xf>
    <xf numFmtId="0" fontId="27" fillId="6" borderId="0" xfId="3" applyFont="1" applyFill="1" applyBorder="1" applyAlignment="1" applyProtection="1">
      <alignment horizontal="right" vertical="center"/>
    </xf>
    <xf numFmtId="49" fontId="27" fillId="6" borderId="0" xfId="3" applyNumberFormat="1" applyFont="1" applyFill="1" applyBorder="1" applyAlignment="1" applyProtection="1">
      <alignment horizontal="center" vertical="center" wrapText="1"/>
      <protection locked="0"/>
    </xf>
    <xf numFmtId="0" fontId="49" fillId="7" borderId="30" xfId="3" applyFont="1" applyFill="1" applyBorder="1" applyAlignment="1" applyProtection="1">
      <alignment horizontal="center" vertical="center" textRotation="90"/>
    </xf>
    <xf numFmtId="0" fontId="46" fillId="6" borderId="0" xfId="3" applyFont="1" applyFill="1" applyBorder="1" applyProtection="1">
      <alignment vertical="center"/>
      <protection locked="0"/>
    </xf>
    <xf numFmtId="0" fontId="26" fillId="8" borderId="0" xfId="3" applyFont="1" applyFill="1" applyBorder="1" applyAlignment="1" applyProtection="1">
      <alignment horizontal="center" vertical="center" wrapText="1"/>
    </xf>
    <xf numFmtId="0" fontId="26" fillId="6" borderId="0" xfId="3" applyFont="1" applyFill="1" applyBorder="1" applyAlignment="1" applyProtection="1">
      <alignment horizontal="right" vertical="center"/>
    </xf>
    <xf numFmtId="0" fontId="26" fillId="5" borderId="0" xfId="3" applyFont="1" applyFill="1" applyBorder="1" applyAlignment="1" applyProtection="1">
      <alignment horizontal="center" vertical="center" wrapText="1"/>
    </xf>
    <xf numFmtId="0" fontId="26" fillId="9" borderId="0" xfId="3" applyFont="1" applyFill="1" applyBorder="1" applyAlignment="1" applyProtection="1">
      <alignment horizontal="center" vertical="center" wrapText="1"/>
    </xf>
    <xf numFmtId="49" fontId="27" fillId="6" borderId="0" xfId="3" applyNumberFormat="1" applyFont="1" applyFill="1" applyBorder="1" applyProtection="1">
      <alignment vertical="center"/>
      <protection locked="0"/>
    </xf>
    <xf numFmtId="0" fontId="38" fillId="6" borderId="0" xfId="3" applyFont="1" applyFill="1" applyBorder="1" applyProtection="1">
      <alignment vertical="center"/>
      <protection locked="0"/>
    </xf>
    <xf numFmtId="0" fontId="50" fillId="6" borderId="0" xfId="3" applyFont="1" applyFill="1" applyBorder="1" applyAlignment="1" applyProtection="1">
      <alignment horizontal="center" vertical="center" wrapText="1"/>
      <protection locked="0"/>
    </xf>
    <xf numFmtId="0" fontId="50" fillId="6" borderId="0" xfId="3" applyFont="1" applyFill="1" applyBorder="1" applyAlignment="1" applyProtection="1">
      <alignment horizontal="center" vertical="center"/>
      <protection locked="0"/>
    </xf>
    <xf numFmtId="0" fontId="38" fillId="6" borderId="0" xfId="3" applyFont="1" applyFill="1" applyBorder="1" applyAlignment="1" applyProtection="1">
      <alignment vertical="center"/>
      <protection locked="0"/>
    </xf>
    <xf numFmtId="0" fontId="51" fillId="6" borderId="0" xfId="3" applyFont="1" applyFill="1" applyBorder="1" applyProtection="1">
      <alignment vertical="center"/>
      <protection locked="0"/>
    </xf>
    <xf numFmtId="0" fontId="27" fillId="6" borderId="0" xfId="3" applyFont="1" applyFill="1" applyBorder="1" applyAlignment="1" applyProtection="1">
      <alignment horizontal="center" vertical="center"/>
      <protection locked="0"/>
    </xf>
    <xf numFmtId="17" fontId="27" fillId="7" borderId="32" xfId="3" applyNumberFormat="1" applyFont="1" applyFill="1" applyBorder="1" applyAlignment="1" applyProtection="1">
      <alignment horizontal="center" vertical="center"/>
      <protection locked="0"/>
    </xf>
    <xf numFmtId="17" fontId="27" fillId="6" borderId="0" xfId="3" applyNumberFormat="1" applyFont="1" applyFill="1" applyBorder="1" applyAlignment="1" applyProtection="1">
      <alignment vertical="center"/>
      <protection locked="0"/>
    </xf>
    <xf numFmtId="17" fontId="27" fillId="7" borderId="33" xfId="3" applyNumberFormat="1" applyFont="1" applyFill="1" applyBorder="1" applyAlignment="1" applyProtection="1">
      <alignment vertical="center"/>
      <protection locked="0"/>
    </xf>
    <xf numFmtId="17" fontId="27" fillId="7" borderId="34" xfId="3" applyNumberFormat="1" applyFont="1" applyFill="1" applyBorder="1" applyAlignment="1" applyProtection="1">
      <alignment vertical="center"/>
      <protection locked="0"/>
    </xf>
    <xf numFmtId="0" fontId="27" fillId="6" borderId="0" xfId="3" applyFont="1" applyFill="1" applyBorder="1" applyAlignment="1" applyProtection="1">
      <alignment horizontal="left" vertical="center"/>
      <protection locked="0"/>
    </xf>
    <xf numFmtId="0" fontId="27" fillId="6" borderId="35" xfId="3" applyFont="1" applyFill="1" applyBorder="1" applyProtection="1">
      <alignment vertical="center"/>
      <protection locked="0"/>
    </xf>
    <xf numFmtId="0" fontId="2" fillId="10" borderId="0" xfId="3" applyFont="1" applyFill="1">
      <alignment vertical="center"/>
    </xf>
    <xf numFmtId="0" fontId="2" fillId="11" borderId="0" xfId="3" applyFont="1" applyFill="1">
      <alignment vertical="center"/>
    </xf>
    <xf numFmtId="0" fontId="25" fillId="7" borderId="0" xfId="3" applyFill="1">
      <alignment vertical="center"/>
    </xf>
    <xf numFmtId="0" fontId="2" fillId="12" borderId="0" xfId="3" applyFont="1" applyFill="1">
      <alignment vertical="center"/>
    </xf>
    <xf numFmtId="0" fontId="2" fillId="13" borderId="0" xfId="3" applyFont="1" applyFill="1">
      <alignment vertical="center"/>
    </xf>
    <xf numFmtId="0" fontId="2" fillId="7" borderId="0" xfId="3" applyFont="1" applyFill="1">
      <alignment vertical="center"/>
    </xf>
    <xf numFmtId="0" fontId="25" fillId="10" borderId="0" xfId="3" applyFill="1">
      <alignment vertical="center"/>
    </xf>
    <xf numFmtId="2" fontId="25" fillId="11" borderId="0" xfId="3" applyNumberFormat="1" applyFill="1">
      <alignment vertical="center"/>
    </xf>
    <xf numFmtId="0" fontId="25" fillId="12" borderId="0" xfId="3" applyFill="1">
      <alignment vertical="center"/>
    </xf>
    <xf numFmtId="0" fontId="25" fillId="13" borderId="0" xfId="3" applyFill="1">
      <alignment vertical="center"/>
    </xf>
    <xf numFmtId="0" fontId="25" fillId="7" borderId="0" xfId="3" applyFill="1" applyAlignment="1">
      <alignment horizontal="left" vertical="center"/>
    </xf>
    <xf numFmtId="0" fontId="25" fillId="11" borderId="0" xfId="3" applyFill="1">
      <alignment vertical="center"/>
    </xf>
    <xf numFmtId="0" fontId="2" fillId="7" borderId="0" xfId="3" applyFont="1" applyFill="1" applyAlignment="1">
      <alignment horizontal="center" vertical="center"/>
    </xf>
    <xf numFmtId="0" fontId="27" fillId="7" borderId="0" xfId="3" applyFont="1" applyFill="1" applyBorder="1" applyAlignment="1" applyProtection="1">
      <alignment horizontal="left" vertical="center"/>
      <protection locked="0"/>
    </xf>
    <xf numFmtId="0" fontId="27" fillId="7" borderId="0" xfId="3" applyFont="1" applyFill="1" applyBorder="1" applyAlignment="1">
      <alignment horizontal="right" vertical="center"/>
    </xf>
    <xf numFmtId="0" fontId="28" fillId="7" borderId="0" xfId="3" applyFont="1" applyFill="1" applyBorder="1">
      <alignment vertical="center"/>
    </xf>
    <xf numFmtId="0" fontId="53" fillId="7" borderId="0" xfId="3" applyFont="1" applyFill="1">
      <alignment vertical="center"/>
    </xf>
    <xf numFmtId="0" fontId="25" fillId="4" borderId="0" xfId="3" applyFill="1">
      <alignment vertical="center"/>
    </xf>
    <xf numFmtId="0" fontId="25" fillId="7" borderId="0" xfId="3" applyFill="1" applyAlignment="1">
      <alignment vertical="center" wrapText="1"/>
    </xf>
    <xf numFmtId="0" fontId="25" fillId="14" borderId="0" xfId="3" applyFill="1">
      <alignment vertical="center"/>
    </xf>
    <xf numFmtId="0" fontId="54" fillId="9" borderId="37" xfId="0" applyFont="1" applyFill="1" applyBorder="1" applyAlignment="1">
      <alignment horizontal="center" vertical="center" wrapText="1"/>
    </xf>
    <xf numFmtId="0" fontId="54" fillId="15" borderId="37" xfId="0" applyFont="1" applyFill="1" applyBorder="1" applyAlignment="1">
      <alignment horizontal="center" vertical="center" wrapText="1"/>
    </xf>
    <xf numFmtId="0" fontId="54" fillId="16" borderId="37" xfId="0" applyFont="1" applyFill="1" applyBorder="1" applyAlignment="1">
      <alignment horizontal="center" vertical="center" wrapText="1"/>
    </xf>
    <xf numFmtId="0" fontId="0" fillId="0" borderId="38" xfId="0" applyBorder="1" applyAlignment="1">
      <alignment vertical="center" wrapText="1"/>
    </xf>
    <xf numFmtId="0" fontId="0" fillId="0" borderId="38" xfId="0" applyBorder="1" applyAlignment="1">
      <alignment horizontal="center" vertical="center" wrapText="1"/>
    </xf>
    <xf numFmtId="166" fontId="0" fillId="0" borderId="38" xfId="0" applyNumberFormat="1" applyBorder="1" applyAlignment="1">
      <alignment vertical="center" wrapText="1"/>
    </xf>
    <xf numFmtId="0" fontId="0" fillId="0" borderId="36" xfId="0" applyBorder="1" applyAlignment="1">
      <alignment horizontal="center" vertical="center" wrapText="1"/>
    </xf>
    <xf numFmtId="0" fontId="0" fillId="0" borderId="36" xfId="0" applyBorder="1" applyAlignment="1">
      <alignment vertical="center" wrapText="1"/>
    </xf>
    <xf numFmtId="0" fontId="2" fillId="0" borderId="0" xfId="0" applyFont="1" applyAlignment="1">
      <alignment vertical="center" wrapText="1"/>
    </xf>
    <xf numFmtId="0" fontId="55" fillId="0" borderId="0" xfId="0" applyFont="1"/>
    <xf numFmtId="175" fontId="0" fillId="0" borderId="36" xfId="0" applyNumberFormat="1" applyBorder="1" applyAlignment="1">
      <alignment vertical="center" wrapText="1"/>
    </xf>
    <xf numFmtId="9" fontId="14" fillId="0" borderId="1" xfId="2" applyFont="1" applyBorder="1"/>
    <xf numFmtId="0" fontId="0" fillId="4" borderId="0" xfId="0" applyFill="1" applyAlignment="1">
      <alignment horizontal="left"/>
    </xf>
    <xf numFmtId="0" fontId="0" fillId="4" borderId="1" xfId="0" applyFill="1" applyBorder="1"/>
    <xf numFmtId="169" fontId="56" fillId="9" borderId="1" xfId="0" applyNumberFormat="1" applyFont="1" applyFill="1" applyBorder="1"/>
    <xf numFmtId="0" fontId="56" fillId="9" borderId="1" xfId="0" applyFont="1" applyFill="1" applyBorder="1"/>
    <xf numFmtId="0" fontId="8" fillId="3" borderId="0" xfId="0" applyFont="1" applyFill="1"/>
    <xf numFmtId="0" fontId="14" fillId="3" borderId="0" xfId="0" applyFont="1" applyFill="1"/>
    <xf numFmtId="168" fontId="14" fillId="3" borderId="1" xfId="0" applyNumberFormat="1" applyFont="1" applyFill="1" applyBorder="1"/>
    <xf numFmtId="0" fontId="14" fillId="3" borderId="1" xfId="0" applyFont="1" applyFill="1" applyBorder="1"/>
    <xf numFmtId="0" fontId="0" fillId="0" borderId="0" xfId="0" applyBorder="1" applyAlignment="1"/>
    <xf numFmtId="9" fontId="14" fillId="3" borderId="1" xfId="0" applyNumberFormat="1" applyFont="1" applyFill="1" applyBorder="1"/>
    <xf numFmtId="3" fontId="57" fillId="0" borderId="0" xfId="0" applyNumberFormat="1" applyFont="1"/>
    <xf numFmtId="167" fontId="14" fillId="0" borderId="0" xfId="2" applyNumberFormat="1" applyFont="1"/>
    <xf numFmtId="0" fontId="13" fillId="3" borderId="9" xfId="0" applyFont="1" applyFill="1" applyBorder="1" applyAlignment="1">
      <alignment horizontal="center" vertical="center"/>
    </xf>
    <xf numFmtId="166" fontId="2" fillId="0" borderId="0" xfId="0" applyNumberFormat="1" applyFont="1" applyAlignment="1">
      <alignment wrapText="1"/>
    </xf>
    <xf numFmtId="0" fontId="2" fillId="0" borderId="0" xfId="0" applyFont="1" applyFill="1" applyAlignment="1">
      <alignment wrapText="1"/>
    </xf>
    <xf numFmtId="0" fontId="58" fillId="0" borderId="0" xfId="0" applyFont="1" applyAlignment="1">
      <alignment wrapText="1"/>
    </xf>
    <xf numFmtId="0" fontId="0" fillId="0" borderId="0" xfId="0" applyFill="1" applyAlignment="1">
      <alignment wrapText="1"/>
    </xf>
    <xf numFmtId="166" fontId="0" fillId="0" borderId="0" xfId="0" applyNumberFormat="1"/>
    <xf numFmtId="0" fontId="0" fillId="0" borderId="0" xfId="0" applyFill="1"/>
    <xf numFmtId="166" fontId="0" fillId="3" borderId="1" xfId="0" applyNumberFormat="1" applyFill="1" applyBorder="1" applyAlignment="1">
      <alignment horizontal="left"/>
    </xf>
    <xf numFmtId="0" fontId="0" fillId="3" borderId="1" xfId="0" applyFill="1" applyBorder="1"/>
    <xf numFmtId="0" fontId="0" fillId="3" borderId="5" xfId="0" applyFill="1" applyBorder="1" applyAlignment="1"/>
    <xf numFmtId="0" fontId="0" fillId="3" borderId="6" xfId="0" applyFill="1" applyBorder="1" applyAlignment="1"/>
    <xf numFmtId="0" fontId="0" fillId="3" borderId="7" xfId="0" applyFill="1" applyBorder="1" applyAlignment="1"/>
    <xf numFmtId="0" fontId="0" fillId="3" borderId="6" xfId="0" quotePrefix="1" applyFill="1" applyBorder="1" applyAlignment="1"/>
    <xf numFmtId="37" fontId="0" fillId="3" borderId="11" xfId="1" applyNumberFormat="1" applyFont="1" applyFill="1" applyBorder="1" applyAlignment="1">
      <alignment horizontal="left"/>
    </xf>
    <xf numFmtId="0" fontId="0" fillId="3" borderId="3" xfId="0" applyFill="1" applyBorder="1" applyAlignment="1"/>
    <xf numFmtId="0" fontId="0" fillId="3" borderId="4" xfId="0" applyFill="1" applyBorder="1" applyAlignment="1"/>
    <xf numFmtId="0" fontId="0" fillId="3" borderId="2" xfId="0" applyFill="1" applyBorder="1" applyAlignment="1"/>
    <xf numFmtId="0" fontId="0" fillId="3" borderId="3" xfId="0" applyFill="1" applyBorder="1"/>
    <xf numFmtId="0" fontId="0" fillId="3" borderId="2" xfId="0" applyFill="1" applyBorder="1"/>
    <xf numFmtId="0" fontId="0" fillId="3" borderId="4" xfId="0" applyFill="1" applyBorder="1"/>
    <xf numFmtId="168" fontId="0" fillId="0" borderId="0" xfId="0" applyNumberFormat="1" applyAlignment="1">
      <alignment wrapText="1"/>
    </xf>
    <xf numFmtId="0" fontId="57" fillId="0" borderId="0" xfId="0" applyFont="1"/>
    <xf numFmtId="14" fontId="59" fillId="0" borderId="0" xfId="0" applyNumberFormat="1" applyFont="1"/>
    <xf numFmtId="0" fontId="59" fillId="0" borderId="0" xfId="0" applyFont="1"/>
    <xf numFmtId="0" fontId="59" fillId="0" borderId="0" xfId="0" applyFont="1" applyAlignment="1">
      <alignment vertical="center"/>
    </xf>
    <xf numFmtId="0" fontId="0" fillId="0" borderId="0" xfId="0"/>
    <xf numFmtId="0" fontId="0" fillId="0" borderId="2" xfId="0" applyBorder="1"/>
    <xf numFmtId="0" fontId="0" fillId="0" borderId="4" xfId="0" applyBorder="1"/>
    <xf numFmtId="0" fontId="0" fillId="0" borderId="0" xfId="0"/>
    <xf numFmtId="0" fontId="2" fillId="0" borderId="0" xfId="0" applyFont="1"/>
    <xf numFmtId="0" fontId="0" fillId="3" borderId="1" xfId="0" applyFill="1" applyBorder="1"/>
    <xf numFmtId="0" fontId="9" fillId="0" borderId="0" xfId="0" applyFont="1"/>
    <xf numFmtId="0" fontId="0" fillId="0" borderId="0" xfId="0" applyAlignment="1">
      <alignment wrapText="1"/>
    </xf>
    <xf numFmtId="0" fontId="0" fillId="0" borderId="3" xfId="0" applyBorder="1"/>
    <xf numFmtId="0" fontId="0" fillId="0" borderId="2" xfId="0" applyBorder="1"/>
    <xf numFmtId="0" fontId="2" fillId="0" borderId="10" xfId="0" applyFont="1" applyBorder="1" applyAlignment="1">
      <alignment vertical="center"/>
    </xf>
    <xf numFmtId="0" fontId="2" fillId="0" borderId="8" xfId="0" applyFont="1" applyBorder="1" applyAlignment="1">
      <alignment vertical="center"/>
    </xf>
    <xf numFmtId="0" fontId="2" fillId="0" borderId="1" xfId="0" applyFont="1" applyBorder="1" applyAlignment="1">
      <alignment vertical="center"/>
    </xf>
    <xf numFmtId="0" fontId="8" fillId="4" borderId="1" xfId="0" applyFont="1" applyFill="1" applyBorder="1"/>
    <xf numFmtId="9" fontId="8" fillId="3" borderId="1" xfId="2" applyFont="1" applyFill="1" applyBorder="1"/>
    <xf numFmtId="9" fontId="8" fillId="4" borderId="1" xfId="2" applyFont="1" applyFill="1" applyBorder="1"/>
    <xf numFmtId="0" fontId="60" fillId="4" borderId="1" xfId="0" applyFont="1" applyFill="1" applyBorder="1"/>
    <xf numFmtId="166" fontId="17" fillId="0" borderId="2" xfId="0" applyNumberFormat="1" applyFont="1" applyBorder="1" applyAlignment="1"/>
    <xf numFmtId="166" fontId="0" fillId="3" borderId="3" xfId="0" applyNumberFormat="1" applyFill="1" applyBorder="1" applyAlignment="1"/>
    <xf numFmtId="0" fontId="58" fillId="0" borderId="1" xfId="0" applyFont="1" applyBorder="1" applyAlignment="1">
      <alignment vertical="center"/>
    </xf>
    <xf numFmtId="0" fontId="58" fillId="0" borderId="8" xfId="0" applyFont="1" applyBorder="1" applyAlignment="1">
      <alignment vertical="center"/>
    </xf>
    <xf numFmtId="0" fontId="54" fillId="17" borderId="37" xfId="0" applyFont="1" applyFill="1" applyBorder="1" applyAlignment="1">
      <alignment horizontal="center" vertical="center" wrapText="1"/>
    </xf>
    <xf numFmtId="0" fontId="9" fillId="0" borderId="1" xfId="0" applyFont="1" applyBorder="1" applyAlignment="1">
      <alignment vertical="center"/>
    </xf>
    <xf numFmtId="0" fontId="21" fillId="0" borderId="0" xfId="0" applyFont="1" applyAlignment="1">
      <alignment horizontal="center" vertical="center"/>
    </xf>
    <xf numFmtId="170" fontId="27" fillId="7" borderId="17" xfId="3" applyNumberFormat="1" applyFont="1" applyFill="1" applyBorder="1" applyAlignment="1" applyProtection="1">
      <alignment horizontal="center" vertical="center"/>
      <protection locked="0"/>
    </xf>
    <xf numFmtId="0" fontId="25" fillId="7" borderId="18" xfId="3" applyFill="1" applyBorder="1" applyAlignment="1" applyProtection="1">
      <alignment horizontal="center" vertical="center"/>
      <protection locked="0"/>
    </xf>
    <xf numFmtId="0" fontId="25" fillId="7" borderId="8" xfId="3" applyFill="1" applyBorder="1" applyAlignment="1" applyProtection="1">
      <alignment horizontal="center" vertical="center"/>
      <protection locked="0"/>
    </xf>
    <xf numFmtId="0" fontId="30" fillId="4" borderId="21" xfId="3" applyFont="1" applyFill="1" applyBorder="1" applyAlignment="1" applyProtection="1">
      <alignment horizontal="center" vertical="center"/>
      <protection locked="0"/>
    </xf>
    <xf numFmtId="0" fontId="30" fillId="4" borderId="22" xfId="3" applyFont="1" applyFill="1" applyBorder="1" applyAlignment="1" applyProtection="1">
      <alignment horizontal="center" vertical="center"/>
      <protection locked="0"/>
    </xf>
    <xf numFmtId="0" fontId="30" fillId="4" borderId="23" xfId="3" applyFont="1" applyFill="1" applyBorder="1" applyAlignment="1" applyProtection="1">
      <alignment horizontal="center" vertical="center"/>
      <protection locked="0"/>
    </xf>
    <xf numFmtId="0" fontId="29" fillId="6" borderId="0" xfId="3" applyFont="1" applyFill="1" applyBorder="1" applyAlignment="1" applyProtection="1">
      <alignment horizontal="center" vertical="center" wrapText="1"/>
    </xf>
    <xf numFmtId="0" fontId="34" fillId="6" borderId="0" xfId="3" applyFont="1" applyFill="1" applyBorder="1" applyAlignment="1" applyProtection="1">
      <alignment horizontal="center" vertical="center"/>
    </xf>
    <xf numFmtId="9" fontId="38" fillId="6" borderId="28" xfId="4" applyFont="1" applyFill="1" applyBorder="1" applyAlignment="1" applyProtection="1">
      <alignment horizontal="center" vertical="center"/>
      <protection locked="0"/>
    </xf>
    <xf numFmtId="9" fontId="38" fillId="6" borderId="29" xfId="4" applyFont="1" applyFill="1" applyBorder="1" applyAlignment="1" applyProtection="1">
      <alignment horizontal="center" vertical="center"/>
      <protection locked="0"/>
    </xf>
    <xf numFmtId="173" fontId="27" fillId="7" borderId="0" xfId="3" applyNumberFormat="1" applyFont="1" applyFill="1" applyBorder="1" applyAlignment="1" applyProtection="1">
      <alignment horizontal="center" vertical="center"/>
      <protection locked="0"/>
    </xf>
    <xf numFmtId="9" fontId="27" fillId="7" borderId="0" xfId="4" applyFont="1" applyFill="1" applyBorder="1" applyAlignment="1" applyProtection="1">
      <alignment horizontal="center" vertical="center"/>
      <protection locked="0"/>
    </xf>
    <xf numFmtId="0" fontId="41" fillId="7" borderId="0" xfId="3" applyFont="1" applyFill="1" applyBorder="1" applyAlignment="1" applyProtection="1">
      <alignment horizontal="center" vertical="center" wrapText="1"/>
      <protection locked="0"/>
    </xf>
    <xf numFmtId="0" fontId="44" fillId="6" borderId="0" xfId="3" applyFont="1" applyFill="1" applyBorder="1" applyAlignment="1" applyProtection="1">
      <alignment horizontal="center" vertical="center"/>
    </xf>
    <xf numFmtId="0" fontId="40" fillId="7" borderId="30" xfId="3" applyFont="1" applyFill="1" applyBorder="1" applyAlignment="1" applyProtection="1">
      <alignment horizontal="center" vertical="center" textRotation="90" wrapText="1"/>
    </xf>
    <xf numFmtId="0" fontId="27" fillId="7" borderId="0" xfId="3" applyFont="1" applyFill="1" applyBorder="1" applyAlignment="1" applyProtection="1">
      <alignment horizontal="center" vertical="center"/>
      <protection locked="0"/>
    </xf>
    <xf numFmtId="14" fontId="27" fillId="7" borderId="0" xfId="3" applyNumberFormat="1" applyFont="1" applyFill="1" applyBorder="1" applyAlignment="1" applyProtection="1">
      <alignment horizontal="center" vertical="center" wrapText="1"/>
      <protection locked="0"/>
    </xf>
    <xf numFmtId="14" fontId="27" fillId="7" borderId="30" xfId="3" applyNumberFormat="1" applyFont="1" applyFill="1" applyBorder="1" applyAlignment="1" applyProtection="1">
      <alignment horizontal="center" vertical="center" wrapText="1"/>
      <protection locked="0"/>
    </xf>
    <xf numFmtId="9" fontId="27" fillId="7" borderId="0" xfId="3" applyNumberFormat="1" applyFont="1" applyFill="1" applyBorder="1" applyAlignment="1" applyProtection="1">
      <alignment horizontal="center" vertical="center"/>
      <protection locked="0"/>
    </xf>
    <xf numFmtId="0" fontId="40" fillId="7" borderId="30" xfId="3" applyFont="1" applyFill="1" applyBorder="1" applyAlignment="1" applyProtection="1">
      <alignment horizontal="center" vertical="center" textRotation="90"/>
    </xf>
    <xf numFmtId="49" fontId="27" fillId="7" borderId="0" xfId="3" applyNumberFormat="1" applyFont="1" applyFill="1" applyBorder="1" applyAlignment="1" applyProtection="1">
      <alignment horizontal="center" vertical="center" wrapText="1"/>
      <protection locked="0"/>
    </xf>
    <xf numFmtId="3" fontId="27" fillId="7" borderId="0" xfId="3" applyNumberFormat="1" applyFont="1" applyFill="1" applyBorder="1" applyAlignment="1" applyProtection="1">
      <alignment horizontal="center" vertical="center"/>
      <protection locked="0"/>
    </xf>
    <xf numFmtId="0" fontId="43" fillId="7" borderId="0" xfId="3" applyFont="1" applyFill="1" applyBorder="1" applyAlignment="1" applyProtection="1">
      <alignment horizontal="center" vertical="center"/>
      <protection locked="0"/>
    </xf>
    <xf numFmtId="0" fontId="27" fillId="7" borderId="32" xfId="3" applyFont="1" applyFill="1" applyBorder="1" applyAlignment="1" applyProtection="1">
      <alignment horizontal="center" vertical="center"/>
      <protection locked="0"/>
    </xf>
    <xf numFmtId="0" fontId="27" fillId="7" borderId="32" xfId="3" applyFont="1" applyFill="1" applyBorder="1" applyAlignment="1" applyProtection="1">
      <alignment horizontal="left" vertical="center"/>
      <protection locked="0"/>
    </xf>
    <xf numFmtId="0" fontId="27" fillId="7" borderId="33" xfId="3" applyFont="1" applyFill="1" applyBorder="1" applyAlignment="1" applyProtection="1">
      <alignment horizontal="center" vertical="center"/>
      <protection locked="0"/>
    </xf>
    <xf numFmtId="0" fontId="27" fillId="7" borderId="33" xfId="3" applyFont="1" applyFill="1" applyBorder="1" applyAlignment="1" applyProtection="1">
      <alignment horizontal="left" vertical="center"/>
      <protection locked="0"/>
    </xf>
    <xf numFmtId="0" fontId="27" fillId="7" borderId="34" xfId="3" applyFont="1" applyFill="1" applyBorder="1" applyAlignment="1" applyProtection="1">
      <alignment horizontal="center" vertical="center"/>
      <protection locked="0"/>
    </xf>
    <xf numFmtId="0" fontId="27" fillId="7" borderId="34" xfId="3" applyFont="1" applyFill="1" applyBorder="1" applyAlignment="1" applyProtection="1">
      <alignment horizontal="left" vertical="center"/>
      <protection locked="0"/>
    </xf>
    <xf numFmtId="0" fontId="50" fillId="6" borderId="0" xfId="3" applyFont="1" applyFill="1" applyBorder="1" applyAlignment="1" applyProtection="1">
      <alignment horizontal="center" vertical="center" wrapText="1"/>
      <protection locked="0"/>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xf>
    <xf numFmtId="0" fontId="2" fillId="0" borderId="20" xfId="0" applyFont="1" applyBorder="1" applyAlignment="1">
      <alignment horizontal="center" vertical="center"/>
    </xf>
    <xf numFmtId="0" fontId="2" fillId="0" borderId="26" xfId="0" applyFont="1" applyBorder="1" applyAlignment="1">
      <alignment horizontal="center" vertical="center"/>
    </xf>
  </cellXfs>
  <cellStyles count="6">
    <cellStyle name="Comma" xfId="1" builtinId="3"/>
    <cellStyle name="Comma 2" xfId="5" xr:uid="{00000000-0005-0000-0000-000001000000}"/>
    <cellStyle name="Normal" xfId="0" builtinId="0"/>
    <cellStyle name="Normal 2" xfId="3" xr:uid="{00000000-0005-0000-0000-000003000000}"/>
    <cellStyle name="Percent" xfId="2" builtinId="5"/>
    <cellStyle name="Percent 2" xfId="4" xr:uid="{00000000-0005-0000-0000-000005000000}"/>
  </cellStyles>
  <dxfs count="41">
    <dxf>
      <font>
        <color rgb="FFFF0000"/>
      </font>
      <fill>
        <patternFill>
          <bgColor theme="9" tint="0.39994506668294322"/>
        </patternFill>
      </fill>
    </dxf>
    <dxf>
      <font>
        <color rgb="FFFFC000"/>
      </font>
      <fill>
        <patternFill>
          <bgColor rgb="FFFFE593"/>
        </patternFill>
      </fill>
    </dxf>
    <dxf>
      <font>
        <condense val="0"/>
        <extend val="0"/>
        <color rgb="FF006100"/>
      </font>
      <fill>
        <patternFill>
          <bgColor rgb="FFC6EFCE"/>
        </patternFill>
      </fill>
    </dxf>
    <dxf>
      <font>
        <color rgb="FF00B050"/>
      </font>
    </dxf>
    <dxf>
      <font>
        <color rgb="FFFFC000"/>
      </font>
    </dxf>
    <dxf>
      <font>
        <color rgb="FFFF0000"/>
      </font>
    </dxf>
    <dxf>
      <fill>
        <patternFill>
          <bgColor rgb="FFFF0000"/>
        </patternFill>
      </fill>
    </dxf>
    <dxf>
      <font>
        <color theme="0"/>
      </font>
      <fill>
        <patternFill>
          <bgColor theme="0"/>
        </patternFill>
      </fill>
    </dxf>
    <dxf>
      <fill>
        <patternFill>
          <bgColor rgb="FF00B050"/>
        </patternFill>
      </fill>
    </dxf>
    <dxf>
      <fill>
        <patternFill>
          <bgColor rgb="FFFFFF00"/>
        </patternFill>
      </fill>
    </dxf>
    <dxf>
      <fill>
        <patternFill>
          <bgColor theme="3" tint="0.59996337778862885"/>
        </patternFill>
      </fill>
    </dxf>
    <dxf>
      <fill>
        <patternFill>
          <bgColor rgb="FFFFFF00"/>
        </patternFill>
      </fill>
    </dxf>
    <dxf>
      <fill>
        <patternFill>
          <bgColor rgb="FFFF0000"/>
        </patternFill>
      </fill>
    </dxf>
    <dxf>
      <font>
        <color rgb="FF00B050"/>
      </font>
    </dxf>
    <dxf>
      <font>
        <color rgb="FFFFC000"/>
      </font>
    </dxf>
    <dxf>
      <font>
        <color rgb="FFFF0000"/>
      </font>
    </dxf>
    <dxf>
      <font>
        <color rgb="FFFF0000"/>
      </font>
    </dxf>
    <dxf>
      <font>
        <color rgb="FFFFC000"/>
      </font>
    </dxf>
    <dxf>
      <font>
        <color rgb="FF00B050"/>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Radio" checked="Checked" firstButton="1" fmlaLink="'Data (2)'!$H$3"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gif"/></Relationships>
</file>

<file path=xl/drawings/_rels/drawing2.xml.rels><?xml version="1.0" encoding="UTF-8" standalone="yes"?>
<Relationships xmlns="http://schemas.openxmlformats.org/package/2006/relationships"><Relationship Id="rId2" Type="http://schemas.openxmlformats.org/officeDocument/2006/relationships/image" Target="file:///C:\Documents%20and%20Settings\mhoman\Local%20Settings\Temporary%20Internet%20Files\Content.Outlook\SC098TN3\::elements%20graph%20SEB%20ID:GroupeSEB%20Logo%20bichr%20rvb%20bureau.jpg" TargetMode="External"/><Relationship Id="rId1" Type="http://schemas.openxmlformats.org/officeDocument/2006/relationships/image" Target="../media/image1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0</xdr:col>
      <xdr:colOff>305481</xdr:colOff>
      <xdr:row>56</xdr:row>
      <xdr:rowOff>168049</xdr:rowOff>
    </xdr:from>
    <xdr:to>
      <xdr:col>16</xdr:col>
      <xdr:colOff>46945</xdr:colOff>
      <xdr:row>73</xdr:row>
      <xdr:rowOff>45585</xdr:rowOff>
    </xdr:to>
    <xdr:sp macro="" textlink="">
      <xdr:nvSpPr>
        <xdr:cNvPr id="386" name="Rectangle 385">
          <a:extLst>
            <a:ext uri="{FF2B5EF4-FFF2-40B4-BE49-F238E27FC236}">
              <a16:creationId xmlns:a16="http://schemas.microsoft.com/office/drawing/2014/main" id="{00000000-0008-0000-0000-000082010000}"/>
            </a:ext>
          </a:extLst>
        </xdr:cNvPr>
        <xdr:cNvSpPr/>
      </xdr:nvSpPr>
      <xdr:spPr>
        <a:xfrm>
          <a:off x="305481" y="11178949"/>
          <a:ext cx="9895114" cy="311603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0</xdr:col>
      <xdr:colOff>340179</xdr:colOff>
      <xdr:row>0</xdr:row>
      <xdr:rowOff>47625</xdr:rowOff>
    </xdr:from>
    <xdr:to>
      <xdr:col>22</xdr:col>
      <xdr:colOff>352425</xdr:colOff>
      <xdr:row>122</xdr:row>
      <xdr:rowOff>71438</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340179" y="47625"/>
          <a:ext cx="13823496" cy="2289742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17</xdr:col>
      <xdr:colOff>231320</xdr:colOff>
      <xdr:row>0</xdr:row>
      <xdr:rowOff>184097</xdr:rowOff>
    </xdr:from>
    <xdr:to>
      <xdr:col>18</xdr:col>
      <xdr:colOff>462642</xdr:colOff>
      <xdr:row>2</xdr:row>
      <xdr:rowOff>158750</xdr:rowOff>
    </xdr:to>
    <xdr:sp macro="" textlink="">
      <xdr:nvSpPr>
        <xdr:cNvPr id="9" name="Rectangle 8">
          <a:extLst>
            <a:ext uri="{FF2B5EF4-FFF2-40B4-BE49-F238E27FC236}">
              <a16:creationId xmlns:a16="http://schemas.microsoft.com/office/drawing/2014/main" id="{00000000-0008-0000-0000-000009000000}"/>
            </a:ext>
          </a:extLst>
        </xdr:cNvPr>
        <xdr:cNvSpPr/>
      </xdr:nvSpPr>
      <xdr:spPr>
        <a:xfrm>
          <a:off x="11035391" y="184097"/>
          <a:ext cx="843644" cy="35565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500" b="1">
              <a:solidFill>
                <a:sysClr val="windowText" lastClr="000000"/>
              </a:solidFill>
            </a:rPr>
            <a:t>Date:</a:t>
          </a:r>
          <a:r>
            <a:rPr lang="en-US" sz="1500" b="1" baseline="0">
              <a:solidFill>
                <a:sysClr val="windowText" lastClr="000000"/>
              </a:solidFill>
            </a:rPr>
            <a:t> </a:t>
          </a:r>
          <a:endParaRPr lang="en-US" sz="1500" b="1">
            <a:solidFill>
              <a:sysClr val="windowText" lastClr="000000"/>
            </a:solidFill>
          </a:endParaRPr>
        </a:p>
      </xdr:txBody>
    </xdr:sp>
    <xdr:clientData/>
  </xdr:twoCellAnchor>
  <xdr:twoCellAnchor>
    <xdr:from>
      <xdr:col>18</xdr:col>
      <xdr:colOff>394154</xdr:colOff>
      <xdr:row>0</xdr:row>
      <xdr:rowOff>152800</xdr:rowOff>
    </xdr:from>
    <xdr:to>
      <xdr:col>22</xdr:col>
      <xdr:colOff>138097</xdr:colOff>
      <xdr:row>2</xdr:row>
      <xdr:rowOff>131221</xdr:rowOff>
    </xdr:to>
    <xdr:sp macro="" textlink="$E$129">
      <xdr:nvSpPr>
        <xdr:cNvPr id="10" name="Rectangle 9">
          <a:extLst>
            <a:ext uri="{FF2B5EF4-FFF2-40B4-BE49-F238E27FC236}">
              <a16:creationId xmlns:a16="http://schemas.microsoft.com/office/drawing/2014/main" id="{00000000-0008-0000-0000-00000A000000}"/>
            </a:ext>
          </a:extLst>
        </xdr:cNvPr>
        <xdr:cNvSpPr/>
      </xdr:nvSpPr>
      <xdr:spPr>
        <a:xfrm>
          <a:off x="11712095" y="152800"/>
          <a:ext cx="2164414" cy="359421"/>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B09E40CE-41F1-4A98-9CCA-2FC69ABC4130}" type="TxLink">
            <a:rPr lang="en-US" sz="1600" b="0" i="0" u="none" strike="noStrike">
              <a:solidFill>
                <a:srgbClr val="000000"/>
              </a:solidFill>
              <a:latin typeface="Calibri"/>
            </a:rPr>
            <a:pPr algn="ctr"/>
            <a:t>0-Jan-00</a:t>
          </a:fld>
          <a:endParaRPr lang="en-US" sz="3600">
            <a:solidFill>
              <a:sysClr val="windowText" lastClr="000000"/>
            </a:solidFill>
          </a:endParaRPr>
        </a:p>
      </xdr:txBody>
    </xdr:sp>
    <xdr:clientData/>
  </xdr:twoCellAnchor>
  <xdr:twoCellAnchor>
    <xdr:from>
      <xdr:col>14</xdr:col>
      <xdr:colOff>220190</xdr:colOff>
      <xdr:row>105</xdr:row>
      <xdr:rowOff>51336</xdr:rowOff>
    </xdr:from>
    <xdr:to>
      <xdr:col>16</xdr:col>
      <xdr:colOff>514350</xdr:colOff>
      <xdr:row>111</xdr:row>
      <xdr:rowOff>177510</xdr:rowOff>
    </xdr:to>
    <xdr:grpSp>
      <xdr:nvGrpSpPr>
        <xdr:cNvPr id="11" name="Group 10">
          <a:extLst>
            <a:ext uri="{FF2B5EF4-FFF2-40B4-BE49-F238E27FC236}">
              <a16:creationId xmlns:a16="http://schemas.microsoft.com/office/drawing/2014/main" id="{00000000-0008-0000-0000-00000B000000}"/>
            </a:ext>
          </a:extLst>
        </xdr:cNvPr>
        <xdr:cNvGrpSpPr/>
      </xdr:nvGrpSpPr>
      <xdr:grpSpPr>
        <a:xfrm>
          <a:off x="9030815" y="21196836"/>
          <a:ext cx="1580035" cy="1269174"/>
          <a:chOff x="277340" y="13776861"/>
          <a:chExt cx="1513360" cy="1269174"/>
        </a:xfrm>
      </xdr:grpSpPr>
      <xdr:sp macro="" textlink="">
        <xdr:nvSpPr>
          <xdr:cNvPr id="12" name="Rectangle 11">
            <a:extLst>
              <a:ext uri="{FF2B5EF4-FFF2-40B4-BE49-F238E27FC236}">
                <a16:creationId xmlns:a16="http://schemas.microsoft.com/office/drawing/2014/main" id="{00000000-0008-0000-0000-00000C000000}"/>
              </a:ext>
            </a:extLst>
          </xdr:cNvPr>
          <xdr:cNvSpPr/>
        </xdr:nvSpPr>
        <xdr:spPr>
          <a:xfrm>
            <a:off x="277340" y="13776861"/>
            <a:ext cx="1513360" cy="1255320"/>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i="0" u="none" strike="noStrike">
              <a:solidFill>
                <a:srgbClr val="000000"/>
              </a:solidFill>
              <a:latin typeface="Calibri"/>
            </a:endParaRPr>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a:off x="277340" y="14849474"/>
            <a:ext cx="1513360" cy="196561"/>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i="0" u="none" strike="noStrike">
              <a:solidFill>
                <a:srgbClr val="000000"/>
              </a:solidFill>
              <a:latin typeface="Calibri"/>
            </a:endParaRPr>
          </a:p>
        </xdr:txBody>
      </xdr:sp>
    </xdr:grpSp>
    <xdr:clientData/>
  </xdr:twoCellAnchor>
  <xdr:twoCellAnchor>
    <xdr:from>
      <xdr:col>16</xdr:col>
      <xdr:colOff>563090</xdr:colOff>
      <xdr:row>105</xdr:row>
      <xdr:rowOff>51336</xdr:rowOff>
    </xdr:from>
    <xdr:to>
      <xdr:col>19</xdr:col>
      <xdr:colOff>247650</xdr:colOff>
      <xdr:row>111</xdr:row>
      <xdr:rowOff>177510</xdr:rowOff>
    </xdr:to>
    <xdr:grpSp>
      <xdr:nvGrpSpPr>
        <xdr:cNvPr id="14" name="Group 13">
          <a:extLst>
            <a:ext uri="{FF2B5EF4-FFF2-40B4-BE49-F238E27FC236}">
              <a16:creationId xmlns:a16="http://schemas.microsoft.com/office/drawing/2014/main" id="{00000000-0008-0000-0000-00000E000000}"/>
            </a:ext>
          </a:extLst>
        </xdr:cNvPr>
        <xdr:cNvGrpSpPr/>
      </xdr:nvGrpSpPr>
      <xdr:grpSpPr>
        <a:xfrm>
          <a:off x="10659590" y="21196836"/>
          <a:ext cx="1494310" cy="1269174"/>
          <a:chOff x="277340" y="13776861"/>
          <a:chExt cx="1513360" cy="1269174"/>
        </a:xfrm>
      </xdr:grpSpPr>
      <xdr:sp macro="" textlink="">
        <xdr:nvSpPr>
          <xdr:cNvPr id="15" name="Rectangle 14">
            <a:extLst>
              <a:ext uri="{FF2B5EF4-FFF2-40B4-BE49-F238E27FC236}">
                <a16:creationId xmlns:a16="http://schemas.microsoft.com/office/drawing/2014/main" id="{00000000-0008-0000-0000-00000F000000}"/>
              </a:ext>
            </a:extLst>
          </xdr:cNvPr>
          <xdr:cNvSpPr/>
        </xdr:nvSpPr>
        <xdr:spPr>
          <a:xfrm>
            <a:off x="277340" y="13776861"/>
            <a:ext cx="1513360" cy="1255320"/>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i="0" u="none" strike="noStrike">
              <a:solidFill>
                <a:srgbClr val="000000"/>
              </a:solidFill>
              <a:latin typeface="Calibri"/>
            </a:endParaRPr>
          </a:p>
        </xdr:txBody>
      </xdr:sp>
      <xdr:sp macro="" textlink="">
        <xdr:nvSpPr>
          <xdr:cNvPr id="16" name="Rectangle 15">
            <a:extLst>
              <a:ext uri="{FF2B5EF4-FFF2-40B4-BE49-F238E27FC236}">
                <a16:creationId xmlns:a16="http://schemas.microsoft.com/office/drawing/2014/main" id="{00000000-0008-0000-0000-000010000000}"/>
              </a:ext>
            </a:extLst>
          </xdr:cNvPr>
          <xdr:cNvSpPr/>
        </xdr:nvSpPr>
        <xdr:spPr>
          <a:xfrm>
            <a:off x="277340" y="14849474"/>
            <a:ext cx="1513360" cy="196561"/>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i="0" u="none" strike="noStrike">
              <a:solidFill>
                <a:srgbClr val="000000"/>
              </a:solidFill>
              <a:latin typeface="Calibri"/>
            </a:endParaRPr>
          </a:p>
        </xdr:txBody>
      </xdr:sp>
    </xdr:grpSp>
    <xdr:clientData/>
  </xdr:twoCellAnchor>
  <xdr:twoCellAnchor>
    <xdr:from>
      <xdr:col>19</xdr:col>
      <xdr:colOff>315440</xdr:colOff>
      <xdr:row>105</xdr:row>
      <xdr:rowOff>51336</xdr:rowOff>
    </xdr:from>
    <xdr:to>
      <xdr:col>22</xdr:col>
      <xdr:colOff>0</xdr:colOff>
      <xdr:row>111</xdr:row>
      <xdr:rowOff>177510</xdr:rowOff>
    </xdr:to>
    <xdr:grpSp>
      <xdr:nvGrpSpPr>
        <xdr:cNvPr id="17" name="Group 16">
          <a:extLst>
            <a:ext uri="{FF2B5EF4-FFF2-40B4-BE49-F238E27FC236}">
              <a16:creationId xmlns:a16="http://schemas.microsoft.com/office/drawing/2014/main" id="{00000000-0008-0000-0000-000011000000}"/>
            </a:ext>
          </a:extLst>
        </xdr:cNvPr>
        <xdr:cNvGrpSpPr/>
      </xdr:nvGrpSpPr>
      <xdr:grpSpPr>
        <a:xfrm>
          <a:off x="12221690" y="21196836"/>
          <a:ext cx="1494310" cy="1269174"/>
          <a:chOff x="277340" y="13776861"/>
          <a:chExt cx="1513360" cy="1269174"/>
        </a:xfrm>
      </xdr:grpSpPr>
      <xdr:sp macro="" textlink="">
        <xdr:nvSpPr>
          <xdr:cNvPr id="18" name="Rectangle 17">
            <a:extLst>
              <a:ext uri="{FF2B5EF4-FFF2-40B4-BE49-F238E27FC236}">
                <a16:creationId xmlns:a16="http://schemas.microsoft.com/office/drawing/2014/main" id="{00000000-0008-0000-0000-000012000000}"/>
              </a:ext>
            </a:extLst>
          </xdr:cNvPr>
          <xdr:cNvSpPr/>
        </xdr:nvSpPr>
        <xdr:spPr>
          <a:xfrm>
            <a:off x="277340" y="13776861"/>
            <a:ext cx="1513360" cy="1255320"/>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i="0" u="none" strike="noStrike">
              <a:solidFill>
                <a:srgbClr val="000000"/>
              </a:solidFill>
              <a:latin typeface="Calibri"/>
            </a:endParaRPr>
          </a:p>
        </xdr:txBody>
      </xdr:sp>
      <xdr:sp macro="" textlink="">
        <xdr:nvSpPr>
          <xdr:cNvPr id="19" name="Rectangle 18">
            <a:extLst>
              <a:ext uri="{FF2B5EF4-FFF2-40B4-BE49-F238E27FC236}">
                <a16:creationId xmlns:a16="http://schemas.microsoft.com/office/drawing/2014/main" id="{00000000-0008-0000-0000-000013000000}"/>
              </a:ext>
            </a:extLst>
          </xdr:cNvPr>
          <xdr:cNvSpPr/>
        </xdr:nvSpPr>
        <xdr:spPr>
          <a:xfrm>
            <a:off x="277340" y="14849474"/>
            <a:ext cx="1513360" cy="196561"/>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i="0" u="none" strike="noStrike">
              <a:solidFill>
                <a:srgbClr val="000000"/>
              </a:solidFill>
              <a:latin typeface="Calibri"/>
            </a:endParaRPr>
          </a:p>
        </xdr:txBody>
      </xdr:sp>
    </xdr:grpSp>
    <xdr:clientData/>
  </xdr:twoCellAnchor>
  <xdr:twoCellAnchor>
    <xdr:from>
      <xdr:col>1</xdr:col>
      <xdr:colOff>187176</xdr:colOff>
      <xdr:row>102</xdr:row>
      <xdr:rowOff>173181</xdr:rowOff>
    </xdr:from>
    <xdr:to>
      <xdr:col>22</xdr:col>
      <xdr:colOff>126630</xdr:colOff>
      <xdr:row>112</xdr:row>
      <xdr:rowOff>51953</xdr:rowOff>
    </xdr:to>
    <xdr:grpSp>
      <xdr:nvGrpSpPr>
        <xdr:cNvPr id="20" name="Group 19">
          <a:extLst>
            <a:ext uri="{FF2B5EF4-FFF2-40B4-BE49-F238E27FC236}">
              <a16:creationId xmlns:a16="http://schemas.microsoft.com/office/drawing/2014/main" id="{00000000-0008-0000-0000-000014000000}"/>
            </a:ext>
          </a:extLst>
        </xdr:cNvPr>
        <xdr:cNvGrpSpPr/>
      </xdr:nvGrpSpPr>
      <xdr:grpSpPr>
        <a:xfrm>
          <a:off x="584051" y="20747181"/>
          <a:ext cx="13258579" cy="1783772"/>
          <a:chOff x="187176" y="13317681"/>
          <a:chExt cx="12741054" cy="1783772"/>
        </a:xfrm>
      </xdr:grpSpPr>
      <xdr:grpSp>
        <xdr:nvGrpSpPr>
          <xdr:cNvPr id="21" name="Group 13">
            <a:extLst>
              <a:ext uri="{FF2B5EF4-FFF2-40B4-BE49-F238E27FC236}">
                <a16:creationId xmlns:a16="http://schemas.microsoft.com/office/drawing/2014/main" id="{00000000-0008-0000-0000-000015000000}"/>
              </a:ext>
            </a:extLst>
          </xdr:cNvPr>
          <xdr:cNvGrpSpPr/>
        </xdr:nvGrpSpPr>
        <xdr:grpSpPr>
          <a:xfrm>
            <a:off x="187176" y="13317681"/>
            <a:ext cx="12741054" cy="1783772"/>
            <a:chOff x="183016" y="14010410"/>
            <a:chExt cx="6477063" cy="1783772"/>
          </a:xfrm>
        </xdr:grpSpPr>
        <xdr:sp macro="" textlink="">
          <xdr:nvSpPr>
            <xdr:cNvPr id="46" name="Rectangle 9">
              <a:extLst>
                <a:ext uri="{FF2B5EF4-FFF2-40B4-BE49-F238E27FC236}">
                  <a16:creationId xmlns:a16="http://schemas.microsoft.com/office/drawing/2014/main" id="{00000000-0008-0000-0000-00002E000000}"/>
                </a:ext>
              </a:extLst>
            </xdr:cNvPr>
            <xdr:cNvSpPr/>
          </xdr:nvSpPr>
          <xdr:spPr>
            <a:xfrm>
              <a:off x="183016" y="14028965"/>
              <a:ext cx="6477063" cy="1765217"/>
            </a:xfrm>
            <a:prstGeom prst="rect">
              <a:avLst/>
            </a:prstGeom>
            <a:solidFill>
              <a:schemeClr val="bg1"/>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47" name="Group 12">
              <a:extLst>
                <a:ext uri="{FF2B5EF4-FFF2-40B4-BE49-F238E27FC236}">
                  <a16:creationId xmlns:a16="http://schemas.microsoft.com/office/drawing/2014/main" id="{00000000-0008-0000-0000-00002F000000}"/>
                </a:ext>
              </a:extLst>
            </xdr:cNvPr>
            <xdr:cNvGrpSpPr/>
          </xdr:nvGrpSpPr>
          <xdr:grpSpPr>
            <a:xfrm>
              <a:off x="191273" y="14010410"/>
              <a:ext cx="6462537" cy="303069"/>
              <a:chOff x="503001" y="14547274"/>
              <a:chExt cx="6462537" cy="303069"/>
            </a:xfrm>
          </xdr:grpSpPr>
          <xdr:sp macro="" textlink="">
            <xdr:nvSpPr>
              <xdr:cNvPr id="48" name="Rectangle 11">
                <a:extLst>
                  <a:ext uri="{FF2B5EF4-FFF2-40B4-BE49-F238E27FC236}">
                    <a16:creationId xmlns:a16="http://schemas.microsoft.com/office/drawing/2014/main" id="{00000000-0008-0000-0000-000030000000}"/>
                  </a:ext>
                </a:extLst>
              </xdr:cNvPr>
              <xdr:cNvSpPr/>
            </xdr:nvSpPr>
            <xdr:spPr>
              <a:xfrm>
                <a:off x="503001" y="14572384"/>
                <a:ext cx="6462537" cy="270632"/>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49" name="Rectangle 10">
                <a:extLst>
                  <a:ext uri="{FF2B5EF4-FFF2-40B4-BE49-F238E27FC236}">
                    <a16:creationId xmlns:a16="http://schemas.microsoft.com/office/drawing/2014/main" id="{00000000-0008-0000-0000-000031000000}"/>
                  </a:ext>
                </a:extLst>
              </xdr:cNvPr>
              <xdr:cNvSpPr/>
            </xdr:nvSpPr>
            <xdr:spPr>
              <a:xfrm>
                <a:off x="552638" y="14547274"/>
                <a:ext cx="1780060" cy="30306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800" b="1" u="none">
                    <a:solidFill>
                      <a:schemeClr val="bg1"/>
                    </a:solidFill>
                  </a:rPr>
                  <a:t>Factory</a:t>
                </a:r>
                <a:r>
                  <a:rPr lang="en-US" sz="1800" b="1" u="none" baseline="0">
                    <a:solidFill>
                      <a:schemeClr val="bg1"/>
                    </a:solidFill>
                  </a:rPr>
                  <a:t> photos</a:t>
                </a:r>
                <a:r>
                  <a:rPr lang="en-US" sz="1800" b="1" u="none">
                    <a:solidFill>
                      <a:schemeClr val="bg1"/>
                    </a:solidFill>
                  </a:rPr>
                  <a:t>:</a:t>
                </a:r>
                <a:r>
                  <a:rPr lang="en-US" sz="1800" b="1" u="none" baseline="0">
                    <a:solidFill>
                      <a:schemeClr val="bg1"/>
                    </a:solidFill>
                  </a:rPr>
                  <a:t> </a:t>
                </a:r>
                <a:endParaRPr lang="en-US" sz="1800" b="1" u="none">
                  <a:solidFill>
                    <a:schemeClr val="bg1"/>
                  </a:solidFill>
                </a:endParaRPr>
              </a:p>
            </xdr:txBody>
          </xdr:sp>
        </xdr:grpSp>
      </xdr:grpSp>
      <xdr:grpSp>
        <xdr:nvGrpSpPr>
          <xdr:cNvPr id="22" name="Group 21">
            <a:extLst>
              <a:ext uri="{FF2B5EF4-FFF2-40B4-BE49-F238E27FC236}">
                <a16:creationId xmlns:a16="http://schemas.microsoft.com/office/drawing/2014/main" id="{00000000-0008-0000-0000-000016000000}"/>
              </a:ext>
            </a:extLst>
          </xdr:cNvPr>
          <xdr:cNvGrpSpPr/>
        </xdr:nvGrpSpPr>
        <xdr:grpSpPr>
          <a:xfrm>
            <a:off x="277340" y="13659584"/>
            <a:ext cx="1513360" cy="1386451"/>
            <a:chOff x="277340" y="13659584"/>
            <a:chExt cx="1513360" cy="1386451"/>
          </a:xfrm>
        </xdr:grpSpPr>
        <xdr:sp macro="" textlink="">
          <xdr:nvSpPr>
            <xdr:cNvPr id="44" name="Rectangle 19">
              <a:extLst>
                <a:ext uri="{FF2B5EF4-FFF2-40B4-BE49-F238E27FC236}">
                  <a16:creationId xmlns:a16="http://schemas.microsoft.com/office/drawing/2014/main" id="{00000000-0008-0000-0000-00002C000000}"/>
                </a:ext>
              </a:extLst>
            </xdr:cNvPr>
            <xdr:cNvSpPr/>
          </xdr:nvSpPr>
          <xdr:spPr>
            <a:xfrm>
              <a:off x="277340" y="13659584"/>
              <a:ext cx="1513360" cy="1372598"/>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i="0" u="none" strike="noStrike">
                <a:solidFill>
                  <a:srgbClr val="000000"/>
                </a:solidFill>
                <a:latin typeface="Calibri"/>
              </a:endParaRPr>
            </a:p>
          </xdr:txBody>
        </xdr:sp>
        <xdr:sp macro="" textlink="$E$133">
          <xdr:nvSpPr>
            <xdr:cNvPr id="45" name="Factorydesc1">
              <a:extLst>
                <a:ext uri="{FF2B5EF4-FFF2-40B4-BE49-F238E27FC236}">
                  <a16:creationId xmlns:a16="http://schemas.microsoft.com/office/drawing/2014/main" id="{00000000-0008-0000-0000-00002D000000}"/>
                </a:ext>
              </a:extLst>
            </xdr:cNvPr>
            <xdr:cNvSpPr/>
          </xdr:nvSpPr>
          <xdr:spPr>
            <a:xfrm>
              <a:off x="277340" y="14849474"/>
              <a:ext cx="1513360" cy="196561"/>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C6CD223A-D1DB-43EE-A3B1-D746078F473F}" type="TxLink">
                <a:rPr lang="en-US" sz="800" b="1" i="0" u="none" strike="noStrike">
                  <a:solidFill>
                    <a:srgbClr val="000000"/>
                  </a:solidFill>
                  <a:latin typeface="Calibri"/>
                </a:rPr>
                <a:pPr algn="ctr"/>
                <a:t> </a:t>
              </a:fld>
              <a:endParaRPr lang="en-US" sz="800" b="1" i="0" u="none" strike="noStrike">
                <a:solidFill>
                  <a:srgbClr val="000000"/>
                </a:solidFill>
                <a:latin typeface="Calibri"/>
              </a:endParaRPr>
            </a:p>
          </xdr:txBody>
        </xdr:sp>
      </xdr:grpSp>
      <xdr:grpSp>
        <xdr:nvGrpSpPr>
          <xdr:cNvPr id="23" name="Group 22">
            <a:extLst>
              <a:ext uri="{FF2B5EF4-FFF2-40B4-BE49-F238E27FC236}">
                <a16:creationId xmlns:a16="http://schemas.microsoft.com/office/drawing/2014/main" id="{00000000-0008-0000-0000-000017000000}"/>
              </a:ext>
            </a:extLst>
          </xdr:cNvPr>
          <xdr:cNvGrpSpPr/>
        </xdr:nvGrpSpPr>
        <xdr:grpSpPr>
          <a:xfrm>
            <a:off x="1858490" y="13659584"/>
            <a:ext cx="1513360" cy="1386451"/>
            <a:chOff x="277340" y="13659584"/>
            <a:chExt cx="1513360" cy="1386451"/>
          </a:xfrm>
        </xdr:grpSpPr>
        <xdr:sp macro="" textlink="">
          <xdr:nvSpPr>
            <xdr:cNvPr id="42" name="Rectangle 23">
              <a:extLst>
                <a:ext uri="{FF2B5EF4-FFF2-40B4-BE49-F238E27FC236}">
                  <a16:creationId xmlns:a16="http://schemas.microsoft.com/office/drawing/2014/main" id="{00000000-0008-0000-0000-00002A000000}"/>
                </a:ext>
              </a:extLst>
            </xdr:cNvPr>
            <xdr:cNvSpPr/>
          </xdr:nvSpPr>
          <xdr:spPr>
            <a:xfrm>
              <a:off x="277340" y="13659584"/>
              <a:ext cx="1513360" cy="1372598"/>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i="0" u="none" strike="noStrike">
                <a:solidFill>
                  <a:srgbClr val="000000"/>
                </a:solidFill>
                <a:latin typeface="Calibri"/>
              </a:endParaRPr>
            </a:p>
          </xdr:txBody>
        </xdr:sp>
        <xdr:sp macro="" textlink="$E$134">
          <xdr:nvSpPr>
            <xdr:cNvPr id="43" name="Factorydesc2">
              <a:extLst>
                <a:ext uri="{FF2B5EF4-FFF2-40B4-BE49-F238E27FC236}">
                  <a16:creationId xmlns:a16="http://schemas.microsoft.com/office/drawing/2014/main" id="{00000000-0008-0000-0000-00002B000000}"/>
                </a:ext>
              </a:extLst>
            </xdr:cNvPr>
            <xdr:cNvSpPr/>
          </xdr:nvSpPr>
          <xdr:spPr>
            <a:xfrm>
              <a:off x="277340" y="14849474"/>
              <a:ext cx="1513360" cy="196561"/>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8AA00DBA-073D-42F9-8833-672CAC3BEE9A}" type="TxLink">
                <a:rPr lang="en-US" sz="800" b="1" i="0" u="none" strike="noStrike">
                  <a:solidFill>
                    <a:srgbClr val="000000"/>
                  </a:solidFill>
                  <a:latin typeface="Calibri"/>
                </a:rPr>
                <a:pPr algn="ctr"/>
                <a:t> </a:t>
              </a:fld>
              <a:endParaRPr lang="en-US" sz="800" b="1" i="0" u="none" strike="noStrike">
                <a:solidFill>
                  <a:srgbClr val="000000"/>
                </a:solidFill>
                <a:latin typeface="Calibri"/>
              </a:endParaRPr>
            </a:p>
          </xdr:txBody>
        </xdr:sp>
      </xdr:grpSp>
      <xdr:grpSp>
        <xdr:nvGrpSpPr>
          <xdr:cNvPr id="24" name="Group 25">
            <a:extLst>
              <a:ext uri="{FF2B5EF4-FFF2-40B4-BE49-F238E27FC236}">
                <a16:creationId xmlns:a16="http://schemas.microsoft.com/office/drawing/2014/main" id="{00000000-0008-0000-0000-000018000000}"/>
              </a:ext>
            </a:extLst>
          </xdr:cNvPr>
          <xdr:cNvGrpSpPr/>
        </xdr:nvGrpSpPr>
        <xdr:grpSpPr>
          <a:xfrm>
            <a:off x="3420590" y="13659584"/>
            <a:ext cx="1513360" cy="1386451"/>
            <a:chOff x="277340" y="13659584"/>
            <a:chExt cx="1513360" cy="1386451"/>
          </a:xfrm>
        </xdr:grpSpPr>
        <xdr:sp macro="" textlink="">
          <xdr:nvSpPr>
            <xdr:cNvPr id="40" name="Rectangle 26">
              <a:extLst>
                <a:ext uri="{FF2B5EF4-FFF2-40B4-BE49-F238E27FC236}">
                  <a16:creationId xmlns:a16="http://schemas.microsoft.com/office/drawing/2014/main" id="{00000000-0008-0000-0000-000028000000}"/>
                </a:ext>
              </a:extLst>
            </xdr:cNvPr>
            <xdr:cNvSpPr/>
          </xdr:nvSpPr>
          <xdr:spPr>
            <a:xfrm>
              <a:off x="277340" y="13659584"/>
              <a:ext cx="1513360" cy="1372598"/>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i="0" u="none" strike="noStrike">
                <a:solidFill>
                  <a:srgbClr val="000000"/>
                </a:solidFill>
                <a:latin typeface="Calibri"/>
              </a:endParaRPr>
            </a:p>
          </xdr:txBody>
        </xdr:sp>
        <xdr:sp macro="" textlink="$E$135">
          <xdr:nvSpPr>
            <xdr:cNvPr id="41" name="Factorydesc3">
              <a:extLst>
                <a:ext uri="{FF2B5EF4-FFF2-40B4-BE49-F238E27FC236}">
                  <a16:creationId xmlns:a16="http://schemas.microsoft.com/office/drawing/2014/main" id="{00000000-0008-0000-0000-000029000000}"/>
                </a:ext>
              </a:extLst>
            </xdr:cNvPr>
            <xdr:cNvSpPr/>
          </xdr:nvSpPr>
          <xdr:spPr>
            <a:xfrm>
              <a:off x="277340" y="14849474"/>
              <a:ext cx="1513360" cy="196561"/>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7B9D0B60-A6EB-4AB7-A9AE-1F450F9DE236}" type="TxLink">
                <a:rPr lang="en-US" sz="800" b="1" i="0" u="none" strike="noStrike">
                  <a:solidFill>
                    <a:srgbClr val="000000"/>
                  </a:solidFill>
                  <a:latin typeface="Calibri"/>
                </a:rPr>
                <a:pPr algn="ctr"/>
                <a:t> </a:t>
              </a:fld>
              <a:endParaRPr lang="en-US" sz="800" b="1" i="0" u="none" strike="noStrike">
                <a:solidFill>
                  <a:srgbClr val="000000"/>
                </a:solidFill>
                <a:latin typeface="Calibri"/>
              </a:endParaRPr>
            </a:p>
          </xdr:txBody>
        </xdr:sp>
      </xdr:grpSp>
      <xdr:grpSp>
        <xdr:nvGrpSpPr>
          <xdr:cNvPr id="25" name="Group 28">
            <a:extLst>
              <a:ext uri="{FF2B5EF4-FFF2-40B4-BE49-F238E27FC236}">
                <a16:creationId xmlns:a16="http://schemas.microsoft.com/office/drawing/2014/main" id="{00000000-0008-0000-0000-000019000000}"/>
              </a:ext>
            </a:extLst>
          </xdr:cNvPr>
          <xdr:cNvGrpSpPr/>
        </xdr:nvGrpSpPr>
        <xdr:grpSpPr>
          <a:xfrm>
            <a:off x="5001740" y="13659584"/>
            <a:ext cx="1513360" cy="1386451"/>
            <a:chOff x="277340" y="13659584"/>
            <a:chExt cx="1513360" cy="1386451"/>
          </a:xfrm>
        </xdr:grpSpPr>
        <xdr:sp macro="" textlink="">
          <xdr:nvSpPr>
            <xdr:cNvPr id="38" name="Rectangle 37">
              <a:extLst>
                <a:ext uri="{FF2B5EF4-FFF2-40B4-BE49-F238E27FC236}">
                  <a16:creationId xmlns:a16="http://schemas.microsoft.com/office/drawing/2014/main" id="{00000000-0008-0000-0000-000026000000}"/>
                </a:ext>
              </a:extLst>
            </xdr:cNvPr>
            <xdr:cNvSpPr/>
          </xdr:nvSpPr>
          <xdr:spPr>
            <a:xfrm>
              <a:off x="277340" y="13659584"/>
              <a:ext cx="1513360" cy="1372598"/>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i="0" u="none" strike="noStrike">
                <a:solidFill>
                  <a:srgbClr val="000000"/>
                </a:solidFill>
                <a:latin typeface="Calibri"/>
              </a:endParaRPr>
            </a:p>
          </xdr:txBody>
        </xdr:sp>
        <xdr:sp macro="" textlink="$E$136">
          <xdr:nvSpPr>
            <xdr:cNvPr id="39" name="Factorydesc4">
              <a:extLst>
                <a:ext uri="{FF2B5EF4-FFF2-40B4-BE49-F238E27FC236}">
                  <a16:creationId xmlns:a16="http://schemas.microsoft.com/office/drawing/2014/main" id="{00000000-0008-0000-0000-000027000000}"/>
                </a:ext>
              </a:extLst>
            </xdr:cNvPr>
            <xdr:cNvSpPr/>
          </xdr:nvSpPr>
          <xdr:spPr>
            <a:xfrm>
              <a:off x="277340" y="14849474"/>
              <a:ext cx="1513360" cy="196561"/>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A57EE120-597E-4CD5-A82B-6AB88473A2EF}" type="TxLink">
                <a:rPr lang="en-US" sz="800" b="1" i="0" u="none" strike="noStrike">
                  <a:solidFill>
                    <a:srgbClr val="000000"/>
                  </a:solidFill>
                  <a:latin typeface="Calibri"/>
                </a:rPr>
                <a:pPr algn="ctr"/>
                <a:t> </a:t>
              </a:fld>
              <a:endParaRPr lang="en-US" sz="800" b="1" i="0" u="none" strike="noStrike">
                <a:solidFill>
                  <a:srgbClr val="000000"/>
                </a:solidFill>
                <a:latin typeface="Calibri"/>
              </a:endParaRPr>
            </a:p>
          </xdr:txBody>
        </xdr:sp>
      </xdr:grpSp>
      <xdr:grpSp>
        <xdr:nvGrpSpPr>
          <xdr:cNvPr id="26" name="Group 31">
            <a:extLst>
              <a:ext uri="{FF2B5EF4-FFF2-40B4-BE49-F238E27FC236}">
                <a16:creationId xmlns:a16="http://schemas.microsoft.com/office/drawing/2014/main" id="{00000000-0008-0000-0000-00001A000000}"/>
              </a:ext>
            </a:extLst>
          </xdr:cNvPr>
          <xdr:cNvGrpSpPr/>
        </xdr:nvGrpSpPr>
        <xdr:grpSpPr>
          <a:xfrm>
            <a:off x="6563840" y="13650059"/>
            <a:ext cx="1513360" cy="1386451"/>
            <a:chOff x="277340" y="13659584"/>
            <a:chExt cx="1513360" cy="1386451"/>
          </a:xfrm>
        </xdr:grpSpPr>
        <xdr:sp macro="" textlink="">
          <xdr:nvSpPr>
            <xdr:cNvPr id="36" name="Rectangle 35">
              <a:extLst>
                <a:ext uri="{FF2B5EF4-FFF2-40B4-BE49-F238E27FC236}">
                  <a16:creationId xmlns:a16="http://schemas.microsoft.com/office/drawing/2014/main" id="{00000000-0008-0000-0000-000024000000}"/>
                </a:ext>
              </a:extLst>
            </xdr:cNvPr>
            <xdr:cNvSpPr/>
          </xdr:nvSpPr>
          <xdr:spPr>
            <a:xfrm>
              <a:off x="277340" y="13659584"/>
              <a:ext cx="1513360" cy="1372598"/>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i="0" u="none" strike="noStrike">
                <a:solidFill>
                  <a:srgbClr val="000000"/>
                </a:solidFill>
                <a:latin typeface="Calibri"/>
              </a:endParaRPr>
            </a:p>
          </xdr:txBody>
        </xdr:sp>
        <xdr:sp macro="" textlink="$E$137">
          <xdr:nvSpPr>
            <xdr:cNvPr id="37" name="Factorydesc5">
              <a:extLst>
                <a:ext uri="{FF2B5EF4-FFF2-40B4-BE49-F238E27FC236}">
                  <a16:creationId xmlns:a16="http://schemas.microsoft.com/office/drawing/2014/main" id="{00000000-0008-0000-0000-000025000000}"/>
                </a:ext>
              </a:extLst>
            </xdr:cNvPr>
            <xdr:cNvSpPr/>
          </xdr:nvSpPr>
          <xdr:spPr>
            <a:xfrm>
              <a:off x="277340" y="14849474"/>
              <a:ext cx="1513360" cy="196561"/>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F37A7C1A-0F7C-49B5-9626-E4855717AEE0}" type="TxLink">
                <a:rPr lang="en-US" sz="800" b="1" i="0" u="none" strike="noStrike">
                  <a:solidFill>
                    <a:srgbClr val="000000"/>
                  </a:solidFill>
                  <a:latin typeface="Calibri"/>
                </a:rPr>
                <a:pPr algn="ctr"/>
                <a:t> </a:t>
              </a:fld>
              <a:endParaRPr lang="en-US" sz="800" b="1" i="0" u="none" strike="noStrike">
                <a:solidFill>
                  <a:srgbClr val="000000"/>
                </a:solidFill>
                <a:latin typeface="Calibri"/>
              </a:endParaRPr>
            </a:p>
          </xdr:txBody>
        </xdr:sp>
      </xdr:grpSp>
      <xdr:grpSp>
        <xdr:nvGrpSpPr>
          <xdr:cNvPr id="27" name="Group 43">
            <a:extLst>
              <a:ext uri="{FF2B5EF4-FFF2-40B4-BE49-F238E27FC236}">
                <a16:creationId xmlns:a16="http://schemas.microsoft.com/office/drawing/2014/main" id="{00000000-0008-0000-0000-00001B000000}"/>
              </a:ext>
            </a:extLst>
          </xdr:cNvPr>
          <xdr:cNvGrpSpPr/>
        </xdr:nvGrpSpPr>
        <xdr:grpSpPr>
          <a:xfrm>
            <a:off x="8116415" y="13650059"/>
            <a:ext cx="1513360" cy="1386451"/>
            <a:chOff x="277340" y="13659584"/>
            <a:chExt cx="1513360" cy="1386451"/>
          </a:xfrm>
        </xdr:grpSpPr>
        <xdr:sp macro="" textlink="">
          <xdr:nvSpPr>
            <xdr:cNvPr id="34" name="Rectangle 33">
              <a:extLst>
                <a:ext uri="{FF2B5EF4-FFF2-40B4-BE49-F238E27FC236}">
                  <a16:creationId xmlns:a16="http://schemas.microsoft.com/office/drawing/2014/main" id="{00000000-0008-0000-0000-000022000000}"/>
                </a:ext>
              </a:extLst>
            </xdr:cNvPr>
            <xdr:cNvSpPr/>
          </xdr:nvSpPr>
          <xdr:spPr>
            <a:xfrm>
              <a:off x="277340" y="13659584"/>
              <a:ext cx="1513360" cy="1372598"/>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i="0" u="none" strike="noStrike">
                <a:solidFill>
                  <a:srgbClr val="000000"/>
                </a:solidFill>
                <a:latin typeface="Calibri"/>
              </a:endParaRPr>
            </a:p>
          </xdr:txBody>
        </xdr:sp>
        <xdr:sp macro="" textlink="$E$138">
          <xdr:nvSpPr>
            <xdr:cNvPr id="35" name="Factorydesc6">
              <a:extLst>
                <a:ext uri="{FF2B5EF4-FFF2-40B4-BE49-F238E27FC236}">
                  <a16:creationId xmlns:a16="http://schemas.microsoft.com/office/drawing/2014/main" id="{00000000-0008-0000-0000-000023000000}"/>
                </a:ext>
              </a:extLst>
            </xdr:cNvPr>
            <xdr:cNvSpPr/>
          </xdr:nvSpPr>
          <xdr:spPr>
            <a:xfrm>
              <a:off x="277340" y="14849474"/>
              <a:ext cx="1513360" cy="196561"/>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C159800E-F234-4667-AE04-16D9A572BB7A}" type="TxLink">
                <a:rPr lang="en-US" sz="800" b="1" i="0" u="none" strike="noStrike">
                  <a:solidFill>
                    <a:srgbClr val="000000"/>
                  </a:solidFill>
                  <a:latin typeface="Calibri"/>
                </a:rPr>
                <a:pPr algn="ctr"/>
                <a:t> </a:t>
              </a:fld>
              <a:endParaRPr lang="en-US" sz="800" b="1" i="0" u="none" strike="noStrike">
                <a:solidFill>
                  <a:srgbClr val="000000"/>
                </a:solidFill>
                <a:latin typeface="Calibri"/>
              </a:endParaRPr>
            </a:p>
          </xdr:txBody>
        </xdr:sp>
      </xdr:grpSp>
      <xdr:grpSp>
        <xdr:nvGrpSpPr>
          <xdr:cNvPr id="28" name="Group 46">
            <a:extLst>
              <a:ext uri="{FF2B5EF4-FFF2-40B4-BE49-F238E27FC236}">
                <a16:creationId xmlns:a16="http://schemas.microsoft.com/office/drawing/2014/main" id="{00000000-0008-0000-0000-00001C000000}"/>
              </a:ext>
            </a:extLst>
          </xdr:cNvPr>
          <xdr:cNvGrpSpPr/>
        </xdr:nvGrpSpPr>
        <xdr:grpSpPr>
          <a:xfrm>
            <a:off x="9678515" y="13650059"/>
            <a:ext cx="1513360" cy="1386451"/>
            <a:chOff x="277340" y="13659584"/>
            <a:chExt cx="1513360" cy="1386451"/>
          </a:xfrm>
        </xdr:grpSpPr>
        <xdr:sp macro="" textlink="">
          <xdr:nvSpPr>
            <xdr:cNvPr id="32" name="Rectangle 31">
              <a:extLst>
                <a:ext uri="{FF2B5EF4-FFF2-40B4-BE49-F238E27FC236}">
                  <a16:creationId xmlns:a16="http://schemas.microsoft.com/office/drawing/2014/main" id="{00000000-0008-0000-0000-000020000000}"/>
                </a:ext>
              </a:extLst>
            </xdr:cNvPr>
            <xdr:cNvSpPr/>
          </xdr:nvSpPr>
          <xdr:spPr>
            <a:xfrm>
              <a:off x="277340" y="13659584"/>
              <a:ext cx="1513360" cy="1372598"/>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i="0" u="none" strike="noStrike">
                <a:solidFill>
                  <a:srgbClr val="000000"/>
                </a:solidFill>
                <a:latin typeface="Calibri"/>
              </a:endParaRPr>
            </a:p>
          </xdr:txBody>
        </xdr:sp>
        <xdr:sp macro="" textlink="$E$139">
          <xdr:nvSpPr>
            <xdr:cNvPr id="33" name="Factorydesc7">
              <a:extLst>
                <a:ext uri="{FF2B5EF4-FFF2-40B4-BE49-F238E27FC236}">
                  <a16:creationId xmlns:a16="http://schemas.microsoft.com/office/drawing/2014/main" id="{00000000-0008-0000-0000-000021000000}"/>
                </a:ext>
              </a:extLst>
            </xdr:cNvPr>
            <xdr:cNvSpPr/>
          </xdr:nvSpPr>
          <xdr:spPr>
            <a:xfrm>
              <a:off x="277340" y="14849474"/>
              <a:ext cx="1513360" cy="196561"/>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6276D275-9B3B-4845-9E88-EF17992026AD}" type="TxLink">
                <a:rPr lang="en-US" sz="800" b="1" i="0" u="none" strike="noStrike">
                  <a:solidFill>
                    <a:srgbClr val="000000"/>
                  </a:solidFill>
                  <a:latin typeface="Calibri"/>
                </a:rPr>
                <a:pPr algn="ctr"/>
                <a:t> </a:t>
              </a:fld>
              <a:endParaRPr lang="en-US" sz="800" b="1" i="0" u="none" strike="noStrike">
                <a:solidFill>
                  <a:srgbClr val="000000"/>
                </a:solidFill>
                <a:latin typeface="Calibri"/>
              </a:endParaRPr>
            </a:p>
          </xdr:txBody>
        </xdr:sp>
      </xdr:grpSp>
      <xdr:grpSp>
        <xdr:nvGrpSpPr>
          <xdr:cNvPr id="29" name="Group 49">
            <a:extLst>
              <a:ext uri="{FF2B5EF4-FFF2-40B4-BE49-F238E27FC236}">
                <a16:creationId xmlns:a16="http://schemas.microsoft.com/office/drawing/2014/main" id="{00000000-0008-0000-0000-00001D000000}"/>
              </a:ext>
            </a:extLst>
          </xdr:cNvPr>
          <xdr:cNvGrpSpPr/>
        </xdr:nvGrpSpPr>
        <xdr:grpSpPr>
          <a:xfrm>
            <a:off x="11259665" y="13650059"/>
            <a:ext cx="1513360" cy="1386451"/>
            <a:chOff x="277340" y="13659584"/>
            <a:chExt cx="1513360" cy="1386451"/>
          </a:xfrm>
        </xdr:grpSpPr>
        <xdr:sp macro="" textlink="">
          <xdr:nvSpPr>
            <xdr:cNvPr id="30" name="Rectangle 28">
              <a:extLst>
                <a:ext uri="{FF2B5EF4-FFF2-40B4-BE49-F238E27FC236}">
                  <a16:creationId xmlns:a16="http://schemas.microsoft.com/office/drawing/2014/main" id="{00000000-0008-0000-0000-00001E000000}"/>
                </a:ext>
              </a:extLst>
            </xdr:cNvPr>
            <xdr:cNvSpPr/>
          </xdr:nvSpPr>
          <xdr:spPr>
            <a:xfrm>
              <a:off x="277340" y="13659584"/>
              <a:ext cx="1513360" cy="1372598"/>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i="0" u="none" strike="noStrike">
                <a:solidFill>
                  <a:srgbClr val="000000"/>
                </a:solidFill>
                <a:latin typeface="Calibri"/>
              </a:endParaRPr>
            </a:p>
          </xdr:txBody>
        </xdr:sp>
        <xdr:sp macro="" textlink="$E$140">
          <xdr:nvSpPr>
            <xdr:cNvPr id="31" name="Factorydesc8">
              <a:extLst>
                <a:ext uri="{FF2B5EF4-FFF2-40B4-BE49-F238E27FC236}">
                  <a16:creationId xmlns:a16="http://schemas.microsoft.com/office/drawing/2014/main" id="{00000000-0008-0000-0000-00001F000000}"/>
                </a:ext>
              </a:extLst>
            </xdr:cNvPr>
            <xdr:cNvSpPr/>
          </xdr:nvSpPr>
          <xdr:spPr>
            <a:xfrm>
              <a:off x="277340" y="14849474"/>
              <a:ext cx="1513360" cy="196561"/>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BBE3C4D9-3971-4527-BAAE-35E3CB1F6602}" type="TxLink">
                <a:rPr lang="en-US" sz="800" b="1" i="0" u="none" strike="noStrike">
                  <a:solidFill>
                    <a:srgbClr val="000000"/>
                  </a:solidFill>
                  <a:latin typeface="Calibri"/>
                </a:rPr>
                <a:pPr algn="ctr"/>
                <a:t> </a:t>
              </a:fld>
              <a:endParaRPr lang="en-US" sz="800" b="1" i="0" u="none" strike="noStrike">
                <a:solidFill>
                  <a:srgbClr val="000000"/>
                </a:solidFill>
                <a:latin typeface="Calibri"/>
              </a:endParaRPr>
            </a:p>
          </xdr:txBody>
        </xdr:sp>
      </xdr:grpSp>
    </xdr:grpSp>
    <xdr:clientData/>
  </xdr:twoCellAnchor>
  <xdr:twoCellAnchor>
    <xdr:from>
      <xdr:col>1</xdr:col>
      <xdr:colOff>187176</xdr:colOff>
      <xdr:row>112</xdr:row>
      <xdr:rowOff>108704</xdr:rowOff>
    </xdr:from>
    <xdr:to>
      <xdr:col>22</xdr:col>
      <xdr:colOff>126630</xdr:colOff>
      <xdr:row>121</xdr:row>
      <xdr:rowOff>185303</xdr:rowOff>
    </xdr:to>
    <xdr:grpSp>
      <xdr:nvGrpSpPr>
        <xdr:cNvPr id="50" name="Group 49">
          <a:extLst>
            <a:ext uri="{FF2B5EF4-FFF2-40B4-BE49-F238E27FC236}">
              <a16:creationId xmlns:a16="http://schemas.microsoft.com/office/drawing/2014/main" id="{00000000-0008-0000-0000-000032000000}"/>
            </a:ext>
          </a:extLst>
        </xdr:cNvPr>
        <xdr:cNvGrpSpPr/>
      </xdr:nvGrpSpPr>
      <xdr:grpSpPr>
        <a:xfrm>
          <a:off x="584051" y="22587704"/>
          <a:ext cx="13258579" cy="1791099"/>
          <a:chOff x="187176" y="13310354"/>
          <a:chExt cx="12741054" cy="1791099"/>
        </a:xfrm>
      </xdr:grpSpPr>
      <xdr:grpSp>
        <xdr:nvGrpSpPr>
          <xdr:cNvPr id="51" name="Group 13">
            <a:extLst>
              <a:ext uri="{FF2B5EF4-FFF2-40B4-BE49-F238E27FC236}">
                <a16:creationId xmlns:a16="http://schemas.microsoft.com/office/drawing/2014/main" id="{00000000-0008-0000-0000-000033000000}"/>
              </a:ext>
            </a:extLst>
          </xdr:cNvPr>
          <xdr:cNvGrpSpPr/>
        </xdr:nvGrpSpPr>
        <xdr:grpSpPr>
          <a:xfrm>
            <a:off x="187176" y="13310354"/>
            <a:ext cx="12741054" cy="1791099"/>
            <a:chOff x="183016" y="14003083"/>
            <a:chExt cx="6477063" cy="1791099"/>
          </a:xfrm>
        </xdr:grpSpPr>
        <xdr:sp macro="" textlink="">
          <xdr:nvSpPr>
            <xdr:cNvPr id="76" name="Rectangle 9">
              <a:extLst>
                <a:ext uri="{FF2B5EF4-FFF2-40B4-BE49-F238E27FC236}">
                  <a16:creationId xmlns:a16="http://schemas.microsoft.com/office/drawing/2014/main" id="{00000000-0008-0000-0000-00004C000000}"/>
                </a:ext>
              </a:extLst>
            </xdr:cNvPr>
            <xdr:cNvSpPr/>
          </xdr:nvSpPr>
          <xdr:spPr>
            <a:xfrm>
              <a:off x="183016" y="14028965"/>
              <a:ext cx="6477063" cy="1765217"/>
            </a:xfrm>
            <a:prstGeom prst="rect">
              <a:avLst/>
            </a:prstGeom>
            <a:solidFill>
              <a:schemeClr val="bg1"/>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nvGrpSpPr>
            <xdr:cNvPr id="77" name="Group 12">
              <a:extLst>
                <a:ext uri="{FF2B5EF4-FFF2-40B4-BE49-F238E27FC236}">
                  <a16:creationId xmlns:a16="http://schemas.microsoft.com/office/drawing/2014/main" id="{00000000-0008-0000-0000-00004D000000}"/>
                </a:ext>
              </a:extLst>
            </xdr:cNvPr>
            <xdr:cNvGrpSpPr/>
          </xdr:nvGrpSpPr>
          <xdr:grpSpPr>
            <a:xfrm>
              <a:off x="191273" y="14003083"/>
              <a:ext cx="6462537" cy="308931"/>
              <a:chOff x="503001" y="14539947"/>
              <a:chExt cx="6462537" cy="308931"/>
            </a:xfrm>
          </xdr:grpSpPr>
          <xdr:sp macro="" textlink="">
            <xdr:nvSpPr>
              <xdr:cNvPr id="78" name="Rectangle 76">
                <a:extLst>
                  <a:ext uri="{FF2B5EF4-FFF2-40B4-BE49-F238E27FC236}">
                    <a16:creationId xmlns:a16="http://schemas.microsoft.com/office/drawing/2014/main" id="{00000000-0008-0000-0000-00004E000000}"/>
                  </a:ext>
                </a:extLst>
              </xdr:cNvPr>
              <xdr:cNvSpPr/>
            </xdr:nvSpPr>
            <xdr:spPr>
              <a:xfrm>
                <a:off x="503001" y="14572384"/>
                <a:ext cx="6462537" cy="276494"/>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79" name="Rectangle 10">
                <a:extLst>
                  <a:ext uri="{FF2B5EF4-FFF2-40B4-BE49-F238E27FC236}">
                    <a16:creationId xmlns:a16="http://schemas.microsoft.com/office/drawing/2014/main" id="{00000000-0008-0000-0000-00004F000000}"/>
                  </a:ext>
                </a:extLst>
              </xdr:cNvPr>
              <xdr:cNvSpPr/>
            </xdr:nvSpPr>
            <xdr:spPr>
              <a:xfrm>
                <a:off x="548947" y="14539947"/>
                <a:ext cx="1780060" cy="308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800" b="1" u="none" baseline="0">
                    <a:solidFill>
                      <a:schemeClr val="bg1"/>
                    </a:solidFill>
                  </a:rPr>
                  <a:t>Product photos</a:t>
                </a:r>
                <a:r>
                  <a:rPr lang="en-US" sz="1800" b="1" u="none">
                    <a:solidFill>
                      <a:schemeClr val="bg1"/>
                    </a:solidFill>
                  </a:rPr>
                  <a:t>:</a:t>
                </a:r>
                <a:r>
                  <a:rPr lang="en-US" sz="1800" b="1" u="none" baseline="0">
                    <a:solidFill>
                      <a:schemeClr val="bg1"/>
                    </a:solidFill>
                  </a:rPr>
                  <a:t> </a:t>
                </a:r>
                <a:endParaRPr lang="en-US" sz="1800" b="1" u="none">
                  <a:solidFill>
                    <a:schemeClr val="bg1"/>
                  </a:solidFill>
                </a:endParaRPr>
              </a:p>
            </xdr:txBody>
          </xdr:sp>
        </xdr:grpSp>
      </xdr:grpSp>
      <xdr:grpSp>
        <xdr:nvGrpSpPr>
          <xdr:cNvPr id="52" name="Group 21">
            <a:extLst>
              <a:ext uri="{FF2B5EF4-FFF2-40B4-BE49-F238E27FC236}">
                <a16:creationId xmlns:a16="http://schemas.microsoft.com/office/drawing/2014/main" id="{00000000-0008-0000-0000-000034000000}"/>
              </a:ext>
            </a:extLst>
          </xdr:cNvPr>
          <xdr:cNvGrpSpPr/>
        </xdr:nvGrpSpPr>
        <xdr:grpSpPr>
          <a:xfrm>
            <a:off x="277340" y="13658118"/>
            <a:ext cx="1513360" cy="1387917"/>
            <a:chOff x="277340" y="13658118"/>
            <a:chExt cx="1513360" cy="1387917"/>
          </a:xfrm>
        </xdr:grpSpPr>
        <xdr:sp macro="" textlink="">
          <xdr:nvSpPr>
            <xdr:cNvPr id="74" name="Rectangle 73">
              <a:extLst>
                <a:ext uri="{FF2B5EF4-FFF2-40B4-BE49-F238E27FC236}">
                  <a16:creationId xmlns:a16="http://schemas.microsoft.com/office/drawing/2014/main" id="{00000000-0008-0000-0000-00004A000000}"/>
                </a:ext>
              </a:extLst>
            </xdr:cNvPr>
            <xdr:cNvSpPr/>
          </xdr:nvSpPr>
          <xdr:spPr>
            <a:xfrm>
              <a:off x="277340" y="13658118"/>
              <a:ext cx="1513360" cy="1374064"/>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i="0" u="none" strike="noStrike">
                <a:solidFill>
                  <a:srgbClr val="000000"/>
                </a:solidFill>
                <a:latin typeface="Calibri"/>
              </a:endParaRPr>
            </a:p>
          </xdr:txBody>
        </xdr:sp>
        <xdr:sp macro="" textlink="$E$142">
          <xdr:nvSpPr>
            <xdr:cNvPr id="75" name="Productdesc1">
              <a:extLst>
                <a:ext uri="{FF2B5EF4-FFF2-40B4-BE49-F238E27FC236}">
                  <a16:creationId xmlns:a16="http://schemas.microsoft.com/office/drawing/2014/main" id="{00000000-0008-0000-0000-00004B000000}"/>
                </a:ext>
              </a:extLst>
            </xdr:cNvPr>
            <xdr:cNvSpPr/>
          </xdr:nvSpPr>
          <xdr:spPr>
            <a:xfrm>
              <a:off x="277340" y="14849474"/>
              <a:ext cx="1513360" cy="196561"/>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30EAE7BA-0082-4B0B-B662-2761C06DFF9B}" type="TxLink">
                <a:rPr lang="en-US" sz="800" b="1" i="0" u="none" strike="noStrike">
                  <a:solidFill>
                    <a:srgbClr val="000000"/>
                  </a:solidFill>
                  <a:latin typeface="Calibri"/>
                </a:rPr>
                <a:pPr algn="ctr"/>
                <a:t> </a:t>
              </a:fld>
              <a:endParaRPr lang="en-US" sz="800" b="1" i="0" u="none" strike="noStrike">
                <a:solidFill>
                  <a:srgbClr val="000000"/>
                </a:solidFill>
                <a:latin typeface="Calibri"/>
              </a:endParaRPr>
            </a:p>
          </xdr:txBody>
        </xdr:sp>
      </xdr:grpSp>
      <xdr:grpSp>
        <xdr:nvGrpSpPr>
          <xdr:cNvPr id="53" name="Group 22">
            <a:extLst>
              <a:ext uri="{FF2B5EF4-FFF2-40B4-BE49-F238E27FC236}">
                <a16:creationId xmlns:a16="http://schemas.microsoft.com/office/drawing/2014/main" id="{00000000-0008-0000-0000-000035000000}"/>
              </a:ext>
            </a:extLst>
          </xdr:cNvPr>
          <xdr:cNvGrpSpPr/>
        </xdr:nvGrpSpPr>
        <xdr:grpSpPr>
          <a:xfrm>
            <a:off x="1858490" y="13658118"/>
            <a:ext cx="1513360" cy="1387917"/>
            <a:chOff x="277340" y="13658118"/>
            <a:chExt cx="1513360" cy="1387917"/>
          </a:xfrm>
        </xdr:grpSpPr>
        <xdr:sp macro="" textlink="">
          <xdr:nvSpPr>
            <xdr:cNvPr id="72" name="Rectangle 71">
              <a:extLst>
                <a:ext uri="{FF2B5EF4-FFF2-40B4-BE49-F238E27FC236}">
                  <a16:creationId xmlns:a16="http://schemas.microsoft.com/office/drawing/2014/main" id="{00000000-0008-0000-0000-000048000000}"/>
                </a:ext>
              </a:extLst>
            </xdr:cNvPr>
            <xdr:cNvSpPr/>
          </xdr:nvSpPr>
          <xdr:spPr>
            <a:xfrm>
              <a:off x="277340" y="13658118"/>
              <a:ext cx="1513360" cy="1374064"/>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i="0" u="none" strike="noStrike">
                <a:solidFill>
                  <a:srgbClr val="000000"/>
                </a:solidFill>
                <a:latin typeface="Calibri"/>
              </a:endParaRPr>
            </a:p>
          </xdr:txBody>
        </xdr:sp>
        <xdr:sp macro="" textlink="$E$143">
          <xdr:nvSpPr>
            <xdr:cNvPr id="73" name="Productdesc2">
              <a:extLst>
                <a:ext uri="{FF2B5EF4-FFF2-40B4-BE49-F238E27FC236}">
                  <a16:creationId xmlns:a16="http://schemas.microsoft.com/office/drawing/2014/main" id="{00000000-0008-0000-0000-000049000000}"/>
                </a:ext>
              </a:extLst>
            </xdr:cNvPr>
            <xdr:cNvSpPr/>
          </xdr:nvSpPr>
          <xdr:spPr>
            <a:xfrm>
              <a:off x="277340" y="14849474"/>
              <a:ext cx="1513360" cy="196561"/>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D11F8DAC-3309-4AEE-8D5A-736F793C91EB}" type="TxLink">
                <a:rPr lang="en-US" sz="800" b="1" i="0" u="none" strike="noStrike">
                  <a:solidFill>
                    <a:srgbClr val="000000"/>
                  </a:solidFill>
                  <a:latin typeface="Calibri"/>
                </a:rPr>
                <a:pPr algn="ctr"/>
                <a:t> </a:t>
              </a:fld>
              <a:endParaRPr lang="en-US" sz="800" b="1" i="0" u="none" strike="noStrike">
                <a:solidFill>
                  <a:srgbClr val="000000"/>
                </a:solidFill>
                <a:latin typeface="Calibri"/>
              </a:endParaRPr>
            </a:p>
          </xdr:txBody>
        </xdr:sp>
      </xdr:grpSp>
      <xdr:grpSp>
        <xdr:nvGrpSpPr>
          <xdr:cNvPr id="54" name="Group 25">
            <a:extLst>
              <a:ext uri="{FF2B5EF4-FFF2-40B4-BE49-F238E27FC236}">
                <a16:creationId xmlns:a16="http://schemas.microsoft.com/office/drawing/2014/main" id="{00000000-0008-0000-0000-000036000000}"/>
              </a:ext>
            </a:extLst>
          </xdr:cNvPr>
          <xdr:cNvGrpSpPr/>
        </xdr:nvGrpSpPr>
        <xdr:grpSpPr>
          <a:xfrm>
            <a:off x="3420590" y="13658118"/>
            <a:ext cx="1513360" cy="1387917"/>
            <a:chOff x="277340" y="13658118"/>
            <a:chExt cx="1513360" cy="1387917"/>
          </a:xfrm>
        </xdr:grpSpPr>
        <xdr:sp macro="" textlink="">
          <xdr:nvSpPr>
            <xdr:cNvPr id="70" name="Rectangle 69">
              <a:extLst>
                <a:ext uri="{FF2B5EF4-FFF2-40B4-BE49-F238E27FC236}">
                  <a16:creationId xmlns:a16="http://schemas.microsoft.com/office/drawing/2014/main" id="{00000000-0008-0000-0000-000046000000}"/>
                </a:ext>
              </a:extLst>
            </xdr:cNvPr>
            <xdr:cNvSpPr/>
          </xdr:nvSpPr>
          <xdr:spPr>
            <a:xfrm>
              <a:off x="277340" y="13658118"/>
              <a:ext cx="1513360" cy="1374064"/>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i="0" u="none" strike="noStrike">
                <a:solidFill>
                  <a:srgbClr val="000000"/>
                </a:solidFill>
                <a:latin typeface="Calibri"/>
              </a:endParaRPr>
            </a:p>
          </xdr:txBody>
        </xdr:sp>
        <xdr:sp macro="" textlink="$E$144">
          <xdr:nvSpPr>
            <xdr:cNvPr id="71" name="Productdesc3">
              <a:extLst>
                <a:ext uri="{FF2B5EF4-FFF2-40B4-BE49-F238E27FC236}">
                  <a16:creationId xmlns:a16="http://schemas.microsoft.com/office/drawing/2014/main" id="{00000000-0008-0000-0000-000047000000}"/>
                </a:ext>
              </a:extLst>
            </xdr:cNvPr>
            <xdr:cNvSpPr/>
          </xdr:nvSpPr>
          <xdr:spPr>
            <a:xfrm>
              <a:off x="277340" y="14849474"/>
              <a:ext cx="1513360" cy="196561"/>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981F7E2B-FECA-45B7-A472-5482651C6628}" type="TxLink">
                <a:rPr lang="en-US" sz="800" b="1" i="0" u="none" strike="noStrike">
                  <a:solidFill>
                    <a:srgbClr val="000000"/>
                  </a:solidFill>
                  <a:latin typeface="Calibri"/>
                </a:rPr>
                <a:pPr algn="ctr"/>
                <a:t> </a:t>
              </a:fld>
              <a:endParaRPr lang="en-US" sz="800" b="1" i="0" u="none" strike="noStrike">
                <a:solidFill>
                  <a:srgbClr val="000000"/>
                </a:solidFill>
                <a:latin typeface="Calibri"/>
              </a:endParaRPr>
            </a:p>
          </xdr:txBody>
        </xdr:sp>
      </xdr:grpSp>
      <xdr:grpSp>
        <xdr:nvGrpSpPr>
          <xdr:cNvPr id="55" name="Group 28">
            <a:extLst>
              <a:ext uri="{FF2B5EF4-FFF2-40B4-BE49-F238E27FC236}">
                <a16:creationId xmlns:a16="http://schemas.microsoft.com/office/drawing/2014/main" id="{00000000-0008-0000-0000-000037000000}"/>
              </a:ext>
            </a:extLst>
          </xdr:cNvPr>
          <xdr:cNvGrpSpPr/>
        </xdr:nvGrpSpPr>
        <xdr:grpSpPr>
          <a:xfrm>
            <a:off x="5001740" y="13658118"/>
            <a:ext cx="1513360" cy="1387917"/>
            <a:chOff x="277340" y="13658118"/>
            <a:chExt cx="1513360" cy="1387917"/>
          </a:xfrm>
        </xdr:grpSpPr>
        <xdr:sp macro="" textlink="">
          <xdr:nvSpPr>
            <xdr:cNvPr id="68" name="Rectangle 67">
              <a:extLst>
                <a:ext uri="{FF2B5EF4-FFF2-40B4-BE49-F238E27FC236}">
                  <a16:creationId xmlns:a16="http://schemas.microsoft.com/office/drawing/2014/main" id="{00000000-0008-0000-0000-000044000000}"/>
                </a:ext>
              </a:extLst>
            </xdr:cNvPr>
            <xdr:cNvSpPr/>
          </xdr:nvSpPr>
          <xdr:spPr>
            <a:xfrm>
              <a:off x="277340" y="13658118"/>
              <a:ext cx="1513360" cy="1374064"/>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i="0" u="none" strike="noStrike">
                <a:solidFill>
                  <a:srgbClr val="000000"/>
                </a:solidFill>
                <a:latin typeface="Calibri"/>
              </a:endParaRPr>
            </a:p>
          </xdr:txBody>
        </xdr:sp>
        <xdr:sp macro="" textlink="$E$145">
          <xdr:nvSpPr>
            <xdr:cNvPr id="69" name="Productdesc4">
              <a:extLst>
                <a:ext uri="{FF2B5EF4-FFF2-40B4-BE49-F238E27FC236}">
                  <a16:creationId xmlns:a16="http://schemas.microsoft.com/office/drawing/2014/main" id="{00000000-0008-0000-0000-000045000000}"/>
                </a:ext>
              </a:extLst>
            </xdr:cNvPr>
            <xdr:cNvSpPr/>
          </xdr:nvSpPr>
          <xdr:spPr>
            <a:xfrm>
              <a:off x="277340" y="14849474"/>
              <a:ext cx="1513360" cy="196561"/>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1DD1D8B3-A7A1-4393-AA9C-692CF5E72A5E}" type="TxLink">
                <a:rPr lang="en-US" sz="800" b="1" i="0" u="none" strike="noStrike">
                  <a:solidFill>
                    <a:srgbClr val="000000"/>
                  </a:solidFill>
                  <a:latin typeface="Calibri"/>
                </a:rPr>
                <a:pPr algn="ctr"/>
                <a:t> </a:t>
              </a:fld>
              <a:endParaRPr lang="en-US" sz="800" b="1" i="0" u="none" strike="noStrike">
                <a:solidFill>
                  <a:srgbClr val="000000"/>
                </a:solidFill>
                <a:latin typeface="Calibri"/>
              </a:endParaRPr>
            </a:p>
          </xdr:txBody>
        </xdr:sp>
      </xdr:grpSp>
      <xdr:grpSp>
        <xdr:nvGrpSpPr>
          <xdr:cNvPr id="56" name="Group 31">
            <a:extLst>
              <a:ext uri="{FF2B5EF4-FFF2-40B4-BE49-F238E27FC236}">
                <a16:creationId xmlns:a16="http://schemas.microsoft.com/office/drawing/2014/main" id="{00000000-0008-0000-0000-000038000000}"/>
              </a:ext>
            </a:extLst>
          </xdr:cNvPr>
          <xdr:cNvGrpSpPr/>
        </xdr:nvGrpSpPr>
        <xdr:grpSpPr>
          <a:xfrm>
            <a:off x="6563840" y="13648593"/>
            <a:ext cx="1513360" cy="1387917"/>
            <a:chOff x="277340" y="13658118"/>
            <a:chExt cx="1513360" cy="1387917"/>
          </a:xfrm>
        </xdr:grpSpPr>
        <xdr:sp macro="" textlink="">
          <xdr:nvSpPr>
            <xdr:cNvPr id="66" name="Rectangle 65">
              <a:extLst>
                <a:ext uri="{FF2B5EF4-FFF2-40B4-BE49-F238E27FC236}">
                  <a16:creationId xmlns:a16="http://schemas.microsoft.com/office/drawing/2014/main" id="{00000000-0008-0000-0000-000042000000}"/>
                </a:ext>
              </a:extLst>
            </xdr:cNvPr>
            <xdr:cNvSpPr/>
          </xdr:nvSpPr>
          <xdr:spPr>
            <a:xfrm>
              <a:off x="277340" y="13658118"/>
              <a:ext cx="1513360" cy="1374064"/>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i="0" u="none" strike="noStrike">
                <a:solidFill>
                  <a:srgbClr val="000000"/>
                </a:solidFill>
                <a:latin typeface="Calibri"/>
              </a:endParaRPr>
            </a:p>
          </xdr:txBody>
        </xdr:sp>
        <xdr:sp macro="" textlink="$E$146">
          <xdr:nvSpPr>
            <xdr:cNvPr id="67" name="Productdesc5">
              <a:extLst>
                <a:ext uri="{FF2B5EF4-FFF2-40B4-BE49-F238E27FC236}">
                  <a16:creationId xmlns:a16="http://schemas.microsoft.com/office/drawing/2014/main" id="{00000000-0008-0000-0000-000043000000}"/>
                </a:ext>
              </a:extLst>
            </xdr:cNvPr>
            <xdr:cNvSpPr/>
          </xdr:nvSpPr>
          <xdr:spPr>
            <a:xfrm>
              <a:off x="277340" y="14849474"/>
              <a:ext cx="1513360" cy="196561"/>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EA1FBAD1-D836-4AE1-BCB6-4A49C9BF19B7}" type="TxLink">
                <a:rPr lang="en-US" sz="800" b="1" i="0" u="none" strike="noStrike">
                  <a:solidFill>
                    <a:srgbClr val="000000"/>
                  </a:solidFill>
                  <a:latin typeface="Calibri"/>
                </a:rPr>
                <a:pPr algn="ctr"/>
                <a:t> </a:t>
              </a:fld>
              <a:endParaRPr lang="en-US" sz="800" b="1" i="0" u="none" strike="noStrike">
                <a:solidFill>
                  <a:srgbClr val="000000"/>
                </a:solidFill>
                <a:latin typeface="Calibri"/>
              </a:endParaRPr>
            </a:p>
          </xdr:txBody>
        </xdr:sp>
      </xdr:grpSp>
      <xdr:grpSp>
        <xdr:nvGrpSpPr>
          <xdr:cNvPr id="57" name="Group 43">
            <a:extLst>
              <a:ext uri="{FF2B5EF4-FFF2-40B4-BE49-F238E27FC236}">
                <a16:creationId xmlns:a16="http://schemas.microsoft.com/office/drawing/2014/main" id="{00000000-0008-0000-0000-000039000000}"/>
              </a:ext>
            </a:extLst>
          </xdr:cNvPr>
          <xdr:cNvGrpSpPr/>
        </xdr:nvGrpSpPr>
        <xdr:grpSpPr>
          <a:xfrm>
            <a:off x="8116415" y="13648593"/>
            <a:ext cx="1513360" cy="1387917"/>
            <a:chOff x="277340" y="13658118"/>
            <a:chExt cx="1513360" cy="1387917"/>
          </a:xfrm>
        </xdr:grpSpPr>
        <xdr:sp macro="" textlink="">
          <xdr:nvSpPr>
            <xdr:cNvPr id="64" name="Rectangle 63">
              <a:extLst>
                <a:ext uri="{FF2B5EF4-FFF2-40B4-BE49-F238E27FC236}">
                  <a16:creationId xmlns:a16="http://schemas.microsoft.com/office/drawing/2014/main" id="{00000000-0008-0000-0000-000040000000}"/>
                </a:ext>
              </a:extLst>
            </xdr:cNvPr>
            <xdr:cNvSpPr/>
          </xdr:nvSpPr>
          <xdr:spPr>
            <a:xfrm>
              <a:off x="277340" y="13658118"/>
              <a:ext cx="1513360" cy="1374064"/>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i="0" u="none" strike="noStrike">
                <a:solidFill>
                  <a:srgbClr val="000000"/>
                </a:solidFill>
                <a:latin typeface="Calibri"/>
              </a:endParaRPr>
            </a:p>
          </xdr:txBody>
        </xdr:sp>
        <xdr:sp macro="" textlink="$E$147">
          <xdr:nvSpPr>
            <xdr:cNvPr id="65" name="Productdesc6">
              <a:extLst>
                <a:ext uri="{FF2B5EF4-FFF2-40B4-BE49-F238E27FC236}">
                  <a16:creationId xmlns:a16="http://schemas.microsoft.com/office/drawing/2014/main" id="{00000000-0008-0000-0000-000041000000}"/>
                </a:ext>
              </a:extLst>
            </xdr:cNvPr>
            <xdr:cNvSpPr/>
          </xdr:nvSpPr>
          <xdr:spPr>
            <a:xfrm>
              <a:off x="277340" y="14849474"/>
              <a:ext cx="1513360" cy="196561"/>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7A0108BA-01E1-43F5-8E62-BCAF562AB72E}" type="TxLink">
                <a:rPr lang="en-US" sz="800" b="1" i="0" u="none" strike="noStrike">
                  <a:solidFill>
                    <a:srgbClr val="000000"/>
                  </a:solidFill>
                  <a:latin typeface="Calibri"/>
                </a:rPr>
                <a:pPr algn="ctr"/>
                <a:t> </a:t>
              </a:fld>
              <a:endParaRPr lang="en-US" sz="800" b="1" i="0" u="none" strike="noStrike">
                <a:solidFill>
                  <a:srgbClr val="000000"/>
                </a:solidFill>
                <a:latin typeface="Calibri"/>
              </a:endParaRPr>
            </a:p>
          </xdr:txBody>
        </xdr:sp>
      </xdr:grpSp>
      <xdr:grpSp>
        <xdr:nvGrpSpPr>
          <xdr:cNvPr id="58" name="Group 46">
            <a:extLst>
              <a:ext uri="{FF2B5EF4-FFF2-40B4-BE49-F238E27FC236}">
                <a16:creationId xmlns:a16="http://schemas.microsoft.com/office/drawing/2014/main" id="{00000000-0008-0000-0000-00003A000000}"/>
              </a:ext>
            </a:extLst>
          </xdr:cNvPr>
          <xdr:cNvGrpSpPr/>
        </xdr:nvGrpSpPr>
        <xdr:grpSpPr>
          <a:xfrm>
            <a:off x="9678515" y="13648593"/>
            <a:ext cx="1513360" cy="1387917"/>
            <a:chOff x="277340" y="13658118"/>
            <a:chExt cx="1513360" cy="1387917"/>
          </a:xfrm>
        </xdr:grpSpPr>
        <xdr:sp macro="" textlink="">
          <xdr:nvSpPr>
            <xdr:cNvPr id="62" name="Rectangle 61">
              <a:extLst>
                <a:ext uri="{FF2B5EF4-FFF2-40B4-BE49-F238E27FC236}">
                  <a16:creationId xmlns:a16="http://schemas.microsoft.com/office/drawing/2014/main" id="{00000000-0008-0000-0000-00003E000000}"/>
                </a:ext>
              </a:extLst>
            </xdr:cNvPr>
            <xdr:cNvSpPr/>
          </xdr:nvSpPr>
          <xdr:spPr>
            <a:xfrm>
              <a:off x="277340" y="13658118"/>
              <a:ext cx="1513360" cy="1374064"/>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i="0" u="none" strike="noStrike">
                <a:solidFill>
                  <a:srgbClr val="000000"/>
                </a:solidFill>
                <a:latin typeface="Calibri"/>
              </a:endParaRPr>
            </a:p>
          </xdr:txBody>
        </xdr:sp>
        <xdr:sp macro="" textlink="$E$148">
          <xdr:nvSpPr>
            <xdr:cNvPr id="63" name="Productdesc7">
              <a:extLst>
                <a:ext uri="{FF2B5EF4-FFF2-40B4-BE49-F238E27FC236}">
                  <a16:creationId xmlns:a16="http://schemas.microsoft.com/office/drawing/2014/main" id="{00000000-0008-0000-0000-00003F000000}"/>
                </a:ext>
              </a:extLst>
            </xdr:cNvPr>
            <xdr:cNvSpPr/>
          </xdr:nvSpPr>
          <xdr:spPr>
            <a:xfrm>
              <a:off x="277340" y="14849474"/>
              <a:ext cx="1513360" cy="196561"/>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F83319B6-B345-4F2D-A686-81E4AD5C5804}" type="TxLink">
                <a:rPr lang="en-US" sz="800" b="1" i="0" u="none" strike="noStrike">
                  <a:solidFill>
                    <a:srgbClr val="000000"/>
                  </a:solidFill>
                  <a:latin typeface="Calibri"/>
                </a:rPr>
                <a:pPr algn="ctr"/>
                <a:t> </a:t>
              </a:fld>
              <a:endParaRPr lang="en-US" sz="800" b="1" i="0" u="none" strike="noStrike">
                <a:solidFill>
                  <a:srgbClr val="000000"/>
                </a:solidFill>
                <a:latin typeface="Calibri"/>
              </a:endParaRPr>
            </a:p>
          </xdr:txBody>
        </xdr:sp>
      </xdr:grpSp>
      <xdr:grpSp>
        <xdr:nvGrpSpPr>
          <xdr:cNvPr id="59" name="Group 49">
            <a:extLst>
              <a:ext uri="{FF2B5EF4-FFF2-40B4-BE49-F238E27FC236}">
                <a16:creationId xmlns:a16="http://schemas.microsoft.com/office/drawing/2014/main" id="{00000000-0008-0000-0000-00003B000000}"/>
              </a:ext>
            </a:extLst>
          </xdr:cNvPr>
          <xdr:cNvGrpSpPr/>
        </xdr:nvGrpSpPr>
        <xdr:grpSpPr>
          <a:xfrm>
            <a:off x="11259665" y="13648593"/>
            <a:ext cx="1513360" cy="1387917"/>
            <a:chOff x="277340" y="13658118"/>
            <a:chExt cx="1513360" cy="1387917"/>
          </a:xfrm>
        </xdr:grpSpPr>
        <xdr:sp macro="" textlink="">
          <xdr:nvSpPr>
            <xdr:cNvPr id="60" name="Rectangle 58">
              <a:extLst>
                <a:ext uri="{FF2B5EF4-FFF2-40B4-BE49-F238E27FC236}">
                  <a16:creationId xmlns:a16="http://schemas.microsoft.com/office/drawing/2014/main" id="{00000000-0008-0000-0000-00003C000000}"/>
                </a:ext>
              </a:extLst>
            </xdr:cNvPr>
            <xdr:cNvSpPr/>
          </xdr:nvSpPr>
          <xdr:spPr>
            <a:xfrm>
              <a:off x="277340" y="13658118"/>
              <a:ext cx="1513360" cy="1374064"/>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b="1" i="0" u="none" strike="noStrike">
                <a:solidFill>
                  <a:srgbClr val="000000"/>
                </a:solidFill>
                <a:latin typeface="Calibri"/>
              </a:endParaRPr>
            </a:p>
          </xdr:txBody>
        </xdr:sp>
        <xdr:sp macro="" textlink="$E$149">
          <xdr:nvSpPr>
            <xdr:cNvPr id="61" name="Productdesc8">
              <a:extLst>
                <a:ext uri="{FF2B5EF4-FFF2-40B4-BE49-F238E27FC236}">
                  <a16:creationId xmlns:a16="http://schemas.microsoft.com/office/drawing/2014/main" id="{00000000-0008-0000-0000-00003D000000}"/>
                </a:ext>
              </a:extLst>
            </xdr:cNvPr>
            <xdr:cNvSpPr/>
          </xdr:nvSpPr>
          <xdr:spPr>
            <a:xfrm>
              <a:off x="277340" y="14849474"/>
              <a:ext cx="1513360" cy="196561"/>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A5632397-F59D-44DD-9995-F7B9B80E25DA}" type="TxLink">
                <a:rPr lang="en-US" sz="800" b="1" i="0" u="none" strike="noStrike">
                  <a:solidFill>
                    <a:srgbClr val="000000"/>
                  </a:solidFill>
                  <a:latin typeface="Calibri"/>
                </a:rPr>
                <a:pPr algn="ctr"/>
                <a:t> </a:t>
              </a:fld>
              <a:endParaRPr lang="en-US" sz="800" b="1" i="0" u="none" strike="noStrike">
                <a:solidFill>
                  <a:srgbClr val="000000"/>
                </a:solidFill>
                <a:latin typeface="Calibri"/>
              </a:endParaRPr>
            </a:p>
          </xdr:txBody>
        </xdr:sp>
      </xdr:grpSp>
    </xdr:grpSp>
    <xdr:clientData/>
  </xdr:twoCellAnchor>
  <xdr:twoCellAnchor>
    <xdr:from>
      <xdr:col>16</xdr:col>
      <xdr:colOff>22758</xdr:colOff>
      <xdr:row>38</xdr:row>
      <xdr:rowOff>90487</xdr:rowOff>
    </xdr:from>
    <xdr:to>
      <xdr:col>22</xdr:col>
      <xdr:colOff>154779</xdr:colOff>
      <xdr:row>44</xdr:row>
      <xdr:rowOff>157162</xdr:rowOff>
    </xdr:to>
    <xdr:grpSp>
      <xdr:nvGrpSpPr>
        <xdr:cNvPr id="80" name="Group 79">
          <a:extLst>
            <a:ext uri="{FF2B5EF4-FFF2-40B4-BE49-F238E27FC236}">
              <a16:creationId xmlns:a16="http://schemas.microsoft.com/office/drawing/2014/main" id="{00000000-0008-0000-0000-000050000000}"/>
            </a:ext>
          </a:extLst>
        </xdr:cNvPr>
        <xdr:cNvGrpSpPr/>
      </xdr:nvGrpSpPr>
      <xdr:grpSpPr>
        <a:xfrm>
          <a:off x="10119258" y="7345362"/>
          <a:ext cx="3751521" cy="1209675"/>
          <a:chOff x="9873197" y="923925"/>
          <a:chExt cx="3753002" cy="1209675"/>
        </a:xfrm>
      </xdr:grpSpPr>
      <xdr:sp macro="" textlink="$D$151">
        <xdr:nvSpPr>
          <xdr:cNvPr id="81" name="Rectangle 80">
            <a:extLst>
              <a:ext uri="{FF2B5EF4-FFF2-40B4-BE49-F238E27FC236}">
                <a16:creationId xmlns:a16="http://schemas.microsoft.com/office/drawing/2014/main" id="{00000000-0008-0000-0000-000051000000}"/>
              </a:ext>
            </a:extLst>
          </xdr:cNvPr>
          <xdr:cNvSpPr/>
        </xdr:nvSpPr>
        <xdr:spPr>
          <a:xfrm>
            <a:off x="9883777" y="1247775"/>
            <a:ext cx="611847" cy="295275"/>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9A2B1302-81BA-4258-8C81-8D9960E3F086}" type="TxLink">
              <a:rPr lang="en-US" sz="1400" b="1" i="0" u="none" strike="noStrike">
                <a:solidFill>
                  <a:srgbClr val="000000"/>
                </a:solidFill>
                <a:latin typeface="Calibri"/>
              </a:rPr>
              <a:pPr algn="ctr"/>
              <a:t> </a:t>
            </a:fld>
            <a:endParaRPr lang="en-US" sz="4400" b="1">
              <a:solidFill>
                <a:sysClr val="windowText" lastClr="000000"/>
              </a:solidFill>
            </a:endParaRPr>
          </a:p>
        </xdr:txBody>
      </xdr:sp>
      <xdr:sp macro="" textlink="$E$151">
        <xdr:nvSpPr>
          <xdr:cNvPr id="82" name="Rectangle 81">
            <a:extLst>
              <a:ext uri="{FF2B5EF4-FFF2-40B4-BE49-F238E27FC236}">
                <a16:creationId xmlns:a16="http://schemas.microsoft.com/office/drawing/2014/main" id="{00000000-0008-0000-0000-000052000000}"/>
              </a:ext>
            </a:extLst>
          </xdr:cNvPr>
          <xdr:cNvSpPr/>
        </xdr:nvSpPr>
        <xdr:spPr>
          <a:xfrm>
            <a:off x="10489707" y="1247775"/>
            <a:ext cx="3124657" cy="295275"/>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DD144E9A-13DE-47A9-B8D9-893D2367DFC5}" type="TxLink">
              <a:rPr lang="en-US" sz="1400" b="1" i="0" u="none" strike="noStrike">
                <a:solidFill>
                  <a:srgbClr val="000000"/>
                </a:solidFill>
                <a:latin typeface="Calibri"/>
              </a:rPr>
              <a:pPr algn="ctr"/>
              <a:t> </a:t>
            </a:fld>
            <a:endParaRPr lang="en-US" sz="5400" b="1">
              <a:solidFill>
                <a:sysClr val="windowText" lastClr="000000"/>
              </a:solidFill>
            </a:endParaRPr>
          </a:p>
        </xdr:txBody>
      </xdr:sp>
      <xdr:sp macro="" textlink="$D$152">
        <xdr:nvSpPr>
          <xdr:cNvPr id="83" name="Rectangle 82">
            <a:extLst>
              <a:ext uri="{FF2B5EF4-FFF2-40B4-BE49-F238E27FC236}">
                <a16:creationId xmlns:a16="http://schemas.microsoft.com/office/drawing/2014/main" id="{00000000-0008-0000-0000-000053000000}"/>
              </a:ext>
            </a:extLst>
          </xdr:cNvPr>
          <xdr:cNvSpPr/>
        </xdr:nvSpPr>
        <xdr:spPr>
          <a:xfrm>
            <a:off x="9883777" y="1543050"/>
            <a:ext cx="611847" cy="295275"/>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669FC450-47F1-4B67-8C19-DEF06549626F}" type="TxLink">
              <a:rPr lang="en-US" sz="1400" b="1" i="0" u="none" strike="noStrike">
                <a:solidFill>
                  <a:srgbClr val="000000"/>
                </a:solidFill>
                <a:latin typeface="Calibri"/>
              </a:rPr>
              <a:pPr algn="ctr"/>
              <a:t> </a:t>
            </a:fld>
            <a:endParaRPr lang="en-US" sz="4800" b="1">
              <a:solidFill>
                <a:sysClr val="windowText" lastClr="000000"/>
              </a:solidFill>
            </a:endParaRPr>
          </a:p>
        </xdr:txBody>
      </xdr:sp>
      <xdr:sp macro="" textlink="$E$152">
        <xdr:nvSpPr>
          <xdr:cNvPr id="84" name="Rectangle 83">
            <a:extLst>
              <a:ext uri="{FF2B5EF4-FFF2-40B4-BE49-F238E27FC236}">
                <a16:creationId xmlns:a16="http://schemas.microsoft.com/office/drawing/2014/main" id="{00000000-0008-0000-0000-000054000000}"/>
              </a:ext>
            </a:extLst>
          </xdr:cNvPr>
          <xdr:cNvSpPr/>
        </xdr:nvSpPr>
        <xdr:spPr>
          <a:xfrm>
            <a:off x="10489707" y="1543050"/>
            <a:ext cx="3124657" cy="295275"/>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2CB188A4-DF1C-4D18-A0D6-AF2333E28B66}" type="TxLink">
              <a:rPr lang="en-US" sz="1400" b="1" i="0" u="none" strike="noStrike">
                <a:solidFill>
                  <a:srgbClr val="000000"/>
                </a:solidFill>
                <a:latin typeface="Calibri"/>
              </a:rPr>
              <a:pPr algn="ctr"/>
              <a:t> </a:t>
            </a:fld>
            <a:endParaRPr lang="en-US" sz="6000" b="1">
              <a:solidFill>
                <a:sysClr val="windowText" lastClr="000000"/>
              </a:solidFill>
            </a:endParaRPr>
          </a:p>
        </xdr:txBody>
      </xdr:sp>
      <xdr:sp macro="" textlink="$D$153">
        <xdr:nvSpPr>
          <xdr:cNvPr id="85" name="Rectangle 84">
            <a:extLst>
              <a:ext uri="{FF2B5EF4-FFF2-40B4-BE49-F238E27FC236}">
                <a16:creationId xmlns:a16="http://schemas.microsoft.com/office/drawing/2014/main" id="{00000000-0008-0000-0000-000055000000}"/>
              </a:ext>
            </a:extLst>
          </xdr:cNvPr>
          <xdr:cNvSpPr/>
        </xdr:nvSpPr>
        <xdr:spPr>
          <a:xfrm>
            <a:off x="9883777" y="1838325"/>
            <a:ext cx="611847" cy="295275"/>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4EE71D66-27FF-4557-BCF9-41382100A98F}" type="TxLink">
              <a:rPr lang="en-US" sz="1400" b="1" i="0" u="none" strike="noStrike">
                <a:solidFill>
                  <a:srgbClr val="000000"/>
                </a:solidFill>
                <a:latin typeface="Calibri"/>
              </a:rPr>
              <a:pPr algn="ctr"/>
              <a:t> </a:t>
            </a:fld>
            <a:endParaRPr lang="en-US" sz="4800" b="1">
              <a:solidFill>
                <a:sysClr val="windowText" lastClr="000000"/>
              </a:solidFill>
            </a:endParaRPr>
          </a:p>
        </xdr:txBody>
      </xdr:sp>
      <xdr:sp macro="" textlink="$E$153">
        <xdr:nvSpPr>
          <xdr:cNvPr id="86" name="Rectangle 85">
            <a:extLst>
              <a:ext uri="{FF2B5EF4-FFF2-40B4-BE49-F238E27FC236}">
                <a16:creationId xmlns:a16="http://schemas.microsoft.com/office/drawing/2014/main" id="{00000000-0008-0000-0000-000056000000}"/>
              </a:ext>
            </a:extLst>
          </xdr:cNvPr>
          <xdr:cNvSpPr/>
        </xdr:nvSpPr>
        <xdr:spPr>
          <a:xfrm>
            <a:off x="10489707" y="1838325"/>
            <a:ext cx="3124657" cy="295275"/>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78EC8F1B-032A-49A2-9AC8-AF79931C243D}" type="TxLink">
              <a:rPr lang="en-US" sz="1400" b="1" i="0" u="none" strike="noStrike">
                <a:solidFill>
                  <a:srgbClr val="000000"/>
                </a:solidFill>
                <a:latin typeface="Calibri"/>
              </a:rPr>
              <a:pPr algn="ctr"/>
              <a:t> </a:t>
            </a:fld>
            <a:endParaRPr lang="en-US" sz="6000" b="1">
              <a:solidFill>
                <a:sysClr val="windowText" lastClr="000000"/>
              </a:solidFill>
            </a:endParaRPr>
          </a:p>
        </xdr:txBody>
      </xdr:sp>
      <xdr:grpSp>
        <xdr:nvGrpSpPr>
          <xdr:cNvPr id="87" name="Group 109">
            <a:extLst>
              <a:ext uri="{FF2B5EF4-FFF2-40B4-BE49-F238E27FC236}">
                <a16:creationId xmlns:a16="http://schemas.microsoft.com/office/drawing/2014/main" id="{00000000-0008-0000-0000-000057000000}"/>
              </a:ext>
            </a:extLst>
          </xdr:cNvPr>
          <xdr:cNvGrpSpPr/>
        </xdr:nvGrpSpPr>
        <xdr:grpSpPr>
          <a:xfrm>
            <a:off x="9873197" y="923925"/>
            <a:ext cx="3753002" cy="318257"/>
            <a:chOff x="9572624" y="923925"/>
            <a:chExt cx="3794704" cy="318257"/>
          </a:xfrm>
        </xdr:grpSpPr>
        <xdr:sp macro="" textlink="">
          <xdr:nvSpPr>
            <xdr:cNvPr id="88" name="Rectangle 87">
              <a:extLst>
                <a:ext uri="{FF2B5EF4-FFF2-40B4-BE49-F238E27FC236}">
                  <a16:creationId xmlns:a16="http://schemas.microsoft.com/office/drawing/2014/main" id="{00000000-0008-0000-0000-000058000000}"/>
                </a:ext>
              </a:extLst>
            </xdr:cNvPr>
            <xdr:cNvSpPr/>
          </xdr:nvSpPr>
          <xdr:spPr>
            <a:xfrm>
              <a:off x="9572624" y="923925"/>
              <a:ext cx="3794704" cy="318257"/>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200"/>
            </a:p>
          </xdr:txBody>
        </xdr:sp>
        <xdr:sp macro="" textlink="">
          <xdr:nvSpPr>
            <xdr:cNvPr id="89" name="Rectangle 101">
              <a:extLst>
                <a:ext uri="{FF2B5EF4-FFF2-40B4-BE49-F238E27FC236}">
                  <a16:creationId xmlns:a16="http://schemas.microsoft.com/office/drawing/2014/main" id="{00000000-0008-0000-0000-000059000000}"/>
                </a:ext>
              </a:extLst>
            </xdr:cNvPr>
            <xdr:cNvSpPr/>
          </xdr:nvSpPr>
          <xdr:spPr>
            <a:xfrm>
              <a:off x="9589740" y="925740"/>
              <a:ext cx="1367518" cy="2966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600" b="1">
                  <a:solidFill>
                    <a:schemeClr val="bg1"/>
                  </a:solidFill>
                </a:rPr>
                <a:t>Panel status:</a:t>
              </a:r>
              <a:r>
                <a:rPr lang="en-US" sz="1600" b="1" baseline="0">
                  <a:solidFill>
                    <a:schemeClr val="bg1"/>
                  </a:solidFill>
                </a:rPr>
                <a:t> </a:t>
              </a:r>
              <a:endParaRPr lang="en-US" sz="1600" b="1">
                <a:solidFill>
                  <a:schemeClr val="bg1"/>
                </a:solidFill>
              </a:endParaRPr>
            </a:p>
          </xdr:txBody>
        </xdr:sp>
      </xdr:grpSp>
    </xdr:grpSp>
    <xdr:clientData/>
  </xdr:twoCellAnchor>
  <xdr:twoCellAnchor>
    <xdr:from>
      <xdr:col>1</xdr:col>
      <xdr:colOff>421342</xdr:colOff>
      <xdr:row>13</xdr:row>
      <xdr:rowOff>180975</xdr:rowOff>
    </xdr:from>
    <xdr:to>
      <xdr:col>22</xdr:col>
      <xdr:colOff>11112</xdr:colOff>
      <xdr:row>37</xdr:row>
      <xdr:rowOff>12700</xdr:rowOff>
    </xdr:to>
    <xdr:grpSp>
      <xdr:nvGrpSpPr>
        <xdr:cNvPr id="90" name="Group 89">
          <a:extLst>
            <a:ext uri="{FF2B5EF4-FFF2-40B4-BE49-F238E27FC236}">
              <a16:creationId xmlns:a16="http://schemas.microsoft.com/office/drawing/2014/main" id="{00000000-0008-0000-0000-00005A000000}"/>
            </a:ext>
          </a:extLst>
        </xdr:cNvPr>
        <xdr:cNvGrpSpPr/>
      </xdr:nvGrpSpPr>
      <xdr:grpSpPr>
        <a:xfrm>
          <a:off x="818217" y="2673350"/>
          <a:ext cx="12908895" cy="4403725"/>
          <a:chOff x="813548" y="1895475"/>
          <a:chExt cx="12442917" cy="4403725"/>
        </a:xfrm>
      </xdr:grpSpPr>
      <xdr:grpSp>
        <xdr:nvGrpSpPr>
          <xdr:cNvPr id="91" name="Group 120">
            <a:extLst>
              <a:ext uri="{FF2B5EF4-FFF2-40B4-BE49-F238E27FC236}">
                <a16:creationId xmlns:a16="http://schemas.microsoft.com/office/drawing/2014/main" id="{00000000-0008-0000-0000-00005B000000}"/>
              </a:ext>
            </a:extLst>
          </xdr:cNvPr>
          <xdr:cNvGrpSpPr/>
        </xdr:nvGrpSpPr>
        <xdr:grpSpPr>
          <a:xfrm>
            <a:off x="1526616" y="2016125"/>
            <a:ext cx="5455210" cy="2089150"/>
            <a:chOff x="850900" y="2016125"/>
            <a:chExt cx="5492750" cy="2089150"/>
          </a:xfrm>
        </xdr:grpSpPr>
        <xdr:sp macro="" textlink="">
          <xdr:nvSpPr>
            <xdr:cNvPr id="117" name="Rectangle 112">
              <a:extLst>
                <a:ext uri="{FF2B5EF4-FFF2-40B4-BE49-F238E27FC236}">
                  <a16:creationId xmlns:a16="http://schemas.microsoft.com/office/drawing/2014/main" id="{00000000-0008-0000-0000-000075000000}"/>
                </a:ext>
              </a:extLst>
            </xdr:cNvPr>
            <xdr:cNvSpPr/>
          </xdr:nvSpPr>
          <xdr:spPr>
            <a:xfrm>
              <a:off x="850900" y="2339975"/>
              <a:ext cx="5492750" cy="1765300"/>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endParaRPr lang="en-US" sz="1400" b="0" i="0" u="none" strike="noStrike">
                <a:solidFill>
                  <a:srgbClr val="000000"/>
                </a:solidFill>
                <a:latin typeface="Calibri"/>
              </a:endParaRPr>
            </a:p>
          </xdr:txBody>
        </xdr:sp>
        <xdr:sp macro="" textlink="">
          <xdr:nvSpPr>
            <xdr:cNvPr id="118" name="Rectangle 113">
              <a:extLst>
                <a:ext uri="{FF2B5EF4-FFF2-40B4-BE49-F238E27FC236}">
                  <a16:creationId xmlns:a16="http://schemas.microsoft.com/office/drawing/2014/main" id="{00000000-0008-0000-0000-000076000000}"/>
                </a:ext>
              </a:extLst>
            </xdr:cNvPr>
            <xdr:cNvSpPr/>
          </xdr:nvSpPr>
          <xdr:spPr>
            <a:xfrm>
              <a:off x="858837" y="2016125"/>
              <a:ext cx="5484813" cy="318257"/>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400"/>
            </a:p>
          </xdr:txBody>
        </xdr:sp>
        <xdr:sp macro="" textlink="">
          <xdr:nvSpPr>
            <xdr:cNvPr id="119" name="Rectangle 118">
              <a:extLst>
                <a:ext uri="{FF2B5EF4-FFF2-40B4-BE49-F238E27FC236}">
                  <a16:creationId xmlns:a16="http://schemas.microsoft.com/office/drawing/2014/main" id="{00000000-0008-0000-0000-000077000000}"/>
                </a:ext>
              </a:extLst>
            </xdr:cNvPr>
            <xdr:cNvSpPr/>
          </xdr:nvSpPr>
          <xdr:spPr>
            <a:xfrm>
              <a:off x="875764" y="2017940"/>
              <a:ext cx="1371540" cy="2966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600" b="1">
                  <a:solidFill>
                    <a:schemeClr val="bg1"/>
                  </a:solidFill>
                </a:rPr>
                <a:t>Strengthens:</a:t>
              </a:r>
              <a:r>
                <a:rPr lang="en-US" sz="1600" b="1" baseline="0">
                  <a:solidFill>
                    <a:schemeClr val="bg1"/>
                  </a:solidFill>
                </a:rPr>
                <a:t> </a:t>
              </a:r>
              <a:endParaRPr lang="en-US" sz="1600" b="1">
                <a:solidFill>
                  <a:schemeClr val="bg1"/>
                </a:solidFill>
              </a:endParaRPr>
            </a:p>
          </xdr:txBody>
        </xdr:sp>
        <xdr:sp macro="" textlink="$E$155">
          <xdr:nvSpPr>
            <xdr:cNvPr id="120" name="Rectangle 119">
              <a:extLst>
                <a:ext uri="{FF2B5EF4-FFF2-40B4-BE49-F238E27FC236}">
                  <a16:creationId xmlns:a16="http://schemas.microsoft.com/office/drawing/2014/main" id="{00000000-0008-0000-0000-000078000000}"/>
                </a:ext>
              </a:extLst>
            </xdr:cNvPr>
            <xdr:cNvSpPr/>
          </xdr:nvSpPr>
          <xdr:spPr>
            <a:xfrm>
              <a:off x="850900" y="2339974"/>
              <a:ext cx="5492750" cy="6508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fld id="{E9AE93D9-A4D3-4E99-8DDF-CCDD41782694}" type="TxLink">
                <a:rPr lang="en-US" sz="1600" b="0" i="0" u="none" strike="noStrike">
                  <a:solidFill>
                    <a:srgbClr val="000000"/>
                  </a:solidFill>
                  <a:latin typeface="Calibri"/>
                </a:rPr>
                <a:pPr algn="l"/>
                <a:t> </a:t>
              </a:fld>
              <a:endParaRPr lang="en-US" sz="1600" b="0" i="0" u="none" strike="noStrike">
                <a:solidFill>
                  <a:srgbClr val="000000"/>
                </a:solidFill>
                <a:latin typeface="Calibri"/>
              </a:endParaRPr>
            </a:p>
          </xdr:txBody>
        </xdr:sp>
        <xdr:sp macro="" textlink="$E$156">
          <xdr:nvSpPr>
            <xdr:cNvPr id="121" name="Rectangle 120">
              <a:extLst>
                <a:ext uri="{FF2B5EF4-FFF2-40B4-BE49-F238E27FC236}">
                  <a16:creationId xmlns:a16="http://schemas.microsoft.com/office/drawing/2014/main" id="{00000000-0008-0000-0000-000079000000}"/>
                </a:ext>
              </a:extLst>
            </xdr:cNvPr>
            <xdr:cNvSpPr/>
          </xdr:nvSpPr>
          <xdr:spPr>
            <a:xfrm>
              <a:off x="850900" y="2863849"/>
              <a:ext cx="5492750" cy="6508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fld id="{F381269A-E443-4DFB-B1B8-A91182CB21FB}" type="TxLink">
                <a:rPr lang="en-US" sz="1600" b="0" i="0" u="none" strike="noStrike">
                  <a:solidFill>
                    <a:srgbClr val="000000"/>
                  </a:solidFill>
                  <a:latin typeface="Calibri"/>
                </a:rPr>
                <a:pPr algn="l"/>
                <a:t> </a:t>
              </a:fld>
              <a:endParaRPr lang="en-US" sz="1600" b="0" i="0" u="none" strike="noStrike">
                <a:solidFill>
                  <a:srgbClr val="000000"/>
                </a:solidFill>
                <a:latin typeface="Calibri"/>
              </a:endParaRPr>
            </a:p>
          </xdr:txBody>
        </xdr:sp>
        <xdr:sp macro="" textlink="$E$157">
          <xdr:nvSpPr>
            <xdr:cNvPr id="122" name="Rectangle 121">
              <a:extLst>
                <a:ext uri="{FF2B5EF4-FFF2-40B4-BE49-F238E27FC236}">
                  <a16:creationId xmlns:a16="http://schemas.microsoft.com/office/drawing/2014/main" id="{00000000-0008-0000-0000-00007A000000}"/>
                </a:ext>
              </a:extLst>
            </xdr:cNvPr>
            <xdr:cNvSpPr/>
          </xdr:nvSpPr>
          <xdr:spPr>
            <a:xfrm>
              <a:off x="850900" y="3397249"/>
              <a:ext cx="5492750" cy="6508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fld id="{6D4DE42C-F55E-4D8D-83B1-5215F2659C99}" type="TxLink">
                <a:rPr lang="en-US" sz="1600" b="0" i="0" u="none" strike="noStrike">
                  <a:solidFill>
                    <a:srgbClr val="000000"/>
                  </a:solidFill>
                  <a:latin typeface="Calibri"/>
                </a:rPr>
                <a:pPr algn="l"/>
                <a:t> </a:t>
              </a:fld>
              <a:endParaRPr lang="en-US" sz="1600" b="0" i="0" u="none" strike="noStrike">
                <a:solidFill>
                  <a:srgbClr val="000000"/>
                </a:solidFill>
                <a:latin typeface="Calibri"/>
              </a:endParaRPr>
            </a:p>
          </xdr:txBody>
        </xdr:sp>
      </xdr:grpSp>
      <xdr:grpSp>
        <xdr:nvGrpSpPr>
          <xdr:cNvPr id="92" name="Group 121">
            <a:extLst>
              <a:ext uri="{FF2B5EF4-FFF2-40B4-BE49-F238E27FC236}">
                <a16:creationId xmlns:a16="http://schemas.microsoft.com/office/drawing/2014/main" id="{00000000-0008-0000-0000-00005C000000}"/>
              </a:ext>
            </a:extLst>
          </xdr:cNvPr>
          <xdr:cNvGrpSpPr/>
        </xdr:nvGrpSpPr>
        <xdr:grpSpPr>
          <a:xfrm>
            <a:off x="7804056" y="2028825"/>
            <a:ext cx="5452409" cy="2089150"/>
            <a:chOff x="850900" y="2016125"/>
            <a:chExt cx="5492750" cy="2089150"/>
          </a:xfrm>
        </xdr:grpSpPr>
        <xdr:sp macro="" textlink="">
          <xdr:nvSpPr>
            <xdr:cNvPr id="111" name="Rectangle 110">
              <a:extLst>
                <a:ext uri="{FF2B5EF4-FFF2-40B4-BE49-F238E27FC236}">
                  <a16:creationId xmlns:a16="http://schemas.microsoft.com/office/drawing/2014/main" id="{00000000-0008-0000-0000-00006F000000}"/>
                </a:ext>
              </a:extLst>
            </xdr:cNvPr>
            <xdr:cNvSpPr/>
          </xdr:nvSpPr>
          <xdr:spPr>
            <a:xfrm>
              <a:off x="850900" y="2339975"/>
              <a:ext cx="5492750" cy="1765300"/>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endParaRPr lang="en-US" sz="1400" b="0" i="0" u="none" strike="noStrike">
                <a:solidFill>
                  <a:srgbClr val="000000"/>
                </a:solidFill>
                <a:latin typeface="Calibri"/>
              </a:endParaRPr>
            </a:p>
          </xdr:txBody>
        </xdr:sp>
        <xdr:sp macro="" textlink="">
          <xdr:nvSpPr>
            <xdr:cNvPr id="112" name="Rectangle 111">
              <a:extLst>
                <a:ext uri="{FF2B5EF4-FFF2-40B4-BE49-F238E27FC236}">
                  <a16:creationId xmlns:a16="http://schemas.microsoft.com/office/drawing/2014/main" id="{00000000-0008-0000-0000-000070000000}"/>
                </a:ext>
              </a:extLst>
            </xdr:cNvPr>
            <xdr:cNvSpPr/>
          </xdr:nvSpPr>
          <xdr:spPr>
            <a:xfrm>
              <a:off x="858837" y="2016125"/>
              <a:ext cx="5484813" cy="318257"/>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400"/>
            </a:p>
          </xdr:txBody>
        </xdr:sp>
        <xdr:sp macro="" textlink="">
          <xdr:nvSpPr>
            <xdr:cNvPr id="113" name="Rectangle 112">
              <a:extLst>
                <a:ext uri="{FF2B5EF4-FFF2-40B4-BE49-F238E27FC236}">
                  <a16:creationId xmlns:a16="http://schemas.microsoft.com/office/drawing/2014/main" id="{00000000-0008-0000-0000-000071000000}"/>
                </a:ext>
              </a:extLst>
            </xdr:cNvPr>
            <xdr:cNvSpPr/>
          </xdr:nvSpPr>
          <xdr:spPr>
            <a:xfrm>
              <a:off x="875764" y="2017940"/>
              <a:ext cx="1371540" cy="2966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600" b="1">
                  <a:solidFill>
                    <a:schemeClr val="bg1"/>
                  </a:solidFill>
                </a:rPr>
                <a:t>Weaknesses:</a:t>
              </a:r>
              <a:r>
                <a:rPr lang="en-US" sz="1600" b="1" baseline="0">
                  <a:solidFill>
                    <a:schemeClr val="bg1"/>
                  </a:solidFill>
                </a:rPr>
                <a:t> </a:t>
              </a:r>
              <a:endParaRPr lang="en-US" sz="1600" b="1">
                <a:solidFill>
                  <a:schemeClr val="bg1"/>
                </a:solidFill>
              </a:endParaRPr>
            </a:p>
          </xdr:txBody>
        </xdr:sp>
        <xdr:sp macro="" textlink="$E$158">
          <xdr:nvSpPr>
            <xdr:cNvPr id="114" name="Rectangle 113">
              <a:extLst>
                <a:ext uri="{FF2B5EF4-FFF2-40B4-BE49-F238E27FC236}">
                  <a16:creationId xmlns:a16="http://schemas.microsoft.com/office/drawing/2014/main" id="{00000000-0008-0000-0000-000072000000}"/>
                </a:ext>
              </a:extLst>
            </xdr:cNvPr>
            <xdr:cNvSpPr/>
          </xdr:nvSpPr>
          <xdr:spPr>
            <a:xfrm>
              <a:off x="850900" y="2339974"/>
              <a:ext cx="5492750" cy="6508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fld id="{16E150A5-7849-400B-93A7-7F10599631A4}" type="TxLink">
                <a:rPr lang="en-US" sz="1600" b="0" i="0" u="none" strike="noStrike">
                  <a:solidFill>
                    <a:srgbClr val="000000"/>
                  </a:solidFill>
                  <a:latin typeface="Calibri"/>
                </a:rPr>
                <a:pPr algn="l"/>
                <a:t> </a:t>
              </a:fld>
              <a:endParaRPr lang="en-US" sz="1600" b="0" i="0" u="none" strike="noStrike">
                <a:solidFill>
                  <a:srgbClr val="000000"/>
                </a:solidFill>
                <a:latin typeface="Calibri"/>
              </a:endParaRPr>
            </a:p>
          </xdr:txBody>
        </xdr:sp>
        <xdr:sp macro="" textlink="$E$159">
          <xdr:nvSpPr>
            <xdr:cNvPr id="115" name="Rectangle 114">
              <a:extLst>
                <a:ext uri="{FF2B5EF4-FFF2-40B4-BE49-F238E27FC236}">
                  <a16:creationId xmlns:a16="http://schemas.microsoft.com/office/drawing/2014/main" id="{00000000-0008-0000-0000-000073000000}"/>
                </a:ext>
              </a:extLst>
            </xdr:cNvPr>
            <xdr:cNvSpPr/>
          </xdr:nvSpPr>
          <xdr:spPr>
            <a:xfrm>
              <a:off x="850900" y="2863849"/>
              <a:ext cx="5492750" cy="6508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fld id="{EC7060A7-8BA5-4D2F-BAED-B7DDBFCEB3FC}" type="TxLink">
                <a:rPr lang="en-US" sz="1600" b="0" i="0" u="none" strike="noStrike">
                  <a:solidFill>
                    <a:srgbClr val="000000"/>
                  </a:solidFill>
                  <a:latin typeface="Calibri"/>
                </a:rPr>
                <a:pPr algn="l"/>
                <a:t> </a:t>
              </a:fld>
              <a:endParaRPr lang="en-US" sz="1600" b="0" i="0" u="none" strike="noStrike">
                <a:solidFill>
                  <a:srgbClr val="000000"/>
                </a:solidFill>
                <a:latin typeface="Calibri"/>
              </a:endParaRPr>
            </a:p>
          </xdr:txBody>
        </xdr:sp>
        <xdr:sp macro="" textlink="$E$160">
          <xdr:nvSpPr>
            <xdr:cNvPr id="116" name="Rectangle 115">
              <a:extLst>
                <a:ext uri="{FF2B5EF4-FFF2-40B4-BE49-F238E27FC236}">
                  <a16:creationId xmlns:a16="http://schemas.microsoft.com/office/drawing/2014/main" id="{00000000-0008-0000-0000-000074000000}"/>
                </a:ext>
              </a:extLst>
            </xdr:cNvPr>
            <xdr:cNvSpPr/>
          </xdr:nvSpPr>
          <xdr:spPr>
            <a:xfrm>
              <a:off x="850900" y="3397249"/>
              <a:ext cx="5492750" cy="6508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fld id="{E53BA97F-1103-42E2-9564-A985EC48F7AD}" type="TxLink">
                <a:rPr lang="en-US" sz="1600" b="0" i="0" u="none" strike="noStrike">
                  <a:solidFill>
                    <a:srgbClr val="000000"/>
                  </a:solidFill>
                  <a:latin typeface="Calibri"/>
                </a:rPr>
                <a:pPr algn="l"/>
                <a:t> </a:t>
              </a:fld>
              <a:endParaRPr lang="en-US" sz="1600" b="0" i="0" u="none" strike="noStrike">
                <a:solidFill>
                  <a:srgbClr val="000000"/>
                </a:solidFill>
                <a:latin typeface="Calibri"/>
              </a:endParaRPr>
            </a:p>
          </xdr:txBody>
        </xdr:sp>
      </xdr:grpSp>
      <xdr:pic>
        <xdr:nvPicPr>
          <xdr:cNvPr id="93" name="Picture 1">
            <a:extLst>
              <a:ext uri="{FF2B5EF4-FFF2-40B4-BE49-F238E27FC236}">
                <a16:creationId xmlns:a16="http://schemas.microsoft.com/office/drawing/2014/main" id="{00000000-0008-0000-0000-00005D000000}"/>
              </a:ext>
            </a:extLst>
          </xdr:cNvPr>
          <xdr:cNvPicPr>
            <a:picLocks noChangeAspect="1" noChangeArrowheads="1"/>
          </xdr:cNvPicPr>
        </xdr:nvPicPr>
        <xdr:blipFill>
          <a:blip xmlns:r="http://schemas.openxmlformats.org/officeDocument/2006/relationships" r:embed="rId1" cstate="print"/>
          <a:srcRect r="77865"/>
          <a:stretch>
            <a:fillRect/>
          </a:stretch>
        </xdr:blipFill>
        <xdr:spPr bwMode="auto">
          <a:xfrm>
            <a:off x="892832" y="1895475"/>
            <a:ext cx="602034" cy="628650"/>
          </a:xfrm>
          <a:prstGeom prst="rect">
            <a:avLst/>
          </a:prstGeom>
          <a:noFill/>
          <a:ln w="1">
            <a:noFill/>
            <a:miter lim="800000"/>
            <a:headEnd/>
            <a:tailEnd type="none" w="med" len="med"/>
          </a:ln>
          <a:effectLst/>
        </xdr:spPr>
      </xdr:pic>
      <xdr:pic>
        <xdr:nvPicPr>
          <xdr:cNvPr id="94" name="Picture 1">
            <a:extLst>
              <a:ext uri="{FF2B5EF4-FFF2-40B4-BE49-F238E27FC236}">
                <a16:creationId xmlns:a16="http://schemas.microsoft.com/office/drawing/2014/main" id="{00000000-0008-0000-0000-00005E000000}"/>
              </a:ext>
            </a:extLst>
          </xdr:cNvPr>
          <xdr:cNvPicPr>
            <a:picLocks noChangeAspect="1" noChangeArrowheads="1"/>
          </xdr:cNvPicPr>
        </xdr:nvPicPr>
        <xdr:blipFill>
          <a:blip xmlns:r="http://schemas.openxmlformats.org/officeDocument/2006/relationships" r:embed="rId1" cstate="print"/>
          <a:srcRect l="22073" r="52203"/>
          <a:stretch>
            <a:fillRect/>
          </a:stretch>
        </xdr:blipFill>
        <xdr:spPr bwMode="auto">
          <a:xfrm>
            <a:off x="7074834" y="2028825"/>
            <a:ext cx="700367" cy="628650"/>
          </a:xfrm>
          <a:prstGeom prst="rect">
            <a:avLst/>
          </a:prstGeom>
          <a:noFill/>
          <a:ln w="1">
            <a:noFill/>
            <a:miter lim="800000"/>
            <a:headEnd/>
            <a:tailEnd type="none" w="med" len="med"/>
          </a:ln>
          <a:effectLst/>
        </xdr:spPr>
      </xdr:pic>
      <xdr:pic>
        <xdr:nvPicPr>
          <xdr:cNvPr id="95" name="Picture 1">
            <a:extLst>
              <a:ext uri="{FF2B5EF4-FFF2-40B4-BE49-F238E27FC236}">
                <a16:creationId xmlns:a16="http://schemas.microsoft.com/office/drawing/2014/main" id="{00000000-0008-0000-0000-00005F000000}"/>
              </a:ext>
            </a:extLst>
          </xdr:cNvPr>
          <xdr:cNvPicPr>
            <a:picLocks noChangeAspect="1" noChangeArrowheads="1"/>
          </xdr:cNvPicPr>
        </xdr:nvPicPr>
        <xdr:blipFill>
          <a:blip xmlns:r="http://schemas.openxmlformats.org/officeDocument/2006/relationships" r:embed="rId1" cstate="print"/>
          <a:srcRect l="48492" r="26827"/>
          <a:stretch>
            <a:fillRect/>
          </a:stretch>
        </xdr:blipFill>
        <xdr:spPr bwMode="auto">
          <a:xfrm>
            <a:off x="813548" y="4229100"/>
            <a:ext cx="671793" cy="628650"/>
          </a:xfrm>
          <a:prstGeom prst="rect">
            <a:avLst/>
          </a:prstGeom>
          <a:noFill/>
          <a:ln w="1">
            <a:noFill/>
            <a:miter lim="800000"/>
            <a:headEnd/>
            <a:tailEnd type="none" w="med" len="med"/>
          </a:ln>
          <a:effectLst/>
        </xdr:spPr>
      </xdr:pic>
      <xdr:pic>
        <xdr:nvPicPr>
          <xdr:cNvPr id="96" name="Picture 1">
            <a:extLst>
              <a:ext uri="{FF2B5EF4-FFF2-40B4-BE49-F238E27FC236}">
                <a16:creationId xmlns:a16="http://schemas.microsoft.com/office/drawing/2014/main" id="{00000000-0008-0000-0000-000060000000}"/>
              </a:ext>
            </a:extLst>
          </xdr:cNvPr>
          <xdr:cNvPicPr>
            <a:picLocks noChangeAspect="1" noChangeArrowheads="1"/>
          </xdr:cNvPicPr>
        </xdr:nvPicPr>
        <xdr:blipFill>
          <a:blip xmlns:r="http://schemas.openxmlformats.org/officeDocument/2006/relationships" r:embed="rId1" cstate="print"/>
          <a:srcRect l="73346"/>
          <a:stretch>
            <a:fillRect/>
          </a:stretch>
        </xdr:blipFill>
        <xdr:spPr bwMode="auto">
          <a:xfrm>
            <a:off x="7046259" y="4210050"/>
            <a:ext cx="725858" cy="628650"/>
          </a:xfrm>
          <a:prstGeom prst="rect">
            <a:avLst/>
          </a:prstGeom>
          <a:noFill/>
          <a:ln w="1">
            <a:noFill/>
            <a:miter lim="800000"/>
            <a:headEnd/>
            <a:tailEnd type="none" w="med" len="med"/>
          </a:ln>
          <a:effectLst/>
        </xdr:spPr>
      </xdr:pic>
      <xdr:grpSp>
        <xdr:nvGrpSpPr>
          <xdr:cNvPr id="97" name="Group 131">
            <a:extLst>
              <a:ext uri="{FF2B5EF4-FFF2-40B4-BE49-F238E27FC236}">
                <a16:creationId xmlns:a16="http://schemas.microsoft.com/office/drawing/2014/main" id="{00000000-0008-0000-0000-000061000000}"/>
              </a:ext>
            </a:extLst>
          </xdr:cNvPr>
          <xdr:cNvGrpSpPr/>
        </xdr:nvGrpSpPr>
        <xdr:grpSpPr>
          <a:xfrm>
            <a:off x="1537728" y="4191000"/>
            <a:ext cx="5455210" cy="2089150"/>
            <a:chOff x="850900" y="2016125"/>
            <a:chExt cx="5492750" cy="2089150"/>
          </a:xfrm>
        </xdr:grpSpPr>
        <xdr:sp macro="" textlink="">
          <xdr:nvSpPr>
            <xdr:cNvPr id="105" name="Rectangle 104">
              <a:extLst>
                <a:ext uri="{FF2B5EF4-FFF2-40B4-BE49-F238E27FC236}">
                  <a16:creationId xmlns:a16="http://schemas.microsoft.com/office/drawing/2014/main" id="{00000000-0008-0000-0000-000069000000}"/>
                </a:ext>
              </a:extLst>
            </xdr:cNvPr>
            <xdr:cNvSpPr/>
          </xdr:nvSpPr>
          <xdr:spPr>
            <a:xfrm>
              <a:off x="850900" y="2339975"/>
              <a:ext cx="5492750" cy="1765300"/>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endParaRPr lang="en-US" sz="1400" b="0" i="0" u="none" strike="noStrike">
                <a:solidFill>
                  <a:srgbClr val="000000"/>
                </a:solidFill>
                <a:latin typeface="Calibri"/>
              </a:endParaRPr>
            </a:p>
          </xdr:txBody>
        </xdr:sp>
        <xdr:sp macro="" textlink="">
          <xdr:nvSpPr>
            <xdr:cNvPr id="106" name="Rectangle 105">
              <a:extLst>
                <a:ext uri="{FF2B5EF4-FFF2-40B4-BE49-F238E27FC236}">
                  <a16:creationId xmlns:a16="http://schemas.microsoft.com/office/drawing/2014/main" id="{00000000-0008-0000-0000-00006A000000}"/>
                </a:ext>
              </a:extLst>
            </xdr:cNvPr>
            <xdr:cNvSpPr/>
          </xdr:nvSpPr>
          <xdr:spPr>
            <a:xfrm>
              <a:off x="858837" y="2016125"/>
              <a:ext cx="5484813" cy="318257"/>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400"/>
            </a:p>
          </xdr:txBody>
        </xdr:sp>
        <xdr:sp macro="" textlink="">
          <xdr:nvSpPr>
            <xdr:cNvPr id="107" name="Rectangle 106">
              <a:extLst>
                <a:ext uri="{FF2B5EF4-FFF2-40B4-BE49-F238E27FC236}">
                  <a16:creationId xmlns:a16="http://schemas.microsoft.com/office/drawing/2014/main" id="{00000000-0008-0000-0000-00006B000000}"/>
                </a:ext>
              </a:extLst>
            </xdr:cNvPr>
            <xdr:cNvSpPr/>
          </xdr:nvSpPr>
          <xdr:spPr>
            <a:xfrm>
              <a:off x="875764" y="2017940"/>
              <a:ext cx="1513424" cy="2966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600" b="1">
                  <a:solidFill>
                    <a:schemeClr val="bg1"/>
                  </a:solidFill>
                </a:rPr>
                <a:t>Opportunities:</a:t>
              </a:r>
              <a:r>
                <a:rPr lang="en-US" sz="1600" b="1" baseline="0">
                  <a:solidFill>
                    <a:schemeClr val="bg1"/>
                  </a:solidFill>
                </a:rPr>
                <a:t> </a:t>
              </a:r>
              <a:endParaRPr lang="en-US" sz="1600" b="1">
                <a:solidFill>
                  <a:schemeClr val="bg1"/>
                </a:solidFill>
              </a:endParaRPr>
            </a:p>
          </xdr:txBody>
        </xdr:sp>
        <xdr:sp macro="" textlink="$E$161">
          <xdr:nvSpPr>
            <xdr:cNvPr id="108" name="Rectangle 107">
              <a:extLst>
                <a:ext uri="{FF2B5EF4-FFF2-40B4-BE49-F238E27FC236}">
                  <a16:creationId xmlns:a16="http://schemas.microsoft.com/office/drawing/2014/main" id="{00000000-0008-0000-0000-00006C000000}"/>
                </a:ext>
              </a:extLst>
            </xdr:cNvPr>
            <xdr:cNvSpPr/>
          </xdr:nvSpPr>
          <xdr:spPr>
            <a:xfrm>
              <a:off x="850900" y="2339974"/>
              <a:ext cx="5492750" cy="6508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fld id="{1D319F18-7EC4-4C44-94E3-EEB82A43FCF4}" type="TxLink">
                <a:rPr lang="en-US" sz="1600" b="0" i="0" u="none" strike="noStrike">
                  <a:solidFill>
                    <a:srgbClr val="000000"/>
                  </a:solidFill>
                  <a:latin typeface="Calibri"/>
                </a:rPr>
                <a:pPr algn="l"/>
                <a:t> </a:t>
              </a:fld>
              <a:endParaRPr lang="en-US" sz="1600" b="0" i="0" u="none" strike="noStrike">
                <a:solidFill>
                  <a:srgbClr val="000000"/>
                </a:solidFill>
                <a:latin typeface="Calibri"/>
              </a:endParaRPr>
            </a:p>
          </xdr:txBody>
        </xdr:sp>
        <xdr:sp macro="" textlink="$E$162">
          <xdr:nvSpPr>
            <xdr:cNvPr id="109" name="Rectangle 108">
              <a:extLst>
                <a:ext uri="{FF2B5EF4-FFF2-40B4-BE49-F238E27FC236}">
                  <a16:creationId xmlns:a16="http://schemas.microsoft.com/office/drawing/2014/main" id="{00000000-0008-0000-0000-00006D000000}"/>
                </a:ext>
              </a:extLst>
            </xdr:cNvPr>
            <xdr:cNvSpPr/>
          </xdr:nvSpPr>
          <xdr:spPr>
            <a:xfrm>
              <a:off x="850900" y="2863849"/>
              <a:ext cx="5492750" cy="6508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fld id="{16C8C046-95F4-47D6-AD8C-4ADD5EA46649}" type="TxLink">
                <a:rPr lang="en-US" sz="1600" b="0" i="0" u="none" strike="noStrike">
                  <a:solidFill>
                    <a:srgbClr val="000000"/>
                  </a:solidFill>
                  <a:latin typeface="Calibri"/>
                </a:rPr>
                <a:pPr algn="l"/>
                <a:t> </a:t>
              </a:fld>
              <a:endParaRPr lang="en-US" sz="1600" b="0" i="0" u="none" strike="noStrike">
                <a:solidFill>
                  <a:srgbClr val="000000"/>
                </a:solidFill>
                <a:latin typeface="Calibri"/>
              </a:endParaRPr>
            </a:p>
          </xdr:txBody>
        </xdr:sp>
        <xdr:sp macro="" textlink="$E$163">
          <xdr:nvSpPr>
            <xdr:cNvPr id="110" name="Rectangle 109">
              <a:extLst>
                <a:ext uri="{FF2B5EF4-FFF2-40B4-BE49-F238E27FC236}">
                  <a16:creationId xmlns:a16="http://schemas.microsoft.com/office/drawing/2014/main" id="{00000000-0008-0000-0000-00006E000000}"/>
                </a:ext>
              </a:extLst>
            </xdr:cNvPr>
            <xdr:cNvSpPr/>
          </xdr:nvSpPr>
          <xdr:spPr>
            <a:xfrm>
              <a:off x="850900" y="3397249"/>
              <a:ext cx="5492750" cy="6508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fld id="{035F2568-BF76-453A-83BE-F736D14537AC}" type="TxLink">
                <a:rPr lang="en-US" sz="1600" b="0" i="0" u="none" strike="noStrike">
                  <a:solidFill>
                    <a:srgbClr val="000000"/>
                  </a:solidFill>
                  <a:latin typeface="Calibri"/>
                </a:rPr>
                <a:pPr algn="l"/>
                <a:t> </a:t>
              </a:fld>
              <a:endParaRPr lang="en-US" sz="1600" b="0" i="0" u="none" strike="noStrike">
                <a:solidFill>
                  <a:srgbClr val="000000"/>
                </a:solidFill>
                <a:latin typeface="Calibri"/>
              </a:endParaRPr>
            </a:p>
          </xdr:txBody>
        </xdr:sp>
      </xdr:grpSp>
      <xdr:grpSp>
        <xdr:nvGrpSpPr>
          <xdr:cNvPr id="98" name="Group 138">
            <a:extLst>
              <a:ext uri="{FF2B5EF4-FFF2-40B4-BE49-F238E27FC236}">
                <a16:creationId xmlns:a16="http://schemas.microsoft.com/office/drawing/2014/main" id="{00000000-0008-0000-0000-000062000000}"/>
              </a:ext>
            </a:extLst>
          </xdr:cNvPr>
          <xdr:cNvGrpSpPr/>
        </xdr:nvGrpSpPr>
        <xdr:grpSpPr>
          <a:xfrm>
            <a:off x="7799013" y="4210050"/>
            <a:ext cx="5447927" cy="2089150"/>
            <a:chOff x="850900" y="2016125"/>
            <a:chExt cx="5492750" cy="2089150"/>
          </a:xfrm>
        </xdr:grpSpPr>
        <xdr:sp macro="" textlink="">
          <xdr:nvSpPr>
            <xdr:cNvPr id="99" name="Rectangle 98">
              <a:extLst>
                <a:ext uri="{FF2B5EF4-FFF2-40B4-BE49-F238E27FC236}">
                  <a16:creationId xmlns:a16="http://schemas.microsoft.com/office/drawing/2014/main" id="{00000000-0008-0000-0000-000063000000}"/>
                </a:ext>
              </a:extLst>
            </xdr:cNvPr>
            <xdr:cNvSpPr/>
          </xdr:nvSpPr>
          <xdr:spPr>
            <a:xfrm>
              <a:off x="850900" y="2339975"/>
              <a:ext cx="5492750" cy="1765300"/>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endParaRPr lang="en-US" sz="1400" b="0" i="0" u="none" strike="noStrike">
                <a:solidFill>
                  <a:srgbClr val="000000"/>
                </a:solidFill>
                <a:latin typeface="Calibri"/>
              </a:endParaRPr>
            </a:p>
          </xdr:txBody>
        </xdr:sp>
        <xdr:sp macro="" textlink="">
          <xdr:nvSpPr>
            <xdr:cNvPr id="100" name="Rectangle 99">
              <a:extLst>
                <a:ext uri="{FF2B5EF4-FFF2-40B4-BE49-F238E27FC236}">
                  <a16:creationId xmlns:a16="http://schemas.microsoft.com/office/drawing/2014/main" id="{00000000-0008-0000-0000-000064000000}"/>
                </a:ext>
              </a:extLst>
            </xdr:cNvPr>
            <xdr:cNvSpPr/>
          </xdr:nvSpPr>
          <xdr:spPr>
            <a:xfrm>
              <a:off x="858837" y="2016125"/>
              <a:ext cx="5484813" cy="318257"/>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400"/>
            </a:p>
          </xdr:txBody>
        </xdr:sp>
        <xdr:sp macro="" textlink="">
          <xdr:nvSpPr>
            <xdr:cNvPr id="101" name="Rectangle 100">
              <a:extLst>
                <a:ext uri="{FF2B5EF4-FFF2-40B4-BE49-F238E27FC236}">
                  <a16:creationId xmlns:a16="http://schemas.microsoft.com/office/drawing/2014/main" id="{00000000-0008-0000-0000-000065000000}"/>
                </a:ext>
              </a:extLst>
            </xdr:cNvPr>
            <xdr:cNvSpPr/>
          </xdr:nvSpPr>
          <xdr:spPr>
            <a:xfrm>
              <a:off x="979488" y="2017940"/>
              <a:ext cx="1409700" cy="2966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600" b="1">
                  <a:solidFill>
                    <a:schemeClr val="bg1"/>
                  </a:solidFill>
                </a:rPr>
                <a:t>Threats:</a:t>
              </a:r>
              <a:r>
                <a:rPr lang="en-US" sz="1600" b="1" baseline="0">
                  <a:solidFill>
                    <a:schemeClr val="bg1"/>
                  </a:solidFill>
                </a:rPr>
                <a:t> </a:t>
              </a:r>
              <a:endParaRPr lang="en-US" sz="1600" b="1">
                <a:solidFill>
                  <a:schemeClr val="bg1"/>
                </a:solidFill>
              </a:endParaRPr>
            </a:p>
          </xdr:txBody>
        </xdr:sp>
        <xdr:sp macro="" textlink="$E$164">
          <xdr:nvSpPr>
            <xdr:cNvPr id="102" name="Rectangle 101">
              <a:extLst>
                <a:ext uri="{FF2B5EF4-FFF2-40B4-BE49-F238E27FC236}">
                  <a16:creationId xmlns:a16="http://schemas.microsoft.com/office/drawing/2014/main" id="{00000000-0008-0000-0000-000066000000}"/>
                </a:ext>
              </a:extLst>
            </xdr:cNvPr>
            <xdr:cNvSpPr/>
          </xdr:nvSpPr>
          <xdr:spPr>
            <a:xfrm>
              <a:off x="850900" y="2339974"/>
              <a:ext cx="5492750" cy="6508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fld id="{FB1AF6A1-85DA-45D9-9A10-F4C0F37693E3}" type="TxLink">
                <a:rPr lang="en-US" sz="1600" b="0" i="0" u="none" strike="noStrike">
                  <a:solidFill>
                    <a:srgbClr val="000000"/>
                  </a:solidFill>
                  <a:latin typeface="Calibri"/>
                </a:rPr>
                <a:pPr algn="l"/>
                <a:t> </a:t>
              </a:fld>
              <a:endParaRPr lang="en-US" sz="1600" b="0" i="0" u="none" strike="noStrike">
                <a:solidFill>
                  <a:srgbClr val="000000"/>
                </a:solidFill>
                <a:latin typeface="Calibri"/>
              </a:endParaRPr>
            </a:p>
          </xdr:txBody>
        </xdr:sp>
        <xdr:sp macro="" textlink="$E$165">
          <xdr:nvSpPr>
            <xdr:cNvPr id="103" name="Rectangle 102">
              <a:extLst>
                <a:ext uri="{FF2B5EF4-FFF2-40B4-BE49-F238E27FC236}">
                  <a16:creationId xmlns:a16="http://schemas.microsoft.com/office/drawing/2014/main" id="{00000000-0008-0000-0000-000067000000}"/>
                </a:ext>
              </a:extLst>
            </xdr:cNvPr>
            <xdr:cNvSpPr/>
          </xdr:nvSpPr>
          <xdr:spPr>
            <a:xfrm>
              <a:off x="850900" y="2863849"/>
              <a:ext cx="5492750" cy="6508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fld id="{2FD86712-B3F2-4653-84D0-6D302A12B78C}" type="TxLink">
                <a:rPr lang="en-US" sz="1600" b="0" i="0" u="none" strike="noStrike">
                  <a:solidFill>
                    <a:srgbClr val="000000"/>
                  </a:solidFill>
                  <a:latin typeface="Calibri"/>
                </a:rPr>
                <a:pPr algn="l"/>
                <a:t> </a:t>
              </a:fld>
              <a:endParaRPr lang="en-US" sz="1600" b="0" i="0" u="none" strike="noStrike">
                <a:solidFill>
                  <a:srgbClr val="000000"/>
                </a:solidFill>
                <a:latin typeface="Calibri"/>
              </a:endParaRPr>
            </a:p>
          </xdr:txBody>
        </xdr:sp>
        <xdr:sp macro="" textlink="$E$166">
          <xdr:nvSpPr>
            <xdr:cNvPr id="104" name="Rectangle 103">
              <a:extLst>
                <a:ext uri="{FF2B5EF4-FFF2-40B4-BE49-F238E27FC236}">
                  <a16:creationId xmlns:a16="http://schemas.microsoft.com/office/drawing/2014/main" id="{00000000-0008-0000-0000-000068000000}"/>
                </a:ext>
              </a:extLst>
            </xdr:cNvPr>
            <xdr:cNvSpPr/>
          </xdr:nvSpPr>
          <xdr:spPr>
            <a:xfrm>
              <a:off x="850900" y="3397249"/>
              <a:ext cx="5492750" cy="6508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fld id="{7864D279-0099-4784-9060-76683731A07B}" type="TxLink">
                <a:rPr lang="en-US" sz="1600" b="0" i="0" u="none" strike="noStrike">
                  <a:solidFill>
                    <a:srgbClr val="000000"/>
                  </a:solidFill>
                  <a:latin typeface="Calibri"/>
                </a:rPr>
                <a:pPr algn="l"/>
                <a:t> </a:t>
              </a:fld>
              <a:endParaRPr lang="en-US" sz="1600" b="0" i="0" u="none" strike="noStrike">
                <a:solidFill>
                  <a:srgbClr val="000000"/>
                </a:solidFill>
                <a:latin typeface="Calibri"/>
              </a:endParaRPr>
            </a:p>
          </xdr:txBody>
        </xdr:sp>
      </xdr:grpSp>
    </xdr:grpSp>
    <xdr:clientData/>
  </xdr:twoCellAnchor>
  <xdr:twoCellAnchor>
    <xdr:from>
      <xdr:col>23</xdr:col>
      <xdr:colOff>0</xdr:colOff>
      <xdr:row>14</xdr:row>
      <xdr:rowOff>91684</xdr:rowOff>
    </xdr:from>
    <xdr:to>
      <xdr:col>23</xdr:col>
      <xdr:colOff>0</xdr:colOff>
      <xdr:row>37</xdr:row>
      <xdr:rowOff>2038</xdr:rowOff>
    </xdr:to>
    <xdr:grpSp>
      <xdr:nvGrpSpPr>
        <xdr:cNvPr id="123" name="Group 122">
          <a:extLst>
            <a:ext uri="{FF2B5EF4-FFF2-40B4-BE49-F238E27FC236}">
              <a16:creationId xmlns:a16="http://schemas.microsoft.com/office/drawing/2014/main" id="{00000000-0008-0000-0000-00007B000000}"/>
            </a:ext>
          </a:extLst>
        </xdr:cNvPr>
        <xdr:cNvGrpSpPr/>
      </xdr:nvGrpSpPr>
      <xdr:grpSpPr>
        <a:xfrm>
          <a:off x="14319250" y="2774559"/>
          <a:ext cx="0" cy="4291854"/>
          <a:chOff x="504265" y="1983441"/>
          <a:chExt cx="459441" cy="4291854"/>
        </a:xfrm>
      </xdr:grpSpPr>
      <xdr:sp macro="" textlink="">
        <xdr:nvSpPr>
          <xdr:cNvPr id="124" name="Rectangle 123">
            <a:extLst>
              <a:ext uri="{FF2B5EF4-FFF2-40B4-BE49-F238E27FC236}">
                <a16:creationId xmlns:a16="http://schemas.microsoft.com/office/drawing/2014/main" id="{00000000-0008-0000-0000-00007C000000}"/>
              </a:ext>
            </a:extLst>
          </xdr:cNvPr>
          <xdr:cNvSpPr/>
        </xdr:nvSpPr>
        <xdr:spPr>
          <a:xfrm>
            <a:off x="504265" y="1983441"/>
            <a:ext cx="459441" cy="4291854"/>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125" name="Rectangle 124">
            <a:extLst>
              <a:ext uri="{FF2B5EF4-FFF2-40B4-BE49-F238E27FC236}">
                <a16:creationId xmlns:a16="http://schemas.microsoft.com/office/drawing/2014/main" id="{00000000-0008-0000-0000-00007D000000}"/>
              </a:ext>
            </a:extLst>
          </xdr:cNvPr>
          <xdr:cNvSpPr/>
        </xdr:nvSpPr>
        <xdr:spPr>
          <a:xfrm rot="16200000">
            <a:off x="33614" y="4045327"/>
            <a:ext cx="1362166" cy="2966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600" b="1">
                <a:solidFill>
                  <a:schemeClr val="bg1"/>
                </a:solidFill>
              </a:rPr>
              <a:t>Situation</a:t>
            </a:r>
            <a:r>
              <a:rPr lang="en-US" sz="1600" b="1" baseline="0">
                <a:solidFill>
                  <a:schemeClr val="bg1"/>
                </a:solidFill>
              </a:rPr>
              <a:t> </a:t>
            </a:r>
            <a:endParaRPr lang="en-US" sz="1600" b="1">
              <a:solidFill>
                <a:schemeClr val="bg1"/>
              </a:solidFill>
            </a:endParaRPr>
          </a:p>
        </xdr:txBody>
      </xdr:sp>
    </xdr:grpSp>
    <xdr:clientData/>
  </xdr:twoCellAnchor>
  <xdr:twoCellAnchor>
    <xdr:from>
      <xdr:col>10</xdr:col>
      <xdr:colOff>358588</xdr:colOff>
      <xdr:row>86</xdr:row>
      <xdr:rowOff>24730</xdr:rowOff>
    </xdr:from>
    <xdr:to>
      <xdr:col>22</xdr:col>
      <xdr:colOff>103909</xdr:colOff>
      <xdr:row>102</xdr:row>
      <xdr:rowOff>121227</xdr:rowOff>
    </xdr:to>
    <xdr:grpSp>
      <xdr:nvGrpSpPr>
        <xdr:cNvPr id="126" name="Group 125">
          <a:extLst>
            <a:ext uri="{FF2B5EF4-FFF2-40B4-BE49-F238E27FC236}">
              <a16:creationId xmlns:a16="http://schemas.microsoft.com/office/drawing/2014/main" id="{00000000-0008-0000-0000-00007E000000}"/>
            </a:ext>
          </a:extLst>
        </xdr:cNvPr>
        <xdr:cNvGrpSpPr/>
      </xdr:nvGrpSpPr>
      <xdr:grpSpPr>
        <a:xfrm>
          <a:off x="6772088" y="17550730"/>
          <a:ext cx="7047821" cy="3144497"/>
          <a:chOff x="1501715" y="6541943"/>
          <a:chExt cx="8202579" cy="2189966"/>
        </a:xfrm>
      </xdr:grpSpPr>
      <xdr:sp macro="" textlink="">
        <xdr:nvSpPr>
          <xdr:cNvPr id="127" name="Rectangle 126">
            <a:extLst>
              <a:ext uri="{FF2B5EF4-FFF2-40B4-BE49-F238E27FC236}">
                <a16:creationId xmlns:a16="http://schemas.microsoft.com/office/drawing/2014/main" id="{00000000-0008-0000-0000-00007F000000}"/>
              </a:ext>
            </a:extLst>
          </xdr:cNvPr>
          <xdr:cNvSpPr/>
        </xdr:nvSpPr>
        <xdr:spPr>
          <a:xfrm>
            <a:off x="1501715" y="6865793"/>
            <a:ext cx="8202579" cy="1866116"/>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endParaRPr lang="en-US" sz="1600" b="0" i="0" u="none" strike="noStrike">
              <a:solidFill>
                <a:srgbClr val="000000"/>
              </a:solidFill>
              <a:latin typeface="Calibri"/>
            </a:endParaRPr>
          </a:p>
        </xdr:txBody>
      </xdr:sp>
      <xdr:grpSp>
        <xdr:nvGrpSpPr>
          <xdr:cNvPr id="128" name="Group 159">
            <a:extLst>
              <a:ext uri="{FF2B5EF4-FFF2-40B4-BE49-F238E27FC236}">
                <a16:creationId xmlns:a16="http://schemas.microsoft.com/office/drawing/2014/main" id="{00000000-0008-0000-0000-000080000000}"/>
              </a:ext>
            </a:extLst>
          </xdr:cNvPr>
          <xdr:cNvGrpSpPr/>
        </xdr:nvGrpSpPr>
        <xdr:grpSpPr>
          <a:xfrm>
            <a:off x="1509595" y="6541943"/>
            <a:ext cx="8194699" cy="2189877"/>
            <a:chOff x="1509595" y="6541943"/>
            <a:chExt cx="8194699" cy="2189877"/>
          </a:xfrm>
        </xdr:grpSpPr>
        <xdr:grpSp>
          <xdr:nvGrpSpPr>
            <xdr:cNvPr id="129" name="Group 158">
              <a:extLst>
                <a:ext uri="{FF2B5EF4-FFF2-40B4-BE49-F238E27FC236}">
                  <a16:creationId xmlns:a16="http://schemas.microsoft.com/office/drawing/2014/main" id="{00000000-0008-0000-0000-000081000000}"/>
                </a:ext>
              </a:extLst>
            </xdr:cNvPr>
            <xdr:cNvGrpSpPr/>
          </xdr:nvGrpSpPr>
          <xdr:grpSpPr>
            <a:xfrm>
              <a:off x="1509595" y="6541943"/>
              <a:ext cx="8194699" cy="296367"/>
              <a:chOff x="1509595" y="6541943"/>
              <a:chExt cx="8194699" cy="296367"/>
            </a:xfrm>
          </xdr:grpSpPr>
          <xdr:sp macro="" textlink="">
            <xdr:nvSpPr>
              <xdr:cNvPr id="136" name="Rectangle 135">
                <a:extLst>
                  <a:ext uri="{FF2B5EF4-FFF2-40B4-BE49-F238E27FC236}">
                    <a16:creationId xmlns:a16="http://schemas.microsoft.com/office/drawing/2014/main" id="{00000000-0008-0000-0000-000088000000}"/>
                  </a:ext>
                </a:extLst>
              </xdr:cNvPr>
              <xdr:cNvSpPr/>
            </xdr:nvSpPr>
            <xdr:spPr>
              <a:xfrm>
                <a:off x="1509595" y="6541943"/>
                <a:ext cx="8194699" cy="296367"/>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600"/>
              </a:p>
            </xdr:txBody>
          </xdr:sp>
          <xdr:sp macro="" textlink="">
            <xdr:nvSpPr>
              <xdr:cNvPr id="137" name="Rectangle 136">
                <a:extLst>
                  <a:ext uri="{FF2B5EF4-FFF2-40B4-BE49-F238E27FC236}">
                    <a16:creationId xmlns:a16="http://schemas.microsoft.com/office/drawing/2014/main" id="{00000000-0008-0000-0000-000089000000}"/>
                  </a:ext>
                </a:extLst>
              </xdr:cNvPr>
              <xdr:cNvSpPr/>
            </xdr:nvSpPr>
            <xdr:spPr>
              <a:xfrm>
                <a:off x="1557211" y="6554066"/>
                <a:ext cx="7989179" cy="2250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800" b="1">
                    <a:solidFill>
                      <a:schemeClr val="lt1"/>
                    </a:solidFill>
                    <a:latin typeface="+mn-lt"/>
                    <a:ea typeface="+mn-ea"/>
                    <a:cs typeface="+mn-cs"/>
                  </a:rPr>
                  <a:t>General Comment/ Outstanding</a:t>
                </a:r>
                <a:r>
                  <a:rPr lang="en-US" sz="1800" b="1" baseline="0">
                    <a:solidFill>
                      <a:schemeClr val="lt1"/>
                    </a:solidFill>
                    <a:latin typeface="+mn-lt"/>
                    <a:ea typeface="+mn-ea"/>
                    <a:cs typeface="+mn-cs"/>
                  </a:rPr>
                  <a:t> issue</a:t>
                </a:r>
                <a:endParaRPr lang="en-US" sz="2800" b="1">
                  <a:solidFill>
                    <a:schemeClr val="bg1"/>
                  </a:solidFill>
                </a:endParaRPr>
              </a:p>
            </xdr:txBody>
          </xdr:sp>
        </xdr:grpSp>
        <xdr:grpSp>
          <xdr:nvGrpSpPr>
            <xdr:cNvPr id="130" name="Group 157">
              <a:extLst>
                <a:ext uri="{FF2B5EF4-FFF2-40B4-BE49-F238E27FC236}">
                  <a16:creationId xmlns:a16="http://schemas.microsoft.com/office/drawing/2014/main" id="{00000000-0008-0000-0000-000082000000}"/>
                </a:ext>
              </a:extLst>
            </xdr:cNvPr>
            <xdr:cNvGrpSpPr/>
          </xdr:nvGrpSpPr>
          <xdr:grpSpPr>
            <a:xfrm>
              <a:off x="1522574" y="6865794"/>
              <a:ext cx="8103279" cy="1866026"/>
              <a:chOff x="1522574" y="6865794"/>
              <a:chExt cx="8103279" cy="1866026"/>
            </a:xfrm>
          </xdr:grpSpPr>
          <xdr:sp macro="" textlink="$E$172">
            <xdr:nvSpPr>
              <xdr:cNvPr id="131" name="Rectangle 130">
                <a:extLst>
                  <a:ext uri="{FF2B5EF4-FFF2-40B4-BE49-F238E27FC236}">
                    <a16:creationId xmlns:a16="http://schemas.microsoft.com/office/drawing/2014/main" id="{00000000-0008-0000-0000-000083000000}"/>
                  </a:ext>
                </a:extLst>
              </xdr:cNvPr>
              <xdr:cNvSpPr/>
            </xdr:nvSpPr>
            <xdr:spPr>
              <a:xfrm>
                <a:off x="1522574" y="6865794"/>
                <a:ext cx="8103279" cy="4771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fld id="{8803B8F2-7288-413F-ACD5-EEAD75AF276E}" type="TxLink">
                  <a:rPr lang="en-US" sz="1800" b="0" i="0" u="none" strike="noStrike">
                    <a:solidFill>
                      <a:srgbClr val="000000"/>
                    </a:solidFill>
                    <a:latin typeface="Calibri"/>
                  </a:rPr>
                  <a:pPr algn="l"/>
                  <a:t> </a:t>
                </a:fld>
                <a:endParaRPr lang="en-US" sz="2000" b="0" i="0" u="none" strike="noStrike">
                  <a:solidFill>
                    <a:srgbClr val="000000"/>
                  </a:solidFill>
                  <a:latin typeface="Calibri"/>
                </a:endParaRPr>
              </a:p>
            </xdr:txBody>
          </xdr:sp>
          <xdr:sp macro="" textlink="$E$173">
            <xdr:nvSpPr>
              <xdr:cNvPr id="132" name="Rectangle 131">
                <a:extLst>
                  <a:ext uri="{FF2B5EF4-FFF2-40B4-BE49-F238E27FC236}">
                    <a16:creationId xmlns:a16="http://schemas.microsoft.com/office/drawing/2014/main" id="{00000000-0008-0000-0000-000084000000}"/>
                  </a:ext>
                </a:extLst>
              </xdr:cNvPr>
              <xdr:cNvSpPr/>
            </xdr:nvSpPr>
            <xdr:spPr>
              <a:xfrm>
                <a:off x="1536430" y="7226010"/>
                <a:ext cx="8055805" cy="4771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fld id="{E97D6D3D-27C8-4423-A32B-A2A87022FCEC}" type="TxLink">
                  <a:rPr lang="en-US" sz="1800" b="0" i="0" u="none" strike="noStrike">
                    <a:solidFill>
                      <a:srgbClr val="000000"/>
                    </a:solidFill>
                    <a:latin typeface="Calibri"/>
                  </a:rPr>
                  <a:pPr algn="l"/>
                  <a:t> </a:t>
                </a:fld>
                <a:endParaRPr lang="en-US" sz="2000" b="0" i="0" u="none" strike="noStrike">
                  <a:solidFill>
                    <a:srgbClr val="000000"/>
                  </a:solidFill>
                  <a:latin typeface="Calibri"/>
                </a:endParaRPr>
              </a:p>
            </xdr:txBody>
          </xdr:sp>
          <xdr:sp macro="" textlink="$E$174">
            <xdr:nvSpPr>
              <xdr:cNvPr id="133" name="Rectangle 132">
                <a:extLst>
                  <a:ext uri="{FF2B5EF4-FFF2-40B4-BE49-F238E27FC236}">
                    <a16:creationId xmlns:a16="http://schemas.microsoft.com/office/drawing/2014/main" id="{00000000-0008-0000-0000-000085000000}"/>
                  </a:ext>
                </a:extLst>
              </xdr:cNvPr>
              <xdr:cNvSpPr/>
            </xdr:nvSpPr>
            <xdr:spPr>
              <a:xfrm>
                <a:off x="1532968" y="7568908"/>
                <a:ext cx="8055805" cy="4771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fld id="{6F5A4AB9-5767-4384-9CE5-3E5F47FB8FEF}" type="TxLink">
                  <a:rPr lang="en-US" sz="1800" b="0" i="0" u="none" strike="noStrike">
                    <a:solidFill>
                      <a:srgbClr val="000000"/>
                    </a:solidFill>
                    <a:latin typeface="Calibri"/>
                  </a:rPr>
                  <a:pPr algn="l"/>
                  <a:t> </a:t>
                </a:fld>
                <a:endParaRPr lang="en-US" sz="2000" b="0" i="0" u="none" strike="noStrike">
                  <a:solidFill>
                    <a:srgbClr val="000000"/>
                  </a:solidFill>
                  <a:latin typeface="Calibri"/>
                </a:endParaRPr>
              </a:p>
            </xdr:txBody>
          </xdr:sp>
          <xdr:sp macro="" textlink="$E$175">
            <xdr:nvSpPr>
              <xdr:cNvPr id="134" name="Rectangle 133">
                <a:extLst>
                  <a:ext uri="{FF2B5EF4-FFF2-40B4-BE49-F238E27FC236}">
                    <a16:creationId xmlns:a16="http://schemas.microsoft.com/office/drawing/2014/main" id="{00000000-0008-0000-0000-000086000000}"/>
                  </a:ext>
                </a:extLst>
              </xdr:cNvPr>
              <xdr:cNvSpPr/>
            </xdr:nvSpPr>
            <xdr:spPr>
              <a:xfrm>
                <a:off x="1529506" y="7922918"/>
                <a:ext cx="8055805" cy="4771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fld id="{73FD66E8-32B5-429E-89E2-0EDFFB9E6F39}" type="TxLink">
                  <a:rPr lang="en-US" sz="1800" b="0" i="0" u="none" strike="noStrike">
                    <a:solidFill>
                      <a:srgbClr val="000000"/>
                    </a:solidFill>
                    <a:latin typeface="Calibri"/>
                  </a:rPr>
                  <a:pPr algn="l"/>
                  <a:t> </a:t>
                </a:fld>
                <a:endParaRPr lang="en-US" sz="2000" b="0" i="0" u="none" strike="noStrike">
                  <a:solidFill>
                    <a:srgbClr val="000000"/>
                  </a:solidFill>
                  <a:latin typeface="Calibri"/>
                </a:endParaRPr>
              </a:p>
            </xdr:txBody>
          </xdr:sp>
          <xdr:sp macro="" textlink="$E$176">
            <xdr:nvSpPr>
              <xdr:cNvPr id="135" name="Rectangle 134">
                <a:extLst>
                  <a:ext uri="{FF2B5EF4-FFF2-40B4-BE49-F238E27FC236}">
                    <a16:creationId xmlns:a16="http://schemas.microsoft.com/office/drawing/2014/main" id="{00000000-0008-0000-0000-000087000000}"/>
                  </a:ext>
                </a:extLst>
              </xdr:cNvPr>
              <xdr:cNvSpPr/>
            </xdr:nvSpPr>
            <xdr:spPr>
              <a:xfrm>
                <a:off x="1526044" y="8254704"/>
                <a:ext cx="8055805" cy="4771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fld id="{F769E147-140E-4710-A3CF-0DA99364C0E8}" type="TxLink">
                  <a:rPr lang="en-US" sz="1800" b="0" i="0" u="none" strike="noStrike">
                    <a:solidFill>
                      <a:srgbClr val="000000"/>
                    </a:solidFill>
                    <a:latin typeface="Calibri"/>
                  </a:rPr>
                  <a:pPr algn="l"/>
                  <a:t> </a:t>
                </a:fld>
                <a:endParaRPr lang="en-US" sz="2000" b="0" i="0" u="none" strike="noStrike">
                  <a:solidFill>
                    <a:srgbClr val="000000"/>
                  </a:solidFill>
                  <a:latin typeface="Calibri"/>
                </a:endParaRPr>
              </a:p>
            </xdr:txBody>
          </xdr:sp>
        </xdr:grpSp>
      </xdr:grpSp>
    </xdr:grpSp>
    <xdr:clientData/>
  </xdr:twoCellAnchor>
  <xdr:twoCellAnchor>
    <xdr:from>
      <xdr:col>2</xdr:col>
      <xdr:colOff>562163</xdr:colOff>
      <xdr:row>38</xdr:row>
      <xdr:rowOff>79788</xdr:rowOff>
    </xdr:from>
    <xdr:to>
      <xdr:col>15</xdr:col>
      <xdr:colOff>504264</xdr:colOff>
      <xdr:row>40</xdr:row>
      <xdr:rowOff>17045</xdr:rowOff>
    </xdr:to>
    <xdr:grpSp>
      <xdr:nvGrpSpPr>
        <xdr:cNvPr id="146" name="Group 145">
          <a:extLst>
            <a:ext uri="{FF2B5EF4-FFF2-40B4-BE49-F238E27FC236}">
              <a16:creationId xmlns:a16="http://schemas.microsoft.com/office/drawing/2014/main" id="{00000000-0008-0000-0000-000092000000}"/>
            </a:ext>
          </a:extLst>
        </xdr:cNvPr>
        <xdr:cNvGrpSpPr/>
      </xdr:nvGrpSpPr>
      <xdr:grpSpPr>
        <a:xfrm>
          <a:off x="1562288" y="7334663"/>
          <a:ext cx="8435226" cy="318257"/>
          <a:chOff x="1500187" y="8946697"/>
          <a:chExt cx="8275464" cy="318257"/>
        </a:xfrm>
      </xdr:grpSpPr>
      <xdr:sp macro="" textlink="">
        <xdr:nvSpPr>
          <xdr:cNvPr id="147" name="Rectangle 146">
            <a:extLst>
              <a:ext uri="{FF2B5EF4-FFF2-40B4-BE49-F238E27FC236}">
                <a16:creationId xmlns:a16="http://schemas.microsoft.com/office/drawing/2014/main" id="{00000000-0008-0000-0000-000093000000}"/>
              </a:ext>
            </a:extLst>
          </xdr:cNvPr>
          <xdr:cNvSpPr/>
        </xdr:nvSpPr>
        <xdr:spPr>
          <a:xfrm>
            <a:off x="1500187" y="8946697"/>
            <a:ext cx="8275464" cy="318257"/>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148" name="Rectangle 147">
            <a:extLst>
              <a:ext uri="{FF2B5EF4-FFF2-40B4-BE49-F238E27FC236}">
                <a16:creationId xmlns:a16="http://schemas.microsoft.com/office/drawing/2014/main" id="{00000000-0008-0000-0000-000094000000}"/>
              </a:ext>
            </a:extLst>
          </xdr:cNvPr>
          <xdr:cNvSpPr/>
        </xdr:nvSpPr>
        <xdr:spPr>
          <a:xfrm>
            <a:off x="1548272" y="8958820"/>
            <a:ext cx="3676160" cy="30393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600" b="1" baseline="0">
                <a:solidFill>
                  <a:schemeClr val="bg1"/>
                </a:solidFill>
              </a:rPr>
              <a:t>Turnover situation</a:t>
            </a:r>
            <a:endParaRPr lang="en-US" sz="1600" b="1">
              <a:solidFill>
                <a:schemeClr val="bg1"/>
              </a:solidFill>
            </a:endParaRPr>
          </a:p>
        </xdr:txBody>
      </xdr:sp>
    </xdr:grpSp>
    <xdr:clientData/>
  </xdr:twoCellAnchor>
  <xdr:twoCellAnchor>
    <xdr:from>
      <xdr:col>1</xdr:col>
      <xdr:colOff>405451</xdr:colOff>
      <xdr:row>38</xdr:row>
      <xdr:rowOff>75385</xdr:rowOff>
    </xdr:from>
    <xdr:to>
      <xdr:col>2</xdr:col>
      <xdr:colOff>480750</xdr:colOff>
      <xdr:row>40</xdr:row>
      <xdr:rowOff>155507</xdr:rowOff>
    </xdr:to>
    <xdr:pic>
      <xdr:nvPicPr>
        <xdr:cNvPr id="149" name="Picture 13">
          <a:extLst>
            <a:ext uri="{FF2B5EF4-FFF2-40B4-BE49-F238E27FC236}">
              <a16:creationId xmlns:a16="http://schemas.microsoft.com/office/drawing/2014/main" id="{00000000-0008-0000-0000-00009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95976" y="6561910"/>
          <a:ext cx="684899" cy="461122"/>
        </a:xfrm>
        <a:prstGeom prst="rect">
          <a:avLst/>
        </a:prstGeom>
        <a:noFill/>
        <a:ln w="1">
          <a:noFill/>
          <a:miter lim="800000"/>
          <a:headEnd/>
          <a:tailEnd type="none" w="med" len="med"/>
        </a:ln>
        <a:effectLst/>
      </xdr:spPr>
    </xdr:pic>
    <xdr:clientData/>
  </xdr:twoCellAnchor>
  <xdr:twoCellAnchor>
    <xdr:from>
      <xdr:col>16</xdr:col>
      <xdr:colOff>0</xdr:colOff>
      <xdr:row>45</xdr:row>
      <xdr:rowOff>122457</xdr:rowOff>
    </xdr:from>
    <xdr:to>
      <xdr:col>22</xdr:col>
      <xdr:colOff>78441</xdr:colOff>
      <xdr:row>73</xdr:row>
      <xdr:rowOff>54434</xdr:rowOff>
    </xdr:to>
    <xdr:grpSp>
      <xdr:nvGrpSpPr>
        <xdr:cNvPr id="150" name="Group 149">
          <a:extLst>
            <a:ext uri="{FF2B5EF4-FFF2-40B4-BE49-F238E27FC236}">
              <a16:creationId xmlns:a16="http://schemas.microsoft.com/office/drawing/2014/main" id="{00000000-0008-0000-0000-000096000000}"/>
            </a:ext>
          </a:extLst>
        </xdr:cNvPr>
        <xdr:cNvGrpSpPr/>
      </xdr:nvGrpSpPr>
      <xdr:grpSpPr>
        <a:xfrm>
          <a:off x="10096500" y="8758457"/>
          <a:ext cx="3697941" cy="5551727"/>
          <a:chOff x="9940636" y="7945704"/>
          <a:chExt cx="3715260" cy="4312750"/>
        </a:xfrm>
      </xdr:grpSpPr>
      <xdr:grpSp>
        <xdr:nvGrpSpPr>
          <xdr:cNvPr id="151" name="Group 240">
            <a:extLst>
              <a:ext uri="{FF2B5EF4-FFF2-40B4-BE49-F238E27FC236}">
                <a16:creationId xmlns:a16="http://schemas.microsoft.com/office/drawing/2014/main" id="{00000000-0008-0000-0000-000097000000}"/>
              </a:ext>
            </a:extLst>
          </xdr:cNvPr>
          <xdr:cNvGrpSpPr/>
        </xdr:nvGrpSpPr>
        <xdr:grpSpPr>
          <a:xfrm>
            <a:off x="9940636" y="7945704"/>
            <a:ext cx="3715260" cy="357868"/>
            <a:chOff x="1500185" y="8876016"/>
            <a:chExt cx="10722037" cy="344455"/>
          </a:xfrm>
        </xdr:grpSpPr>
        <xdr:sp macro="" textlink="">
          <xdr:nvSpPr>
            <xdr:cNvPr id="168" name="Rectangle 167">
              <a:extLst>
                <a:ext uri="{FF2B5EF4-FFF2-40B4-BE49-F238E27FC236}">
                  <a16:creationId xmlns:a16="http://schemas.microsoft.com/office/drawing/2014/main" id="{00000000-0008-0000-0000-0000A8000000}"/>
                </a:ext>
              </a:extLst>
            </xdr:cNvPr>
            <xdr:cNvSpPr/>
          </xdr:nvSpPr>
          <xdr:spPr>
            <a:xfrm>
              <a:off x="1500185" y="8876016"/>
              <a:ext cx="10722037" cy="344455"/>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169" name="Rectangle 168">
              <a:extLst>
                <a:ext uri="{FF2B5EF4-FFF2-40B4-BE49-F238E27FC236}">
                  <a16:creationId xmlns:a16="http://schemas.microsoft.com/office/drawing/2014/main" id="{00000000-0008-0000-0000-0000A9000000}"/>
                </a:ext>
              </a:extLst>
            </xdr:cNvPr>
            <xdr:cNvSpPr/>
          </xdr:nvSpPr>
          <xdr:spPr>
            <a:xfrm>
              <a:off x="1612021" y="8888143"/>
              <a:ext cx="8175724" cy="3061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800" b="1">
                  <a:solidFill>
                    <a:schemeClr val="bg1"/>
                  </a:solidFill>
                </a:rPr>
                <a:t>Performance overview</a:t>
              </a:r>
            </a:p>
          </xdr:txBody>
        </xdr:sp>
      </xdr:grpSp>
      <xdr:grpSp>
        <xdr:nvGrpSpPr>
          <xdr:cNvPr id="152" name="Group 243">
            <a:extLst>
              <a:ext uri="{FF2B5EF4-FFF2-40B4-BE49-F238E27FC236}">
                <a16:creationId xmlns:a16="http://schemas.microsoft.com/office/drawing/2014/main" id="{00000000-0008-0000-0000-000098000000}"/>
              </a:ext>
            </a:extLst>
          </xdr:cNvPr>
          <xdr:cNvGrpSpPr/>
        </xdr:nvGrpSpPr>
        <xdr:grpSpPr>
          <a:xfrm>
            <a:off x="9965483" y="8328436"/>
            <a:ext cx="1469035" cy="3930018"/>
            <a:chOff x="10001395" y="8339762"/>
            <a:chExt cx="3774922" cy="3376174"/>
          </a:xfrm>
          <a:solidFill>
            <a:srgbClr val="FF0000"/>
          </a:solidFill>
        </xdr:grpSpPr>
        <xdr:sp macro="" textlink="">
          <xdr:nvSpPr>
            <xdr:cNvPr id="161" name="Rectangle 160">
              <a:extLst>
                <a:ext uri="{FF2B5EF4-FFF2-40B4-BE49-F238E27FC236}">
                  <a16:creationId xmlns:a16="http://schemas.microsoft.com/office/drawing/2014/main" id="{00000000-0008-0000-0000-0000A1000000}"/>
                </a:ext>
              </a:extLst>
            </xdr:cNvPr>
            <xdr:cNvSpPr/>
          </xdr:nvSpPr>
          <xdr:spPr>
            <a:xfrm>
              <a:off x="10001395" y="8799241"/>
              <a:ext cx="3774922" cy="461331"/>
            </a:xfrm>
            <a:prstGeom prst="rect">
              <a:avLst/>
            </a:prstGeom>
            <a:grp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800" b="1" i="0" u="none" strike="noStrike">
                  <a:solidFill>
                    <a:schemeClr val="bg1"/>
                  </a:solidFill>
                  <a:latin typeface="Calibri"/>
                </a:rPr>
                <a:t>Price</a:t>
              </a:r>
            </a:p>
          </xdr:txBody>
        </xdr:sp>
        <xdr:sp macro="" textlink="">
          <xdr:nvSpPr>
            <xdr:cNvPr id="162" name="Rectangle 161">
              <a:extLst>
                <a:ext uri="{FF2B5EF4-FFF2-40B4-BE49-F238E27FC236}">
                  <a16:creationId xmlns:a16="http://schemas.microsoft.com/office/drawing/2014/main" id="{00000000-0008-0000-0000-0000A2000000}"/>
                </a:ext>
              </a:extLst>
            </xdr:cNvPr>
            <xdr:cNvSpPr/>
          </xdr:nvSpPr>
          <xdr:spPr>
            <a:xfrm>
              <a:off x="10001395" y="8339762"/>
              <a:ext cx="3774922" cy="468754"/>
            </a:xfrm>
            <a:prstGeom prst="rect">
              <a:avLst/>
            </a:prstGeom>
            <a:grp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800" b="1" i="0" u="none" strike="noStrike">
                  <a:solidFill>
                    <a:schemeClr val="bg1"/>
                  </a:solidFill>
                  <a:latin typeface="Calibri"/>
                </a:rPr>
                <a:t>Turnover trend</a:t>
              </a:r>
            </a:p>
          </xdr:txBody>
        </xdr:sp>
        <xdr:sp macro="" textlink="">
          <xdr:nvSpPr>
            <xdr:cNvPr id="163" name="Rectangle 162">
              <a:extLst>
                <a:ext uri="{FF2B5EF4-FFF2-40B4-BE49-F238E27FC236}">
                  <a16:creationId xmlns:a16="http://schemas.microsoft.com/office/drawing/2014/main" id="{00000000-0008-0000-0000-0000A3000000}"/>
                </a:ext>
              </a:extLst>
            </xdr:cNvPr>
            <xdr:cNvSpPr/>
          </xdr:nvSpPr>
          <xdr:spPr>
            <a:xfrm>
              <a:off x="10001395" y="9714239"/>
              <a:ext cx="3767126" cy="510927"/>
            </a:xfrm>
            <a:prstGeom prst="rect">
              <a:avLst/>
            </a:prstGeom>
            <a:grp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800" b="1" i="0" u="none" strike="noStrike">
                  <a:solidFill>
                    <a:schemeClr val="bg1"/>
                  </a:solidFill>
                  <a:latin typeface="Calibri"/>
                </a:rPr>
                <a:t>Quality</a:t>
              </a:r>
            </a:p>
          </xdr:txBody>
        </xdr:sp>
        <xdr:sp macro="" textlink="">
          <xdr:nvSpPr>
            <xdr:cNvPr id="164" name="Rectangle 163">
              <a:extLst>
                <a:ext uri="{FF2B5EF4-FFF2-40B4-BE49-F238E27FC236}">
                  <a16:creationId xmlns:a16="http://schemas.microsoft.com/office/drawing/2014/main" id="{00000000-0008-0000-0000-0000A4000000}"/>
                </a:ext>
              </a:extLst>
            </xdr:cNvPr>
            <xdr:cNvSpPr/>
          </xdr:nvSpPr>
          <xdr:spPr>
            <a:xfrm>
              <a:off x="10001395" y="9256194"/>
              <a:ext cx="3774922" cy="461509"/>
            </a:xfrm>
            <a:prstGeom prst="rect">
              <a:avLst/>
            </a:prstGeom>
            <a:grp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800" b="1" i="0" u="none" strike="noStrike">
                  <a:solidFill>
                    <a:schemeClr val="bg1"/>
                  </a:solidFill>
                  <a:latin typeface="Calibri"/>
                </a:rPr>
                <a:t>Contract</a:t>
              </a:r>
            </a:p>
          </xdr:txBody>
        </xdr:sp>
        <xdr:sp macro="" textlink="">
          <xdr:nvSpPr>
            <xdr:cNvPr id="165" name="Rectangle 164">
              <a:extLst>
                <a:ext uri="{FF2B5EF4-FFF2-40B4-BE49-F238E27FC236}">
                  <a16:creationId xmlns:a16="http://schemas.microsoft.com/office/drawing/2014/main" id="{00000000-0008-0000-0000-0000A5000000}"/>
                </a:ext>
              </a:extLst>
            </xdr:cNvPr>
            <xdr:cNvSpPr/>
          </xdr:nvSpPr>
          <xdr:spPr>
            <a:xfrm>
              <a:off x="10001395" y="10220483"/>
              <a:ext cx="3767127" cy="520361"/>
            </a:xfrm>
            <a:prstGeom prst="rect">
              <a:avLst/>
            </a:prstGeom>
            <a:grp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800" b="1" i="0" u="none" strike="noStrike">
                  <a:solidFill>
                    <a:schemeClr val="bg1"/>
                  </a:solidFill>
                  <a:latin typeface="Calibri"/>
                </a:rPr>
                <a:t>Logistics</a:t>
              </a:r>
            </a:p>
          </xdr:txBody>
        </xdr:sp>
        <xdr:sp macro="" textlink="">
          <xdr:nvSpPr>
            <xdr:cNvPr id="166" name="Rectangle 165">
              <a:extLst>
                <a:ext uri="{FF2B5EF4-FFF2-40B4-BE49-F238E27FC236}">
                  <a16:creationId xmlns:a16="http://schemas.microsoft.com/office/drawing/2014/main" id="{00000000-0008-0000-0000-0000A6000000}"/>
                </a:ext>
              </a:extLst>
            </xdr:cNvPr>
            <xdr:cNvSpPr/>
          </xdr:nvSpPr>
          <xdr:spPr>
            <a:xfrm>
              <a:off x="10001395" y="11251830"/>
              <a:ext cx="3767127" cy="464106"/>
            </a:xfrm>
            <a:prstGeom prst="rect">
              <a:avLst/>
            </a:prstGeom>
            <a:grp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800" b="1" i="0" u="none" strike="noStrike">
                  <a:solidFill>
                    <a:schemeClr val="bg1"/>
                  </a:solidFill>
                  <a:latin typeface="Calibri"/>
                </a:rPr>
                <a:t>Social</a:t>
              </a:r>
            </a:p>
          </xdr:txBody>
        </xdr:sp>
        <xdr:sp macro="" textlink="">
          <xdr:nvSpPr>
            <xdr:cNvPr id="167" name="Rectangle 166">
              <a:extLst>
                <a:ext uri="{FF2B5EF4-FFF2-40B4-BE49-F238E27FC236}">
                  <a16:creationId xmlns:a16="http://schemas.microsoft.com/office/drawing/2014/main" id="{00000000-0008-0000-0000-0000A7000000}"/>
                </a:ext>
              </a:extLst>
            </xdr:cNvPr>
            <xdr:cNvSpPr/>
          </xdr:nvSpPr>
          <xdr:spPr>
            <a:xfrm>
              <a:off x="10001395" y="10736157"/>
              <a:ext cx="3767127" cy="525049"/>
            </a:xfrm>
            <a:prstGeom prst="rect">
              <a:avLst/>
            </a:prstGeom>
            <a:grp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800" b="1" i="0" u="none" strike="noStrike">
                  <a:solidFill>
                    <a:schemeClr val="bg1"/>
                  </a:solidFill>
                  <a:latin typeface="Calibri"/>
                </a:rPr>
                <a:t>Product Development</a:t>
              </a:r>
            </a:p>
          </xdr:txBody>
        </xdr:sp>
      </xdr:grpSp>
      <xdr:grpSp>
        <xdr:nvGrpSpPr>
          <xdr:cNvPr id="153" name="Group 251">
            <a:extLst>
              <a:ext uri="{FF2B5EF4-FFF2-40B4-BE49-F238E27FC236}">
                <a16:creationId xmlns:a16="http://schemas.microsoft.com/office/drawing/2014/main" id="{00000000-0008-0000-0000-000099000000}"/>
              </a:ext>
            </a:extLst>
          </xdr:cNvPr>
          <xdr:cNvGrpSpPr/>
        </xdr:nvGrpSpPr>
        <xdr:grpSpPr>
          <a:xfrm>
            <a:off x="11437830" y="8323466"/>
            <a:ext cx="2181038" cy="3929529"/>
            <a:chOff x="10001395" y="8339762"/>
            <a:chExt cx="3774922" cy="3375754"/>
          </a:xfrm>
        </xdr:grpSpPr>
        <xdr:sp macro="" textlink="">
          <xdr:nvSpPr>
            <xdr:cNvPr id="154" name="Rectangle 153">
              <a:extLst>
                <a:ext uri="{FF2B5EF4-FFF2-40B4-BE49-F238E27FC236}">
                  <a16:creationId xmlns:a16="http://schemas.microsoft.com/office/drawing/2014/main" id="{00000000-0008-0000-0000-00009A000000}"/>
                </a:ext>
              </a:extLst>
            </xdr:cNvPr>
            <xdr:cNvSpPr/>
          </xdr:nvSpPr>
          <xdr:spPr>
            <a:xfrm>
              <a:off x="10001395" y="8799501"/>
              <a:ext cx="3774922" cy="459740"/>
            </a:xfrm>
            <a:prstGeom prst="rect">
              <a:avLst/>
            </a:prstGeom>
            <a:no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3600" b="1" i="0" u="none" strike="noStrike">
                <a:solidFill>
                  <a:srgbClr val="00B050"/>
                </a:solidFill>
                <a:latin typeface="Wingdings"/>
              </a:endParaRPr>
            </a:p>
          </xdr:txBody>
        </xdr:sp>
        <xdr:sp macro="" textlink="">
          <xdr:nvSpPr>
            <xdr:cNvPr id="155" name="Rectangle 154">
              <a:extLst>
                <a:ext uri="{FF2B5EF4-FFF2-40B4-BE49-F238E27FC236}">
                  <a16:creationId xmlns:a16="http://schemas.microsoft.com/office/drawing/2014/main" id="{00000000-0008-0000-0000-00009B000000}"/>
                </a:ext>
              </a:extLst>
            </xdr:cNvPr>
            <xdr:cNvSpPr/>
          </xdr:nvSpPr>
          <xdr:spPr>
            <a:xfrm>
              <a:off x="10001395" y="8339762"/>
              <a:ext cx="3774922" cy="468754"/>
            </a:xfrm>
            <a:prstGeom prst="rect">
              <a:avLst/>
            </a:prstGeom>
            <a:no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3600" b="1" i="0" u="none" strike="noStrike">
                <a:solidFill>
                  <a:srgbClr val="FF0000"/>
                </a:solidFill>
                <a:latin typeface="Wingdings"/>
              </a:endParaRPr>
            </a:p>
          </xdr:txBody>
        </xdr:sp>
        <xdr:sp macro="" textlink="">
          <xdr:nvSpPr>
            <xdr:cNvPr id="156" name="Rectangle 155">
              <a:extLst>
                <a:ext uri="{FF2B5EF4-FFF2-40B4-BE49-F238E27FC236}">
                  <a16:creationId xmlns:a16="http://schemas.microsoft.com/office/drawing/2014/main" id="{00000000-0008-0000-0000-00009C000000}"/>
                </a:ext>
              </a:extLst>
            </xdr:cNvPr>
            <xdr:cNvSpPr/>
          </xdr:nvSpPr>
          <xdr:spPr>
            <a:xfrm>
              <a:off x="10001395" y="9718982"/>
              <a:ext cx="3767126" cy="505766"/>
            </a:xfrm>
            <a:prstGeom prst="rect">
              <a:avLst/>
            </a:prstGeom>
            <a:no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3600" b="1" i="0" u="none" strike="noStrike">
                <a:solidFill>
                  <a:srgbClr val="00B050"/>
                </a:solidFill>
                <a:latin typeface="Wingdings"/>
              </a:endParaRPr>
            </a:p>
          </xdr:txBody>
        </xdr:sp>
        <xdr:sp macro="" textlink="">
          <xdr:nvSpPr>
            <xdr:cNvPr id="157" name="Rectangle 156">
              <a:extLst>
                <a:ext uri="{FF2B5EF4-FFF2-40B4-BE49-F238E27FC236}">
                  <a16:creationId xmlns:a16="http://schemas.microsoft.com/office/drawing/2014/main" id="{00000000-0008-0000-0000-00009D000000}"/>
                </a:ext>
              </a:extLst>
            </xdr:cNvPr>
            <xdr:cNvSpPr/>
          </xdr:nvSpPr>
          <xdr:spPr>
            <a:xfrm>
              <a:off x="10001395" y="9268256"/>
              <a:ext cx="3774922" cy="450725"/>
            </a:xfrm>
            <a:prstGeom prst="rect">
              <a:avLst/>
            </a:prstGeom>
            <a:no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3600" b="1" i="0" u="none" strike="noStrike">
                <a:solidFill>
                  <a:srgbClr val="FFC000"/>
                </a:solidFill>
                <a:latin typeface="Wingdings"/>
              </a:endParaRPr>
            </a:p>
          </xdr:txBody>
        </xdr:sp>
        <xdr:sp macro="" textlink="">
          <xdr:nvSpPr>
            <xdr:cNvPr id="158" name="Rectangle 157">
              <a:extLst>
                <a:ext uri="{FF2B5EF4-FFF2-40B4-BE49-F238E27FC236}">
                  <a16:creationId xmlns:a16="http://schemas.microsoft.com/office/drawing/2014/main" id="{00000000-0008-0000-0000-00009E000000}"/>
                </a:ext>
              </a:extLst>
            </xdr:cNvPr>
            <xdr:cNvSpPr/>
          </xdr:nvSpPr>
          <xdr:spPr>
            <a:xfrm>
              <a:off x="10001395" y="10224752"/>
              <a:ext cx="3767126" cy="515673"/>
            </a:xfrm>
            <a:prstGeom prst="rect">
              <a:avLst/>
            </a:prstGeom>
            <a:no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3600" b="1" i="0" u="none" strike="noStrike">
                <a:solidFill>
                  <a:srgbClr val="FFC000"/>
                </a:solidFill>
                <a:latin typeface="Wingdings"/>
              </a:endParaRPr>
            </a:p>
          </xdr:txBody>
        </xdr:sp>
        <xdr:sp macro="" textlink="">
          <xdr:nvSpPr>
            <xdr:cNvPr id="159" name="Rectangle 158">
              <a:extLst>
                <a:ext uri="{FF2B5EF4-FFF2-40B4-BE49-F238E27FC236}">
                  <a16:creationId xmlns:a16="http://schemas.microsoft.com/office/drawing/2014/main" id="{00000000-0008-0000-0000-00009F000000}"/>
                </a:ext>
              </a:extLst>
            </xdr:cNvPr>
            <xdr:cNvSpPr/>
          </xdr:nvSpPr>
          <xdr:spPr>
            <a:xfrm>
              <a:off x="10001395" y="11260786"/>
              <a:ext cx="3767126" cy="454730"/>
            </a:xfrm>
            <a:prstGeom prst="rect">
              <a:avLst/>
            </a:prstGeom>
            <a:no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3600" b="1" i="0" u="none" strike="noStrike">
                <a:solidFill>
                  <a:srgbClr val="00B050"/>
                </a:solidFill>
                <a:latin typeface="Wingdings"/>
              </a:endParaRPr>
            </a:p>
          </xdr:txBody>
        </xdr:sp>
        <xdr:sp macro="" textlink="">
          <xdr:nvSpPr>
            <xdr:cNvPr id="160" name="Rectangle 159">
              <a:extLst>
                <a:ext uri="{FF2B5EF4-FFF2-40B4-BE49-F238E27FC236}">
                  <a16:creationId xmlns:a16="http://schemas.microsoft.com/office/drawing/2014/main" id="{00000000-0008-0000-0000-0000A0000000}"/>
                </a:ext>
              </a:extLst>
            </xdr:cNvPr>
            <xdr:cNvSpPr/>
          </xdr:nvSpPr>
          <xdr:spPr>
            <a:xfrm>
              <a:off x="10001395" y="10735736"/>
              <a:ext cx="3767126" cy="529737"/>
            </a:xfrm>
            <a:prstGeom prst="rect">
              <a:avLst/>
            </a:prstGeom>
            <a:no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3600" b="1" i="0" u="none" strike="noStrike">
                <a:solidFill>
                  <a:srgbClr val="FFC000"/>
                </a:solidFill>
                <a:latin typeface="Wingdings"/>
              </a:endParaRPr>
            </a:p>
          </xdr:txBody>
        </xdr:sp>
      </xdr:grpSp>
    </xdr:grpSp>
    <xdr:clientData/>
  </xdr:twoCellAnchor>
  <xdr:twoCellAnchor>
    <xdr:from>
      <xdr:col>8</xdr:col>
      <xdr:colOff>76200</xdr:colOff>
      <xdr:row>57</xdr:row>
      <xdr:rowOff>65460</xdr:rowOff>
    </xdr:from>
    <xdr:to>
      <xdr:col>15</xdr:col>
      <xdr:colOff>514453</xdr:colOff>
      <xdr:row>72</xdr:row>
      <xdr:rowOff>42813</xdr:rowOff>
    </xdr:to>
    <xdr:grpSp>
      <xdr:nvGrpSpPr>
        <xdr:cNvPr id="170" name="Group 169">
          <a:extLst>
            <a:ext uri="{FF2B5EF4-FFF2-40B4-BE49-F238E27FC236}">
              <a16:creationId xmlns:a16="http://schemas.microsoft.com/office/drawing/2014/main" id="{00000000-0008-0000-0000-0000AA000000}"/>
            </a:ext>
          </a:extLst>
        </xdr:cNvPr>
        <xdr:cNvGrpSpPr/>
      </xdr:nvGrpSpPr>
      <xdr:grpSpPr>
        <a:xfrm>
          <a:off x="5283200" y="11273210"/>
          <a:ext cx="4724503" cy="2834853"/>
          <a:chOff x="5202100" y="12707706"/>
          <a:chExt cx="4681488" cy="2834853"/>
        </a:xfrm>
      </xdr:grpSpPr>
      <xdr:grpSp>
        <xdr:nvGrpSpPr>
          <xdr:cNvPr id="171" name="Group 193">
            <a:extLst>
              <a:ext uri="{FF2B5EF4-FFF2-40B4-BE49-F238E27FC236}">
                <a16:creationId xmlns:a16="http://schemas.microsoft.com/office/drawing/2014/main" id="{00000000-0008-0000-0000-0000AB000000}"/>
              </a:ext>
            </a:extLst>
          </xdr:cNvPr>
          <xdr:cNvGrpSpPr/>
        </xdr:nvGrpSpPr>
        <xdr:grpSpPr>
          <a:xfrm>
            <a:off x="5352800" y="12707706"/>
            <a:ext cx="4530787" cy="357868"/>
            <a:chOff x="1500185" y="8946697"/>
            <a:chExt cx="10722037" cy="344454"/>
          </a:xfrm>
        </xdr:grpSpPr>
        <xdr:sp macro="" textlink="">
          <xdr:nvSpPr>
            <xdr:cNvPr id="186" name="Rectangle 185">
              <a:extLst>
                <a:ext uri="{FF2B5EF4-FFF2-40B4-BE49-F238E27FC236}">
                  <a16:creationId xmlns:a16="http://schemas.microsoft.com/office/drawing/2014/main" id="{00000000-0008-0000-0000-0000BA000000}"/>
                </a:ext>
              </a:extLst>
            </xdr:cNvPr>
            <xdr:cNvSpPr/>
          </xdr:nvSpPr>
          <xdr:spPr>
            <a:xfrm>
              <a:off x="1500185" y="8946697"/>
              <a:ext cx="10722037" cy="344454"/>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187" name="Rectangle 186">
              <a:extLst>
                <a:ext uri="{FF2B5EF4-FFF2-40B4-BE49-F238E27FC236}">
                  <a16:creationId xmlns:a16="http://schemas.microsoft.com/office/drawing/2014/main" id="{00000000-0008-0000-0000-0000BB000000}"/>
                </a:ext>
              </a:extLst>
            </xdr:cNvPr>
            <xdr:cNvSpPr/>
          </xdr:nvSpPr>
          <xdr:spPr>
            <a:xfrm>
              <a:off x="1612022" y="8958819"/>
              <a:ext cx="8175723" cy="3061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600" b="1">
                  <a:solidFill>
                    <a:schemeClr val="bg1"/>
                  </a:solidFill>
                </a:rPr>
                <a:t>Contract</a:t>
              </a:r>
            </a:p>
          </xdr:txBody>
        </xdr:sp>
      </xdr:grpSp>
      <xdr:grpSp>
        <xdr:nvGrpSpPr>
          <xdr:cNvPr id="172" name="Group 221">
            <a:extLst>
              <a:ext uri="{FF2B5EF4-FFF2-40B4-BE49-F238E27FC236}">
                <a16:creationId xmlns:a16="http://schemas.microsoft.com/office/drawing/2014/main" id="{00000000-0008-0000-0000-0000AC000000}"/>
              </a:ext>
            </a:extLst>
          </xdr:cNvPr>
          <xdr:cNvGrpSpPr/>
        </xdr:nvGrpSpPr>
        <xdr:grpSpPr>
          <a:xfrm>
            <a:off x="5202100" y="13112893"/>
            <a:ext cx="4603048" cy="1825909"/>
            <a:chOff x="5164324" y="13112893"/>
            <a:chExt cx="4596000" cy="1825909"/>
          </a:xfrm>
        </xdr:grpSpPr>
        <xdr:sp macro="" textlink="">
          <xdr:nvSpPr>
            <xdr:cNvPr id="176" name="Rectangle 175">
              <a:extLst>
                <a:ext uri="{FF2B5EF4-FFF2-40B4-BE49-F238E27FC236}">
                  <a16:creationId xmlns:a16="http://schemas.microsoft.com/office/drawing/2014/main" id="{00000000-0008-0000-0000-0000B0000000}"/>
                </a:ext>
              </a:extLst>
            </xdr:cNvPr>
            <xdr:cNvSpPr/>
          </xdr:nvSpPr>
          <xdr:spPr>
            <a:xfrm>
              <a:off x="5164324" y="13147302"/>
              <a:ext cx="1615234" cy="44903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ysClr val="windowText" lastClr="000000"/>
                  </a:solidFill>
                </a:rPr>
                <a:t>Payment term:</a:t>
              </a:r>
              <a:r>
                <a:rPr lang="en-US" sz="1400" b="1" baseline="0">
                  <a:solidFill>
                    <a:sysClr val="windowText" lastClr="000000"/>
                  </a:solidFill>
                </a:rPr>
                <a:t> </a:t>
              </a:r>
              <a:endParaRPr lang="en-US" sz="1400" b="1">
                <a:solidFill>
                  <a:sysClr val="windowText" lastClr="000000"/>
                </a:solidFill>
              </a:endParaRPr>
            </a:p>
          </xdr:txBody>
        </xdr:sp>
        <xdr:sp macro="" textlink="$E$185">
          <xdr:nvSpPr>
            <xdr:cNvPr id="177" name="Rectangle 176">
              <a:extLst>
                <a:ext uri="{FF2B5EF4-FFF2-40B4-BE49-F238E27FC236}">
                  <a16:creationId xmlns:a16="http://schemas.microsoft.com/office/drawing/2014/main" id="{00000000-0008-0000-0000-0000B1000000}"/>
                </a:ext>
              </a:extLst>
            </xdr:cNvPr>
            <xdr:cNvSpPr/>
          </xdr:nvSpPr>
          <xdr:spPr>
            <a:xfrm>
              <a:off x="6645088" y="13112893"/>
              <a:ext cx="3115236" cy="549088"/>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264A8A56-E390-42DA-9669-19BA3EC08221}" type="TxLink">
                <a:rPr lang="en-US" sz="1400" b="1" i="0" u="none" strike="noStrike">
                  <a:solidFill>
                    <a:srgbClr val="000000"/>
                  </a:solidFill>
                  <a:latin typeface="Calibri"/>
                </a:rPr>
                <a:pPr algn="ctr"/>
                <a:t> </a:t>
              </a:fld>
              <a:endParaRPr lang="en-US" sz="1400" b="1" i="0" u="none" strike="noStrike">
                <a:solidFill>
                  <a:srgbClr val="000000"/>
                </a:solidFill>
                <a:latin typeface="+mn-lt"/>
              </a:endParaRPr>
            </a:p>
          </xdr:txBody>
        </xdr:sp>
        <xdr:sp macro="" textlink="">
          <xdr:nvSpPr>
            <xdr:cNvPr id="178" name="Rectangle 177">
              <a:extLst>
                <a:ext uri="{FF2B5EF4-FFF2-40B4-BE49-F238E27FC236}">
                  <a16:creationId xmlns:a16="http://schemas.microsoft.com/office/drawing/2014/main" id="{00000000-0008-0000-0000-0000B2000000}"/>
                </a:ext>
              </a:extLst>
            </xdr:cNvPr>
            <xdr:cNvSpPr/>
          </xdr:nvSpPr>
          <xdr:spPr>
            <a:xfrm>
              <a:off x="5173786" y="13677573"/>
              <a:ext cx="1807479" cy="362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a:solidFill>
                    <a:sysClr val="windowText" lastClr="000000"/>
                  </a:solidFill>
                </a:rPr>
                <a:t>General Contract:</a:t>
              </a:r>
              <a:r>
                <a:rPr lang="en-US" sz="1400" b="1" baseline="0">
                  <a:solidFill>
                    <a:sysClr val="windowText" lastClr="000000"/>
                  </a:solidFill>
                </a:rPr>
                <a:t> </a:t>
              </a:r>
              <a:endParaRPr lang="en-US" sz="1400" b="1">
                <a:solidFill>
                  <a:sysClr val="windowText" lastClr="000000"/>
                </a:solidFill>
              </a:endParaRPr>
            </a:p>
          </xdr:txBody>
        </xdr:sp>
        <xdr:sp macro="" textlink="$E$186">
          <xdr:nvSpPr>
            <xdr:cNvPr id="179" name="Rectangle 178">
              <a:extLst>
                <a:ext uri="{FF2B5EF4-FFF2-40B4-BE49-F238E27FC236}">
                  <a16:creationId xmlns:a16="http://schemas.microsoft.com/office/drawing/2014/main" id="{00000000-0008-0000-0000-0000B3000000}"/>
                </a:ext>
              </a:extLst>
            </xdr:cNvPr>
            <xdr:cNvSpPr/>
          </xdr:nvSpPr>
          <xdr:spPr>
            <a:xfrm>
              <a:off x="7496741" y="13694137"/>
              <a:ext cx="1289513" cy="336614"/>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60E56C08-CFF2-4086-809E-FA38DC145AD6}" type="TxLink">
                <a:rPr lang="en-US" sz="1400" b="1" i="0" u="none" strike="noStrike">
                  <a:solidFill>
                    <a:srgbClr val="000000"/>
                  </a:solidFill>
                  <a:latin typeface="Calibri"/>
                </a:rPr>
                <a:pPr algn="ctr"/>
                <a:t> </a:t>
              </a:fld>
              <a:endParaRPr lang="en-US" sz="1400" b="1" i="0" u="none" strike="noStrike">
                <a:solidFill>
                  <a:srgbClr val="000000"/>
                </a:solidFill>
                <a:latin typeface="+mn-lt"/>
              </a:endParaRPr>
            </a:p>
          </xdr:txBody>
        </xdr:sp>
        <xdr:sp macro="" textlink="">
          <xdr:nvSpPr>
            <xdr:cNvPr id="180" name="Rectangle 179">
              <a:extLst>
                <a:ext uri="{FF2B5EF4-FFF2-40B4-BE49-F238E27FC236}">
                  <a16:creationId xmlns:a16="http://schemas.microsoft.com/office/drawing/2014/main" id="{00000000-0008-0000-0000-0000B4000000}"/>
                </a:ext>
              </a:extLst>
            </xdr:cNvPr>
            <xdr:cNvSpPr/>
          </xdr:nvSpPr>
          <xdr:spPr>
            <a:xfrm>
              <a:off x="5306254" y="14034807"/>
              <a:ext cx="2201686" cy="52163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400" b="1">
                  <a:solidFill>
                    <a:sysClr val="windowText" lastClr="000000"/>
                  </a:solidFill>
                </a:rPr>
                <a:t>Quality app: (NQSU)</a:t>
              </a:r>
              <a:r>
                <a:rPr lang="en-US" sz="1400" b="1" baseline="0">
                  <a:solidFill>
                    <a:sysClr val="windowText" lastClr="000000"/>
                  </a:solidFill>
                </a:rPr>
                <a:t> </a:t>
              </a:r>
              <a:endParaRPr lang="en-US" sz="1400" b="1">
                <a:solidFill>
                  <a:sysClr val="windowText" lastClr="000000"/>
                </a:solidFill>
              </a:endParaRPr>
            </a:p>
          </xdr:txBody>
        </xdr:sp>
        <xdr:sp macro="" textlink="$E$187">
          <xdr:nvSpPr>
            <xdr:cNvPr id="181" name="Rectangle 180">
              <a:extLst>
                <a:ext uri="{FF2B5EF4-FFF2-40B4-BE49-F238E27FC236}">
                  <a16:creationId xmlns:a16="http://schemas.microsoft.com/office/drawing/2014/main" id="{00000000-0008-0000-0000-0000B5000000}"/>
                </a:ext>
              </a:extLst>
            </xdr:cNvPr>
            <xdr:cNvSpPr/>
          </xdr:nvSpPr>
          <xdr:spPr>
            <a:xfrm>
              <a:off x="7492258" y="14073546"/>
              <a:ext cx="1270747" cy="400957"/>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4AF2C560-A73F-4922-92F0-FCCEE865CACA}" type="TxLink">
                <a:rPr lang="en-US" sz="1400" b="1" i="0" u="none" strike="noStrike">
                  <a:solidFill>
                    <a:srgbClr val="000000"/>
                  </a:solidFill>
                  <a:latin typeface="Calibri"/>
                </a:rPr>
                <a:pPr algn="ctr"/>
                <a:t> </a:t>
              </a:fld>
              <a:endParaRPr lang="en-US" sz="1400" b="1" i="0" u="none" strike="noStrike">
                <a:solidFill>
                  <a:srgbClr val="000000"/>
                </a:solidFill>
                <a:latin typeface="+mn-lt"/>
              </a:endParaRPr>
            </a:p>
          </xdr:txBody>
        </xdr:sp>
        <xdr:sp macro="" textlink="">
          <xdr:nvSpPr>
            <xdr:cNvPr id="182" name="Rectangle 181">
              <a:extLst>
                <a:ext uri="{FF2B5EF4-FFF2-40B4-BE49-F238E27FC236}">
                  <a16:creationId xmlns:a16="http://schemas.microsoft.com/office/drawing/2014/main" id="{00000000-0008-0000-0000-0000B6000000}"/>
                </a:ext>
              </a:extLst>
            </xdr:cNvPr>
            <xdr:cNvSpPr/>
          </xdr:nvSpPr>
          <xdr:spPr>
            <a:xfrm>
              <a:off x="5306254" y="14489766"/>
              <a:ext cx="2145656" cy="44903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400" b="1">
                  <a:solidFill>
                    <a:sysClr val="windowText" lastClr="000000"/>
                  </a:solidFill>
                </a:rPr>
                <a:t>Supply chain app: (SASL)</a:t>
              </a:r>
              <a:r>
                <a:rPr lang="en-US" sz="1400" b="1" baseline="0">
                  <a:solidFill>
                    <a:sysClr val="windowText" lastClr="000000"/>
                  </a:solidFill>
                </a:rPr>
                <a:t> </a:t>
              </a:r>
              <a:endParaRPr lang="en-US" sz="1400" b="1">
                <a:solidFill>
                  <a:sysClr val="windowText" lastClr="000000"/>
                </a:solidFill>
              </a:endParaRPr>
            </a:p>
          </xdr:txBody>
        </xdr:sp>
        <xdr:sp macro="" textlink="$E$189">
          <xdr:nvSpPr>
            <xdr:cNvPr id="183" name="Rectangle 182">
              <a:extLst>
                <a:ext uri="{FF2B5EF4-FFF2-40B4-BE49-F238E27FC236}">
                  <a16:creationId xmlns:a16="http://schemas.microsoft.com/office/drawing/2014/main" id="{00000000-0008-0000-0000-0000B7000000}"/>
                </a:ext>
              </a:extLst>
            </xdr:cNvPr>
            <xdr:cNvSpPr/>
          </xdr:nvSpPr>
          <xdr:spPr>
            <a:xfrm>
              <a:off x="7498982" y="14528505"/>
              <a:ext cx="1270747" cy="400957"/>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BC5DDB65-E575-46BB-B0F6-3CC6DA66B2E3}" type="TxLink">
                <a:rPr lang="en-US" sz="1400" b="1" i="0" u="none" strike="noStrike">
                  <a:solidFill>
                    <a:srgbClr val="000000"/>
                  </a:solidFill>
                  <a:latin typeface="Calibri"/>
                </a:rPr>
                <a:pPr algn="ctr"/>
                <a:t> </a:t>
              </a:fld>
              <a:endParaRPr lang="en-US" sz="1400" b="1" i="0" u="none" strike="noStrike">
                <a:solidFill>
                  <a:srgbClr val="000000"/>
                </a:solidFill>
                <a:latin typeface="+mn-lt"/>
              </a:endParaRPr>
            </a:p>
          </xdr:txBody>
        </xdr:sp>
        <xdr:sp macro="" textlink="$E$188">
          <xdr:nvSpPr>
            <xdr:cNvPr id="184" name="Rectangle 183">
              <a:extLst>
                <a:ext uri="{FF2B5EF4-FFF2-40B4-BE49-F238E27FC236}">
                  <a16:creationId xmlns:a16="http://schemas.microsoft.com/office/drawing/2014/main" id="{00000000-0008-0000-0000-0000B8000000}"/>
                </a:ext>
              </a:extLst>
            </xdr:cNvPr>
            <xdr:cNvSpPr/>
          </xdr:nvSpPr>
          <xdr:spPr>
            <a:xfrm>
              <a:off x="8819029" y="14069063"/>
              <a:ext cx="813547" cy="400957"/>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19DB9524-D268-42BD-88F9-11B67998A1A1}" type="TxLink">
                <a:rPr lang="en-US" sz="1400" b="1" i="0" u="none" strike="noStrike">
                  <a:solidFill>
                    <a:srgbClr val="000000"/>
                  </a:solidFill>
                  <a:latin typeface="Calibri"/>
                </a:rPr>
                <a:pPr algn="ctr"/>
                <a:t> </a:t>
              </a:fld>
              <a:endParaRPr lang="en-US" sz="1400" b="1" i="0" u="none" strike="noStrike">
                <a:solidFill>
                  <a:srgbClr val="000000"/>
                </a:solidFill>
                <a:latin typeface="+mn-lt"/>
              </a:endParaRPr>
            </a:p>
          </xdr:txBody>
        </xdr:sp>
        <xdr:sp macro="" textlink="$E$190">
          <xdr:nvSpPr>
            <xdr:cNvPr id="185" name="Rectangle 184">
              <a:extLst>
                <a:ext uri="{FF2B5EF4-FFF2-40B4-BE49-F238E27FC236}">
                  <a16:creationId xmlns:a16="http://schemas.microsoft.com/office/drawing/2014/main" id="{00000000-0008-0000-0000-0000B9000000}"/>
                </a:ext>
              </a:extLst>
            </xdr:cNvPr>
            <xdr:cNvSpPr/>
          </xdr:nvSpPr>
          <xdr:spPr>
            <a:xfrm>
              <a:off x="8830235" y="14524022"/>
              <a:ext cx="809065" cy="400957"/>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4EB2E8E7-C85D-4E36-A85E-BEE2F5935D98}" type="TxLink">
                <a:rPr lang="en-US" sz="1400" b="1" i="0" u="none" strike="noStrike">
                  <a:solidFill>
                    <a:srgbClr val="000000"/>
                  </a:solidFill>
                  <a:latin typeface="Calibri"/>
                </a:rPr>
                <a:pPr algn="ctr"/>
                <a:t> </a:t>
              </a:fld>
              <a:endParaRPr lang="en-US" sz="1400" b="1" i="0" u="none" strike="noStrike">
                <a:solidFill>
                  <a:srgbClr val="000000"/>
                </a:solidFill>
                <a:latin typeface="+mn-lt"/>
              </a:endParaRPr>
            </a:p>
          </xdr:txBody>
        </xdr:sp>
      </xdr:grpSp>
      <xdr:sp macro="" textlink="">
        <xdr:nvSpPr>
          <xdr:cNvPr id="173" name="Rectangle 172">
            <a:extLst>
              <a:ext uri="{FF2B5EF4-FFF2-40B4-BE49-F238E27FC236}">
                <a16:creationId xmlns:a16="http://schemas.microsoft.com/office/drawing/2014/main" id="{00000000-0008-0000-0000-0000AD000000}"/>
              </a:ext>
            </a:extLst>
          </xdr:cNvPr>
          <xdr:cNvSpPr/>
        </xdr:nvSpPr>
        <xdr:spPr>
          <a:xfrm>
            <a:off x="5363846" y="13097349"/>
            <a:ext cx="4519742" cy="2445210"/>
          </a:xfrm>
          <a:prstGeom prst="rect">
            <a:avLst/>
          </a:prstGeom>
          <a:no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endParaRPr lang="en-US" sz="1100" b="0" i="0" u="none" strike="noStrike">
              <a:solidFill>
                <a:srgbClr val="000000"/>
              </a:solidFill>
              <a:latin typeface="Calibri"/>
            </a:endParaRPr>
          </a:p>
        </xdr:txBody>
      </xdr:sp>
      <xdr:sp macro="" textlink="$E$191">
        <xdr:nvSpPr>
          <xdr:cNvPr id="174" name="Rectangle 173">
            <a:extLst>
              <a:ext uri="{FF2B5EF4-FFF2-40B4-BE49-F238E27FC236}">
                <a16:creationId xmlns:a16="http://schemas.microsoft.com/office/drawing/2014/main" id="{00000000-0008-0000-0000-0000AE000000}"/>
              </a:ext>
            </a:extLst>
          </xdr:cNvPr>
          <xdr:cNvSpPr/>
        </xdr:nvSpPr>
        <xdr:spPr>
          <a:xfrm>
            <a:off x="8873757" y="14996273"/>
            <a:ext cx="810084" cy="400957"/>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1555E86C-FA63-467F-B776-F99D19A63751}" type="TxLink">
              <a:rPr lang="en-US" sz="1400" b="1" i="0" u="none" strike="noStrike">
                <a:solidFill>
                  <a:srgbClr val="000000"/>
                </a:solidFill>
                <a:latin typeface="Calibri"/>
              </a:rPr>
              <a:pPr algn="ctr"/>
              <a:t> </a:t>
            </a:fld>
            <a:endParaRPr lang="en-US" sz="1400" b="1" i="0" u="none" strike="noStrike">
              <a:solidFill>
                <a:srgbClr val="000000"/>
              </a:solidFill>
              <a:latin typeface="+mn-lt"/>
            </a:endParaRPr>
          </a:p>
        </xdr:txBody>
      </xdr:sp>
      <xdr:sp macro="" textlink="">
        <xdr:nvSpPr>
          <xdr:cNvPr id="175" name="Rectangle 174">
            <a:extLst>
              <a:ext uri="{FF2B5EF4-FFF2-40B4-BE49-F238E27FC236}">
                <a16:creationId xmlns:a16="http://schemas.microsoft.com/office/drawing/2014/main" id="{00000000-0008-0000-0000-0000AF000000}"/>
              </a:ext>
            </a:extLst>
          </xdr:cNvPr>
          <xdr:cNvSpPr/>
        </xdr:nvSpPr>
        <xdr:spPr>
          <a:xfrm>
            <a:off x="6614097" y="14940241"/>
            <a:ext cx="1103700" cy="57990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400" b="1">
                <a:solidFill>
                  <a:sysClr val="windowText" lastClr="000000"/>
                </a:solidFill>
              </a:rPr>
              <a:t> (Leadtime) Day</a:t>
            </a:r>
            <a:r>
              <a:rPr lang="en-US" sz="1400" b="1" baseline="0">
                <a:solidFill>
                  <a:sysClr val="windowText" lastClr="000000"/>
                </a:solidFill>
              </a:rPr>
              <a:t> </a:t>
            </a:r>
            <a:endParaRPr lang="en-US" sz="1400" b="1">
              <a:solidFill>
                <a:sysClr val="windowText" lastClr="000000"/>
              </a:solidFill>
            </a:endParaRPr>
          </a:p>
        </xdr:txBody>
      </xdr:sp>
    </xdr:grpSp>
    <xdr:clientData/>
  </xdr:twoCellAnchor>
  <xdr:twoCellAnchor>
    <xdr:from>
      <xdr:col>2</xdr:col>
      <xdr:colOff>475701</xdr:colOff>
      <xdr:row>57</xdr:row>
      <xdr:rowOff>76319</xdr:rowOff>
    </xdr:from>
    <xdr:to>
      <xdr:col>8</xdr:col>
      <xdr:colOff>68037</xdr:colOff>
      <xdr:row>59</xdr:row>
      <xdr:rowOff>53187</xdr:rowOff>
    </xdr:to>
    <xdr:grpSp>
      <xdr:nvGrpSpPr>
        <xdr:cNvPr id="188" name="Group 187">
          <a:extLst>
            <a:ext uri="{FF2B5EF4-FFF2-40B4-BE49-F238E27FC236}">
              <a16:creationId xmlns:a16="http://schemas.microsoft.com/office/drawing/2014/main" id="{00000000-0008-0000-0000-0000BC000000}"/>
            </a:ext>
          </a:extLst>
        </xdr:cNvPr>
        <xdr:cNvGrpSpPr/>
      </xdr:nvGrpSpPr>
      <xdr:grpSpPr>
        <a:xfrm>
          <a:off x="1475826" y="11284069"/>
          <a:ext cx="3799211" cy="357868"/>
          <a:chOff x="1500187" y="8946697"/>
          <a:chExt cx="8670063" cy="344454"/>
        </a:xfrm>
      </xdr:grpSpPr>
      <xdr:sp macro="" textlink="">
        <xdr:nvSpPr>
          <xdr:cNvPr id="189" name="Rectangle 188">
            <a:extLst>
              <a:ext uri="{FF2B5EF4-FFF2-40B4-BE49-F238E27FC236}">
                <a16:creationId xmlns:a16="http://schemas.microsoft.com/office/drawing/2014/main" id="{00000000-0008-0000-0000-0000BD000000}"/>
              </a:ext>
            </a:extLst>
          </xdr:cNvPr>
          <xdr:cNvSpPr/>
        </xdr:nvSpPr>
        <xdr:spPr>
          <a:xfrm>
            <a:off x="1500187" y="8946697"/>
            <a:ext cx="8670063" cy="344454"/>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190" name="Rectangle 189">
            <a:extLst>
              <a:ext uri="{FF2B5EF4-FFF2-40B4-BE49-F238E27FC236}">
                <a16:creationId xmlns:a16="http://schemas.microsoft.com/office/drawing/2014/main" id="{00000000-0008-0000-0000-0000BE000000}"/>
              </a:ext>
            </a:extLst>
          </xdr:cNvPr>
          <xdr:cNvSpPr/>
        </xdr:nvSpPr>
        <xdr:spPr>
          <a:xfrm>
            <a:off x="1612022" y="8958819"/>
            <a:ext cx="8175723" cy="3061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600" b="1">
                <a:solidFill>
                  <a:schemeClr val="bg1"/>
                </a:solidFill>
              </a:rPr>
              <a:t>Price performance (Index)</a:t>
            </a:r>
          </a:p>
        </xdr:txBody>
      </xdr:sp>
    </xdr:grpSp>
    <xdr:clientData/>
  </xdr:twoCellAnchor>
  <xdr:twoCellAnchor>
    <xdr:from>
      <xdr:col>1</xdr:col>
      <xdr:colOff>323265</xdr:colOff>
      <xdr:row>57</xdr:row>
      <xdr:rowOff>72158</xdr:rowOff>
    </xdr:from>
    <xdr:to>
      <xdr:col>2</xdr:col>
      <xdr:colOff>398539</xdr:colOff>
      <xdr:row>60</xdr:row>
      <xdr:rowOff>166051</xdr:rowOff>
    </xdr:to>
    <xdr:pic>
      <xdr:nvPicPr>
        <xdr:cNvPr id="191" name="Picture 10">
          <a:extLst>
            <a:ext uri="{FF2B5EF4-FFF2-40B4-BE49-F238E27FC236}">
              <a16:creationId xmlns:a16="http://schemas.microsoft.com/office/drawing/2014/main" id="{00000000-0008-0000-0000-0000BF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713790" y="10178183"/>
          <a:ext cx="684874" cy="665393"/>
        </a:xfrm>
        <a:prstGeom prst="rect">
          <a:avLst/>
        </a:prstGeom>
        <a:noFill/>
        <a:ln w="1">
          <a:noFill/>
          <a:miter lim="800000"/>
          <a:headEnd/>
          <a:tailEnd type="none" w="med" len="med"/>
        </a:ln>
        <a:effectLst/>
      </xdr:spPr>
    </xdr:pic>
    <xdr:clientData/>
  </xdr:twoCellAnchor>
  <xdr:twoCellAnchor>
    <xdr:from>
      <xdr:col>1</xdr:col>
      <xdr:colOff>404766</xdr:colOff>
      <xdr:row>79</xdr:row>
      <xdr:rowOff>587374</xdr:rowOff>
    </xdr:from>
    <xdr:to>
      <xdr:col>8</xdr:col>
      <xdr:colOff>134217</xdr:colOff>
      <xdr:row>85</xdr:row>
      <xdr:rowOff>127933</xdr:rowOff>
    </xdr:to>
    <xdr:grpSp>
      <xdr:nvGrpSpPr>
        <xdr:cNvPr id="192" name="Group 191">
          <a:extLst>
            <a:ext uri="{FF2B5EF4-FFF2-40B4-BE49-F238E27FC236}">
              <a16:creationId xmlns:a16="http://schemas.microsoft.com/office/drawing/2014/main" id="{00000000-0008-0000-0000-0000C0000000}"/>
            </a:ext>
          </a:extLst>
        </xdr:cNvPr>
        <xdr:cNvGrpSpPr/>
      </xdr:nvGrpSpPr>
      <xdr:grpSpPr>
        <a:xfrm>
          <a:off x="801641" y="15986124"/>
          <a:ext cx="4539576" cy="1477309"/>
          <a:chOff x="747608" y="14863077"/>
          <a:chExt cx="4415249" cy="1441482"/>
        </a:xfrm>
      </xdr:grpSpPr>
      <xdr:grpSp>
        <xdr:nvGrpSpPr>
          <xdr:cNvPr id="193" name="Group 268">
            <a:extLst>
              <a:ext uri="{FF2B5EF4-FFF2-40B4-BE49-F238E27FC236}">
                <a16:creationId xmlns:a16="http://schemas.microsoft.com/office/drawing/2014/main" id="{00000000-0008-0000-0000-0000C1000000}"/>
              </a:ext>
            </a:extLst>
          </xdr:cNvPr>
          <xdr:cNvGrpSpPr/>
        </xdr:nvGrpSpPr>
        <xdr:grpSpPr>
          <a:xfrm>
            <a:off x="747608" y="14863077"/>
            <a:ext cx="4415249" cy="1441482"/>
            <a:chOff x="5310741" y="15867532"/>
            <a:chExt cx="4582613" cy="1441482"/>
          </a:xfrm>
        </xdr:grpSpPr>
        <xdr:grpSp>
          <xdr:nvGrpSpPr>
            <xdr:cNvPr id="196" name="Group 216">
              <a:extLst>
                <a:ext uri="{FF2B5EF4-FFF2-40B4-BE49-F238E27FC236}">
                  <a16:creationId xmlns:a16="http://schemas.microsoft.com/office/drawing/2014/main" id="{00000000-0008-0000-0000-0000C4000000}"/>
                </a:ext>
              </a:extLst>
            </xdr:cNvPr>
            <xdr:cNvGrpSpPr/>
          </xdr:nvGrpSpPr>
          <xdr:grpSpPr>
            <a:xfrm>
              <a:off x="6000241" y="15876410"/>
              <a:ext cx="3893113" cy="1432604"/>
              <a:chOff x="5539067" y="14935116"/>
              <a:chExt cx="3670728" cy="1432604"/>
            </a:xfrm>
          </xdr:grpSpPr>
          <xdr:grpSp>
            <xdr:nvGrpSpPr>
              <xdr:cNvPr id="198" name="Group 237">
                <a:extLst>
                  <a:ext uri="{FF2B5EF4-FFF2-40B4-BE49-F238E27FC236}">
                    <a16:creationId xmlns:a16="http://schemas.microsoft.com/office/drawing/2014/main" id="{00000000-0008-0000-0000-0000C6000000}"/>
                  </a:ext>
                </a:extLst>
              </xdr:cNvPr>
              <xdr:cNvGrpSpPr/>
            </xdr:nvGrpSpPr>
            <xdr:grpSpPr>
              <a:xfrm>
                <a:off x="5539067" y="14935116"/>
                <a:ext cx="3670728" cy="357868"/>
                <a:chOff x="1500187" y="8946697"/>
                <a:chExt cx="8670063" cy="344454"/>
              </a:xfrm>
            </xdr:grpSpPr>
            <xdr:sp macro="" textlink="">
              <xdr:nvSpPr>
                <xdr:cNvPr id="200" name="Rectangle 199">
                  <a:extLst>
                    <a:ext uri="{FF2B5EF4-FFF2-40B4-BE49-F238E27FC236}">
                      <a16:creationId xmlns:a16="http://schemas.microsoft.com/office/drawing/2014/main" id="{00000000-0008-0000-0000-0000C8000000}"/>
                    </a:ext>
                  </a:extLst>
                </xdr:cNvPr>
                <xdr:cNvSpPr/>
              </xdr:nvSpPr>
              <xdr:spPr>
                <a:xfrm>
                  <a:off x="1500187" y="8946697"/>
                  <a:ext cx="8670063" cy="344454"/>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01" name="Rectangle 200">
                  <a:extLst>
                    <a:ext uri="{FF2B5EF4-FFF2-40B4-BE49-F238E27FC236}">
                      <a16:creationId xmlns:a16="http://schemas.microsoft.com/office/drawing/2014/main" id="{00000000-0008-0000-0000-0000C9000000}"/>
                    </a:ext>
                  </a:extLst>
                </xdr:cNvPr>
                <xdr:cNvSpPr/>
              </xdr:nvSpPr>
              <xdr:spPr>
                <a:xfrm>
                  <a:off x="1612022" y="8958819"/>
                  <a:ext cx="8175723" cy="3061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600" b="1">
                      <a:solidFill>
                        <a:schemeClr val="bg1"/>
                      </a:solidFill>
                    </a:rPr>
                    <a:t>Product Development</a:t>
                  </a:r>
                </a:p>
              </xdr:txBody>
            </xdr:sp>
          </xdr:grpSp>
          <xdr:sp macro="" textlink="">
            <xdr:nvSpPr>
              <xdr:cNvPr id="199" name="Rectangle 198">
                <a:extLst>
                  <a:ext uri="{FF2B5EF4-FFF2-40B4-BE49-F238E27FC236}">
                    <a16:creationId xmlns:a16="http://schemas.microsoft.com/office/drawing/2014/main" id="{00000000-0008-0000-0000-0000C7000000}"/>
                  </a:ext>
                </a:extLst>
              </xdr:cNvPr>
              <xdr:cNvSpPr/>
            </xdr:nvSpPr>
            <xdr:spPr>
              <a:xfrm>
                <a:off x="5548480" y="15315187"/>
                <a:ext cx="3651549" cy="1052533"/>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endParaRPr lang="en-US" sz="1100" b="0" i="0" u="none" strike="noStrike">
                  <a:solidFill>
                    <a:srgbClr val="000000"/>
                  </a:solidFill>
                  <a:latin typeface="Calibri"/>
                </a:endParaRPr>
              </a:p>
            </xdr:txBody>
          </xdr:sp>
        </xdr:grpSp>
        <xdr:pic>
          <xdr:nvPicPr>
            <xdr:cNvPr id="197" name="Picture 15">
              <a:extLst>
                <a:ext uri="{FF2B5EF4-FFF2-40B4-BE49-F238E27FC236}">
                  <a16:creationId xmlns:a16="http://schemas.microsoft.com/office/drawing/2014/main" id="{00000000-0008-0000-0000-0000C5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5310741" y="15867532"/>
              <a:ext cx="506679" cy="459407"/>
            </a:xfrm>
            <a:prstGeom prst="rect">
              <a:avLst/>
            </a:prstGeom>
            <a:noFill/>
            <a:ln w="1">
              <a:noFill/>
              <a:miter lim="800000"/>
              <a:headEnd/>
              <a:tailEnd type="none" w="med" len="med"/>
            </a:ln>
            <a:effectLst/>
          </xdr:spPr>
        </xdr:pic>
      </xdr:grpSp>
      <xdr:sp macro="" textlink="$E$167">
        <xdr:nvSpPr>
          <xdr:cNvPr id="194" name="Rectangle 193">
            <a:extLst>
              <a:ext uri="{FF2B5EF4-FFF2-40B4-BE49-F238E27FC236}">
                <a16:creationId xmlns:a16="http://schemas.microsoft.com/office/drawing/2014/main" id="{00000000-0008-0000-0000-0000C2000000}"/>
              </a:ext>
            </a:extLst>
          </xdr:cNvPr>
          <xdr:cNvSpPr/>
        </xdr:nvSpPr>
        <xdr:spPr>
          <a:xfrm>
            <a:off x="1447847" y="15255283"/>
            <a:ext cx="3695653" cy="55621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fld id="{6D7E306C-989C-4C0C-8C43-26B540D5DA67}" type="TxLink">
              <a:rPr lang="en-US" sz="1400" b="0" i="0" u="none" strike="noStrike">
                <a:solidFill>
                  <a:srgbClr val="000000"/>
                </a:solidFill>
                <a:latin typeface="Calibri"/>
              </a:rPr>
              <a:pPr algn="l"/>
              <a:t>(How many project developed) </a:t>
            </a:fld>
            <a:endParaRPr lang="en-US" sz="1400" b="0" i="0" u="none" strike="noStrike">
              <a:solidFill>
                <a:srgbClr val="000000"/>
              </a:solidFill>
              <a:latin typeface="Calibri"/>
            </a:endParaRPr>
          </a:p>
        </xdr:txBody>
      </xdr:sp>
      <xdr:sp macro="" textlink="$E$168">
        <xdr:nvSpPr>
          <xdr:cNvPr id="195" name="Rectangle 194">
            <a:extLst>
              <a:ext uri="{FF2B5EF4-FFF2-40B4-BE49-F238E27FC236}">
                <a16:creationId xmlns:a16="http://schemas.microsoft.com/office/drawing/2014/main" id="{00000000-0008-0000-0000-0000C3000000}"/>
              </a:ext>
            </a:extLst>
          </xdr:cNvPr>
          <xdr:cNvSpPr/>
        </xdr:nvSpPr>
        <xdr:spPr>
          <a:xfrm>
            <a:off x="1454570" y="15743859"/>
            <a:ext cx="3695653" cy="55621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fld id="{D68D6744-86A5-4532-B5D3-5B24A920BF97}" type="TxLink">
              <a:rPr lang="en-US" sz="1400" b="0" i="0" u="none" strike="noStrike">
                <a:solidFill>
                  <a:srgbClr val="000000"/>
                </a:solidFill>
                <a:latin typeface="Calibri"/>
              </a:rPr>
              <a:pPr algn="l"/>
              <a:t>(Project on time or not?) </a:t>
            </a:fld>
            <a:endParaRPr lang="en-US" sz="1600" b="0" i="0" u="none" strike="noStrike">
              <a:solidFill>
                <a:srgbClr val="000000"/>
              </a:solidFill>
              <a:latin typeface="Calibri"/>
            </a:endParaRPr>
          </a:p>
        </xdr:txBody>
      </xdr:sp>
    </xdr:grpSp>
    <xdr:clientData/>
  </xdr:twoCellAnchor>
  <xdr:twoCellAnchor>
    <xdr:from>
      <xdr:col>8</xdr:col>
      <xdr:colOff>221610</xdr:colOff>
      <xdr:row>73</xdr:row>
      <xdr:rowOff>137418</xdr:rowOff>
    </xdr:from>
    <xdr:to>
      <xdr:col>22</xdr:col>
      <xdr:colOff>86589</xdr:colOff>
      <xdr:row>85</xdr:row>
      <xdr:rowOff>117662</xdr:rowOff>
    </xdr:to>
    <xdr:grpSp>
      <xdr:nvGrpSpPr>
        <xdr:cNvPr id="202" name="Group 201">
          <a:extLst>
            <a:ext uri="{FF2B5EF4-FFF2-40B4-BE49-F238E27FC236}">
              <a16:creationId xmlns:a16="http://schemas.microsoft.com/office/drawing/2014/main" id="{00000000-0008-0000-0000-0000CA000000}"/>
            </a:ext>
          </a:extLst>
        </xdr:cNvPr>
        <xdr:cNvGrpSpPr/>
      </xdr:nvGrpSpPr>
      <xdr:grpSpPr>
        <a:xfrm>
          <a:off x="5428610" y="14393168"/>
          <a:ext cx="8373979" cy="3059994"/>
          <a:chOff x="1501715" y="6554066"/>
          <a:chExt cx="8202579" cy="1578312"/>
        </a:xfrm>
      </xdr:grpSpPr>
      <xdr:sp macro="" textlink="">
        <xdr:nvSpPr>
          <xdr:cNvPr id="203" name="Rectangle 202">
            <a:extLst>
              <a:ext uri="{FF2B5EF4-FFF2-40B4-BE49-F238E27FC236}">
                <a16:creationId xmlns:a16="http://schemas.microsoft.com/office/drawing/2014/main" id="{00000000-0008-0000-0000-0000CB000000}"/>
              </a:ext>
            </a:extLst>
          </xdr:cNvPr>
          <xdr:cNvSpPr/>
        </xdr:nvSpPr>
        <xdr:spPr>
          <a:xfrm>
            <a:off x="1501715" y="6865792"/>
            <a:ext cx="8202579" cy="1266586"/>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endParaRPr lang="en-US" sz="1600" b="0" i="0" u="none" strike="noStrike">
              <a:solidFill>
                <a:srgbClr val="000000"/>
              </a:solidFill>
              <a:latin typeface="Calibri"/>
            </a:endParaRPr>
          </a:p>
        </xdr:txBody>
      </xdr:sp>
      <xdr:grpSp>
        <xdr:nvGrpSpPr>
          <xdr:cNvPr id="204" name="Group 159">
            <a:extLst>
              <a:ext uri="{FF2B5EF4-FFF2-40B4-BE49-F238E27FC236}">
                <a16:creationId xmlns:a16="http://schemas.microsoft.com/office/drawing/2014/main" id="{00000000-0008-0000-0000-0000CC000000}"/>
              </a:ext>
            </a:extLst>
          </xdr:cNvPr>
          <xdr:cNvGrpSpPr/>
        </xdr:nvGrpSpPr>
        <xdr:grpSpPr>
          <a:xfrm>
            <a:off x="1509595" y="6554066"/>
            <a:ext cx="8194699" cy="1523175"/>
            <a:chOff x="1509595" y="6554066"/>
            <a:chExt cx="8194699" cy="1523175"/>
          </a:xfrm>
        </xdr:grpSpPr>
        <xdr:grpSp>
          <xdr:nvGrpSpPr>
            <xdr:cNvPr id="205" name="Group 158">
              <a:extLst>
                <a:ext uri="{FF2B5EF4-FFF2-40B4-BE49-F238E27FC236}">
                  <a16:creationId xmlns:a16="http://schemas.microsoft.com/office/drawing/2014/main" id="{00000000-0008-0000-0000-0000CD000000}"/>
                </a:ext>
              </a:extLst>
            </xdr:cNvPr>
            <xdr:cNvGrpSpPr/>
          </xdr:nvGrpSpPr>
          <xdr:grpSpPr>
            <a:xfrm>
              <a:off x="1509595" y="6554066"/>
              <a:ext cx="8194699" cy="263293"/>
              <a:chOff x="1509595" y="6554066"/>
              <a:chExt cx="8194699" cy="263293"/>
            </a:xfrm>
          </xdr:grpSpPr>
          <xdr:sp macro="" textlink="">
            <xdr:nvSpPr>
              <xdr:cNvPr id="210" name="Rectangle 209">
                <a:extLst>
                  <a:ext uri="{FF2B5EF4-FFF2-40B4-BE49-F238E27FC236}">
                    <a16:creationId xmlns:a16="http://schemas.microsoft.com/office/drawing/2014/main" id="{00000000-0008-0000-0000-0000D2000000}"/>
                  </a:ext>
                </a:extLst>
              </xdr:cNvPr>
              <xdr:cNvSpPr/>
            </xdr:nvSpPr>
            <xdr:spPr>
              <a:xfrm>
                <a:off x="1509595" y="6559818"/>
                <a:ext cx="8194699" cy="257541"/>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200"/>
              </a:p>
            </xdr:txBody>
          </xdr:sp>
          <xdr:sp macro="" textlink="">
            <xdr:nvSpPr>
              <xdr:cNvPr id="211" name="Rectangle 192">
                <a:extLst>
                  <a:ext uri="{FF2B5EF4-FFF2-40B4-BE49-F238E27FC236}">
                    <a16:creationId xmlns:a16="http://schemas.microsoft.com/office/drawing/2014/main" id="{00000000-0008-0000-0000-0000D3000000}"/>
                  </a:ext>
                </a:extLst>
              </xdr:cNvPr>
              <xdr:cNvSpPr/>
            </xdr:nvSpPr>
            <xdr:spPr>
              <a:xfrm>
                <a:off x="1557211" y="6554066"/>
                <a:ext cx="7989180" cy="2250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800" b="1">
                    <a:solidFill>
                      <a:schemeClr val="lt1"/>
                    </a:solidFill>
                    <a:latin typeface="+mn-lt"/>
                    <a:ea typeface="+mn-ea"/>
                    <a:cs typeface="+mn-cs"/>
                  </a:rPr>
                  <a:t>Negotiation result/</a:t>
                </a:r>
                <a:r>
                  <a:rPr lang="en-US" sz="1800" b="1" baseline="0">
                    <a:solidFill>
                      <a:schemeClr val="lt1"/>
                    </a:solidFill>
                    <a:latin typeface="+mn-lt"/>
                    <a:ea typeface="+mn-ea"/>
                    <a:cs typeface="+mn-cs"/>
                  </a:rPr>
                  <a:t> comment</a:t>
                </a:r>
                <a:endParaRPr lang="en-US" sz="2800" b="1">
                  <a:solidFill>
                    <a:schemeClr val="bg1"/>
                  </a:solidFill>
                </a:endParaRPr>
              </a:p>
            </xdr:txBody>
          </xdr:sp>
        </xdr:grpSp>
        <xdr:grpSp>
          <xdr:nvGrpSpPr>
            <xdr:cNvPr id="206" name="Group 157">
              <a:extLst>
                <a:ext uri="{FF2B5EF4-FFF2-40B4-BE49-F238E27FC236}">
                  <a16:creationId xmlns:a16="http://schemas.microsoft.com/office/drawing/2014/main" id="{00000000-0008-0000-0000-0000CE000000}"/>
                </a:ext>
              </a:extLst>
            </xdr:cNvPr>
            <xdr:cNvGrpSpPr/>
          </xdr:nvGrpSpPr>
          <xdr:grpSpPr>
            <a:xfrm>
              <a:off x="1522574" y="6865794"/>
              <a:ext cx="8103279" cy="1211447"/>
              <a:chOff x="1522574" y="6865794"/>
              <a:chExt cx="8103279" cy="1211447"/>
            </a:xfrm>
          </xdr:grpSpPr>
          <xdr:sp macro="" textlink="$E$169">
            <xdr:nvSpPr>
              <xdr:cNvPr id="207" name="Rectangle 206">
                <a:extLst>
                  <a:ext uri="{FF2B5EF4-FFF2-40B4-BE49-F238E27FC236}">
                    <a16:creationId xmlns:a16="http://schemas.microsoft.com/office/drawing/2014/main" id="{00000000-0008-0000-0000-0000CF000000}"/>
                  </a:ext>
                </a:extLst>
              </xdr:cNvPr>
              <xdr:cNvSpPr/>
            </xdr:nvSpPr>
            <xdr:spPr>
              <a:xfrm>
                <a:off x="1522574" y="6865794"/>
                <a:ext cx="8103279" cy="4771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fld id="{F40F0A02-B4F2-4232-8E26-88DC142D7A85}" type="TxLink">
                  <a:rPr lang="en-US" sz="1800" b="0" i="0" u="none" strike="noStrike">
                    <a:solidFill>
                      <a:srgbClr val="000000"/>
                    </a:solidFill>
                    <a:latin typeface="Calibri"/>
                  </a:rPr>
                  <a:pPr algn="l"/>
                  <a:t>(Last negotiation date) </a:t>
                </a:fld>
                <a:endParaRPr lang="en-US" sz="2000" b="0" i="0" u="none" strike="noStrike">
                  <a:solidFill>
                    <a:srgbClr val="000000"/>
                  </a:solidFill>
                  <a:latin typeface="Calibri"/>
                </a:endParaRPr>
              </a:p>
            </xdr:txBody>
          </xdr:sp>
          <xdr:sp macro="" textlink="$E$170">
            <xdr:nvSpPr>
              <xdr:cNvPr id="208" name="Rectangle 207">
                <a:extLst>
                  <a:ext uri="{FF2B5EF4-FFF2-40B4-BE49-F238E27FC236}">
                    <a16:creationId xmlns:a16="http://schemas.microsoft.com/office/drawing/2014/main" id="{00000000-0008-0000-0000-0000D0000000}"/>
                  </a:ext>
                </a:extLst>
              </xdr:cNvPr>
              <xdr:cNvSpPr/>
            </xdr:nvSpPr>
            <xdr:spPr>
              <a:xfrm>
                <a:off x="1536430" y="7226010"/>
                <a:ext cx="8055805" cy="4771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fld id="{075724E6-122B-4823-9105-2A855037E971}" type="TxLink">
                  <a:rPr lang="en-US" sz="1800" b="0" i="0" u="none" strike="noStrike">
                    <a:solidFill>
                      <a:srgbClr val="000000"/>
                    </a:solidFill>
                    <a:latin typeface="Calibri"/>
                  </a:rPr>
                  <a:pPr algn="l"/>
                  <a:t>(Result) </a:t>
                </a:fld>
                <a:endParaRPr lang="en-US" sz="2000" b="0" i="0" u="none" strike="noStrike">
                  <a:solidFill>
                    <a:srgbClr val="000000"/>
                  </a:solidFill>
                  <a:latin typeface="Calibri"/>
                </a:endParaRPr>
              </a:p>
            </xdr:txBody>
          </xdr:sp>
          <xdr:sp macro="" textlink="$E$171">
            <xdr:nvSpPr>
              <xdr:cNvPr id="209" name="Rectangle 208">
                <a:extLst>
                  <a:ext uri="{FF2B5EF4-FFF2-40B4-BE49-F238E27FC236}">
                    <a16:creationId xmlns:a16="http://schemas.microsoft.com/office/drawing/2014/main" id="{00000000-0008-0000-0000-0000D1000000}"/>
                  </a:ext>
                </a:extLst>
              </xdr:cNvPr>
              <xdr:cNvSpPr/>
            </xdr:nvSpPr>
            <xdr:spPr>
              <a:xfrm>
                <a:off x="1532968" y="7600125"/>
                <a:ext cx="8055805" cy="4771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fld id="{7E1659E7-DCAB-48B8-B9E3-473EBD1F211F}" type="TxLink">
                  <a:rPr lang="en-US" sz="1800" b="0" i="0" u="none" strike="noStrike">
                    <a:solidFill>
                      <a:srgbClr val="000000"/>
                    </a:solidFill>
                    <a:latin typeface="Calibri"/>
                  </a:rPr>
                  <a:pPr algn="l"/>
                  <a:t>(Comment)</a:t>
                </a:fld>
                <a:endParaRPr lang="en-US" sz="2000" b="0" i="0" u="none" strike="noStrike">
                  <a:solidFill>
                    <a:srgbClr val="000000"/>
                  </a:solidFill>
                  <a:latin typeface="Calibri"/>
                </a:endParaRPr>
              </a:p>
            </xdr:txBody>
          </xdr:sp>
        </xdr:grpSp>
      </xdr:grpSp>
    </xdr:grpSp>
    <xdr:clientData/>
  </xdr:twoCellAnchor>
  <xdr:twoCellAnchor>
    <xdr:from>
      <xdr:col>15</xdr:col>
      <xdr:colOff>350582</xdr:colOff>
      <xdr:row>7</xdr:row>
      <xdr:rowOff>109658</xdr:rowOff>
    </xdr:from>
    <xdr:to>
      <xdr:col>18</xdr:col>
      <xdr:colOff>462642</xdr:colOff>
      <xdr:row>10</xdr:row>
      <xdr:rowOff>0</xdr:rowOff>
    </xdr:to>
    <xdr:sp macro="" textlink="">
      <xdr:nvSpPr>
        <xdr:cNvPr id="231" name="Rectangle 230">
          <a:extLst>
            <a:ext uri="{FF2B5EF4-FFF2-40B4-BE49-F238E27FC236}">
              <a16:creationId xmlns:a16="http://schemas.microsoft.com/office/drawing/2014/main" id="{00000000-0008-0000-0000-0000E7000000}"/>
            </a:ext>
          </a:extLst>
        </xdr:cNvPr>
        <xdr:cNvSpPr/>
      </xdr:nvSpPr>
      <xdr:spPr>
        <a:xfrm>
          <a:off x="9930011" y="1443158"/>
          <a:ext cx="1949024" cy="46184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500" b="1">
              <a:solidFill>
                <a:sysClr val="windowText" lastClr="000000"/>
              </a:solidFill>
            </a:rPr>
            <a:t>Top</a:t>
          </a:r>
          <a:r>
            <a:rPr lang="en-US" sz="1500" b="1" baseline="0">
              <a:solidFill>
                <a:sysClr val="windowText" lastClr="000000"/>
              </a:solidFill>
            </a:rPr>
            <a:t> 3 customers</a:t>
          </a:r>
          <a:r>
            <a:rPr lang="en-US" sz="1500" b="1">
              <a:solidFill>
                <a:sysClr val="windowText" lastClr="000000"/>
              </a:solidFill>
            </a:rPr>
            <a:t>:</a:t>
          </a:r>
          <a:r>
            <a:rPr lang="en-US" sz="1500" b="1" baseline="0">
              <a:solidFill>
                <a:sysClr val="windowText" lastClr="000000"/>
              </a:solidFill>
            </a:rPr>
            <a:t> </a:t>
          </a:r>
          <a:endParaRPr lang="en-US" sz="1500" b="1">
            <a:solidFill>
              <a:sysClr val="windowText" lastClr="000000"/>
            </a:solidFill>
          </a:endParaRPr>
        </a:p>
      </xdr:txBody>
    </xdr:sp>
    <xdr:clientData/>
  </xdr:twoCellAnchor>
  <xdr:twoCellAnchor>
    <xdr:from>
      <xdr:col>1</xdr:col>
      <xdr:colOff>165117</xdr:colOff>
      <xdr:row>86</xdr:row>
      <xdr:rowOff>22560</xdr:rowOff>
    </xdr:from>
    <xdr:to>
      <xdr:col>10</xdr:col>
      <xdr:colOff>183629</xdr:colOff>
      <xdr:row>92</xdr:row>
      <xdr:rowOff>134936</xdr:rowOff>
    </xdr:to>
    <xdr:grpSp>
      <xdr:nvGrpSpPr>
        <xdr:cNvPr id="233" name="Group 232">
          <a:extLst>
            <a:ext uri="{FF2B5EF4-FFF2-40B4-BE49-F238E27FC236}">
              <a16:creationId xmlns:a16="http://schemas.microsoft.com/office/drawing/2014/main" id="{00000000-0008-0000-0000-0000E9000000}"/>
            </a:ext>
          </a:extLst>
        </xdr:cNvPr>
        <xdr:cNvGrpSpPr/>
      </xdr:nvGrpSpPr>
      <xdr:grpSpPr>
        <a:xfrm>
          <a:off x="561992" y="17548560"/>
          <a:ext cx="6035137" cy="1255376"/>
          <a:chOff x="635017" y="16383335"/>
          <a:chExt cx="5943062" cy="1255376"/>
        </a:xfrm>
      </xdr:grpSpPr>
      <xdr:grpSp>
        <xdr:nvGrpSpPr>
          <xdr:cNvPr id="234" name="Group 275">
            <a:extLst>
              <a:ext uri="{FF2B5EF4-FFF2-40B4-BE49-F238E27FC236}">
                <a16:creationId xmlns:a16="http://schemas.microsoft.com/office/drawing/2014/main" id="{00000000-0008-0000-0000-0000EA000000}"/>
              </a:ext>
            </a:extLst>
          </xdr:cNvPr>
          <xdr:cNvGrpSpPr/>
        </xdr:nvGrpSpPr>
        <xdr:grpSpPr>
          <a:xfrm>
            <a:off x="635017" y="16383335"/>
            <a:ext cx="5943062" cy="1255376"/>
            <a:chOff x="642810" y="16373810"/>
            <a:chExt cx="5924012" cy="1255376"/>
          </a:xfrm>
        </xdr:grpSpPr>
        <xdr:grpSp>
          <xdr:nvGrpSpPr>
            <xdr:cNvPr id="238" name="Group 269">
              <a:extLst>
                <a:ext uri="{FF2B5EF4-FFF2-40B4-BE49-F238E27FC236}">
                  <a16:creationId xmlns:a16="http://schemas.microsoft.com/office/drawing/2014/main" id="{00000000-0008-0000-0000-0000EE000000}"/>
                </a:ext>
              </a:extLst>
            </xdr:cNvPr>
            <xdr:cNvGrpSpPr/>
          </xdr:nvGrpSpPr>
          <xdr:grpSpPr>
            <a:xfrm>
              <a:off x="642810" y="16373810"/>
              <a:ext cx="5924012" cy="970557"/>
              <a:chOff x="712083" y="17482173"/>
              <a:chExt cx="5924012" cy="970557"/>
            </a:xfrm>
          </xdr:grpSpPr>
          <xdr:grpSp>
            <xdr:nvGrpSpPr>
              <xdr:cNvPr id="243" name="Group 196">
                <a:extLst>
                  <a:ext uri="{FF2B5EF4-FFF2-40B4-BE49-F238E27FC236}">
                    <a16:creationId xmlns:a16="http://schemas.microsoft.com/office/drawing/2014/main" id="{00000000-0008-0000-0000-0000F3000000}"/>
                  </a:ext>
                </a:extLst>
              </xdr:cNvPr>
              <xdr:cNvGrpSpPr/>
            </xdr:nvGrpSpPr>
            <xdr:grpSpPr>
              <a:xfrm>
                <a:off x="1491777" y="17519958"/>
                <a:ext cx="5144318" cy="932772"/>
                <a:chOff x="621794" y="17755281"/>
                <a:chExt cx="5134131" cy="932772"/>
              </a:xfrm>
            </xdr:grpSpPr>
            <xdr:sp macro="" textlink="Data!A42">
              <xdr:nvSpPr>
                <xdr:cNvPr id="245" name="Rectangle 197">
                  <a:extLst>
                    <a:ext uri="{FF2B5EF4-FFF2-40B4-BE49-F238E27FC236}">
                      <a16:creationId xmlns:a16="http://schemas.microsoft.com/office/drawing/2014/main" id="{00000000-0008-0000-0000-0000F5000000}"/>
                    </a:ext>
                  </a:extLst>
                </xdr:cNvPr>
                <xdr:cNvSpPr/>
              </xdr:nvSpPr>
              <xdr:spPr>
                <a:xfrm>
                  <a:off x="632538" y="18096450"/>
                  <a:ext cx="956985" cy="290512"/>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22D0A1D5-6AEC-4E41-8D99-82AF3698F7B8}" type="TxLink">
                    <a:rPr lang="en-US" sz="1200" b="1" i="0" u="none" strike="noStrike">
                      <a:solidFill>
                        <a:srgbClr val="000000"/>
                      </a:solidFill>
                      <a:latin typeface="Calibri"/>
                    </a:rPr>
                    <a:pPr algn="ctr"/>
                    <a:t> </a:t>
                  </a:fld>
                  <a:endParaRPr lang="en-US" sz="1200" b="1" i="0" u="none" strike="noStrike">
                    <a:solidFill>
                      <a:srgbClr val="000000"/>
                    </a:solidFill>
                    <a:latin typeface="Calibri"/>
                  </a:endParaRPr>
                </a:p>
              </xdr:txBody>
            </xdr:sp>
            <xdr:sp macro="" textlink="Data!D42">
              <xdr:nvSpPr>
                <xdr:cNvPr id="246" name="Rectangle 245">
                  <a:extLst>
                    <a:ext uri="{FF2B5EF4-FFF2-40B4-BE49-F238E27FC236}">
                      <a16:creationId xmlns:a16="http://schemas.microsoft.com/office/drawing/2014/main" id="{00000000-0008-0000-0000-0000F6000000}"/>
                    </a:ext>
                  </a:extLst>
                </xdr:cNvPr>
                <xdr:cNvSpPr/>
              </xdr:nvSpPr>
              <xdr:spPr>
                <a:xfrm>
                  <a:off x="3543782" y="18097503"/>
                  <a:ext cx="842737" cy="295275"/>
                </a:xfrm>
                <a:prstGeom prst="rect">
                  <a:avLst/>
                </a:prstGeom>
                <a:solidFill>
                  <a:sysClr val="window" lastClr="FFFFFF"/>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39D35C73-561C-43F5-BC6E-95A39FE24AB9}" type="TxLink">
                    <a:rPr lang="en-US" sz="1200" b="1" i="0" u="none" strike="noStrike">
                      <a:solidFill>
                        <a:srgbClr val="000000"/>
                      </a:solidFill>
                      <a:latin typeface="Calibri"/>
                    </a:rPr>
                    <a:pPr algn="ctr"/>
                    <a:t> </a:t>
                  </a:fld>
                  <a:endParaRPr lang="en-US" sz="1200" b="1" i="0" u="none" strike="noStrike">
                    <a:solidFill>
                      <a:schemeClr val="bg1"/>
                    </a:solidFill>
                    <a:latin typeface="Calibri"/>
                  </a:endParaRPr>
                </a:p>
              </xdr:txBody>
            </xdr:sp>
            <xdr:sp macro="" textlink="Data!A43">
              <xdr:nvSpPr>
                <xdr:cNvPr id="247" name="Rectangle 246">
                  <a:extLst>
                    <a:ext uri="{FF2B5EF4-FFF2-40B4-BE49-F238E27FC236}">
                      <a16:creationId xmlns:a16="http://schemas.microsoft.com/office/drawing/2014/main" id="{00000000-0008-0000-0000-0000F7000000}"/>
                    </a:ext>
                  </a:extLst>
                </xdr:cNvPr>
                <xdr:cNvSpPr/>
              </xdr:nvSpPr>
              <xdr:spPr>
                <a:xfrm>
                  <a:off x="632538" y="18391725"/>
                  <a:ext cx="956985" cy="290512"/>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DF769C5C-2EF5-4499-AD6F-F44D1130B2C8}" type="TxLink">
                    <a:rPr lang="en-US" sz="1200" b="1" i="0" u="none" strike="noStrike">
                      <a:solidFill>
                        <a:srgbClr val="000000"/>
                      </a:solidFill>
                      <a:latin typeface="Calibri"/>
                    </a:rPr>
                    <a:pPr algn="ctr"/>
                    <a:t> </a:t>
                  </a:fld>
                  <a:endParaRPr lang="en-US" sz="1200" b="1" i="0" u="none" strike="noStrike">
                    <a:solidFill>
                      <a:srgbClr val="000000"/>
                    </a:solidFill>
                    <a:latin typeface="Calibri"/>
                  </a:endParaRPr>
                </a:p>
              </xdr:txBody>
            </xdr:sp>
            <xdr:sp macro="" textlink="Data!D43">
              <xdr:nvSpPr>
                <xdr:cNvPr id="248" name="Rectangle 247">
                  <a:extLst>
                    <a:ext uri="{FF2B5EF4-FFF2-40B4-BE49-F238E27FC236}">
                      <a16:creationId xmlns:a16="http://schemas.microsoft.com/office/drawing/2014/main" id="{00000000-0008-0000-0000-0000F8000000}"/>
                    </a:ext>
                  </a:extLst>
                </xdr:cNvPr>
                <xdr:cNvSpPr/>
              </xdr:nvSpPr>
              <xdr:spPr>
                <a:xfrm>
                  <a:off x="3543782" y="18392778"/>
                  <a:ext cx="842737" cy="295275"/>
                </a:xfrm>
                <a:prstGeom prst="rect">
                  <a:avLst/>
                </a:prstGeom>
                <a:solidFill>
                  <a:sysClr val="window" lastClr="FFFFFF"/>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56A4E529-A1B0-4516-AD52-9AF38712D99B}" type="TxLink">
                    <a:rPr lang="en-US" sz="1200" b="1" i="0" u="none" strike="noStrike">
                      <a:solidFill>
                        <a:srgbClr val="000000"/>
                      </a:solidFill>
                      <a:latin typeface="Calibri"/>
                    </a:rPr>
                    <a:pPr algn="ctr"/>
                    <a:t> </a:t>
                  </a:fld>
                  <a:endParaRPr lang="en-US" sz="1200" b="1" i="0" u="none" strike="noStrike">
                    <a:solidFill>
                      <a:schemeClr val="bg1"/>
                    </a:solidFill>
                    <a:latin typeface="Calibri"/>
                  </a:endParaRPr>
                </a:p>
              </xdr:txBody>
            </xdr:sp>
            <xdr:grpSp>
              <xdr:nvGrpSpPr>
                <xdr:cNvPr id="249" name="Group 109">
                  <a:extLst>
                    <a:ext uri="{FF2B5EF4-FFF2-40B4-BE49-F238E27FC236}">
                      <a16:creationId xmlns:a16="http://schemas.microsoft.com/office/drawing/2014/main" id="{00000000-0008-0000-0000-0000F9000000}"/>
                    </a:ext>
                  </a:extLst>
                </xdr:cNvPr>
                <xdr:cNvGrpSpPr/>
              </xdr:nvGrpSpPr>
              <xdr:grpSpPr>
                <a:xfrm>
                  <a:off x="621794" y="17755281"/>
                  <a:ext cx="5134131" cy="318257"/>
                  <a:chOff x="9572625" y="923925"/>
                  <a:chExt cx="5164555" cy="318257"/>
                </a:xfrm>
              </xdr:grpSpPr>
              <xdr:sp macro="" textlink="">
                <xdr:nvSpPr>
                  <xdr:cNvPr id="254" name="Rectangle 253">
                    <a:extLst>
                      <a:ext uri="{FF2B5EF4-FFF2-40B4-BE49-F238E27FC236}">
                        <a16:creationId xmlns:a16="http://schemas.microsoft.com/office/drawing/2014/main" id="{00000000-0008-0000-0000-0000FE000000}"/>
                      </a:ext>
                    </a:extLst>
                  </xdr:cNvPr>
                  <xdr:cNvSpPr/>
                </xdr:nvSpPr>
                <xdr:spPr>
                  <a:xfrm>
                    <a:off x="9572625" y="923925"/>
                    <a:ext cx="5164555" cy="318257"/>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200"/>
                  </a:p>
                </xdr:txBody>
              </xdr:sp>
              <xdr:sp macro="" textlink="">
                <xdr:nvSpPr>
                  <xdr:cNvPr id="255" name="Rectangle 254">
                    <a:extLst>
                      <a:ext uri="{FF2B5EF4-FFF2-40B4-BE49-F238E27FC236}">
                        <a16:creationId xmlns:a16="http://schemas.microsoft.com/office/drawing/2014/main" id="{00000000-0008-0000-0000-0000FF000000}"/>
                      </a:ext>
                    </a:extLst>
                  </xdr:cNvPr>
                  <xdr:cNvSpPr/>
                </xdr:nvSpPr>
                <xdr:spPr>
                  <a:xfrm>
                    <a:off x="9589740" y="925740"/>
                    <a:ext cx="2047820" cy="313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600" b="1">
                        <a:solidFill>
                          <a:schemeClr val="bg1"/>
                        </a:solidFill>
                      </a:rPr>
                      <a:t>Social audit result:</a:t>
                    </a:r>
                    <a:r>
                      <a:rPr lang="en-US" sz="1600" b="1" baseline="0">
                        <a:solidFill>
                          <a:schemeClr val="bg1"/>
                        </a:solidFill>
                      </a:rPr>
                      <a:t> </a:t>
                    </a:r>
                    <a:endParaRPr lang="en-US" sz="1600" b="1">
                      <a:solidFill>
                        <a:schemeClr val="bg1"/>
                      </a:solidFill>
                    </a:endParaRPr>
                  </a:p>
                </xdr:txBody>
              </xdr:sp>
            </xdr:grpSp>
            <xdr:sp macro="" textlink="Data!B42">
              <xdr:nvSpPr>
                <xdr:cNvPr id="250" name="Rectangle 249">
                  <a:extLst>
                    <a:ext uri="{FF2B5EF4-FFF2-40B4-BE49-F238E27FC236}">
                      <a16:creationId xmlns:a16="http://schemas.microsoft.com/office/drawing/2014/main" id="{00000000-0008-0000-0000-0000FA000000}"/>
                    </a:ext>
                  </a:extLst>
                </xdr:cNvPr>
                <xdr:cNvSpPr/>
              </xdr:nvSpPr>
              <xdr:spPr>
                <a:xfrm>
                  <a:off x="1585026" y="18101341"/>
                  <a:ext cx="1021587" cy="291873"/>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5F1F87DE-FA68-4707-81F5-13C90A81A8BE}" type="TxLink">
                    <a:rPr lang="en-US" sz="1200" b="1" i="0" u="none" strike="noStrike">
                      <a:solidFill>
                        <a:srgbClr val="000000"/>
                      </a:solidFill>
                      <a:latin typeface="Calibri"/>
                    </a:rPr>
                    <a:pPr algn="ctr"/>
                    <a:t> </a:t>
                  </a:fld>
                  <a:endParaRPr lang="en-US" sz="1200" b="1" i="0" u="none" strike="noStrike">
                    <a:solidFill>
                      <a:srgbClr val="000000"/>
                    </a:solidFill>
                    <a:latin typeface="Calibri"/>
                  </a:endParaRPr>
                </a:p>
              </xdr:txBody>
            </xdr:sp>
            <xdr:sp macro="" textlink="Data!B43">
              <xdr:nvSpPr>
                <xdr:cNvPr id="251" name="Rectangle 203">
                  <a:extLst>
                    <a:ext uri="{FF2B5EF4-FFF2-40B4-BE49-F238E27FC236}">
                      <a16:creationId xmlns:a16="http://schemas.microsoft.com/office/drawing/2014/main" id="{00000000-0008-0000-0000-0000FB000000}"/>
                    </a:ext>
                  </a:extLst>
                </xdr:cNvPr>
                <xdr:cNvSpPr/>
              </xdr:nvSpPr>
              <xdr:spPr>
                <a:xfrm>
                  <a:off x="1585026" y="18385410"/>
                  <a:ext cx="1021587" cy="291873"/>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F0C07388-9FB9-4342-8A0E-404C26FC501A}" type="TxLink">
                    <a:rPr lang="en-US" sz="1200" b="1" i="0" u="none" strike="noStrike">
                      <a:solidFill>
                        <a:srgbClr val="000000"/>
                      </a:solidFill>
                      <a:latin typeface="Calibri"/>
                    </a:rPr>
                    <a:pPr algn="ctr"/>
                    <a:t> </a:t>
                  </a:fld>
                  <a:endParaRPr lang="en-US" sz="1200" b="1" i="0" u="none" strike="noStrike">
                    <a:solidFill>
                      <a:srgbClr val="000000"/>
                    </a:solidFill>
                    <a:latin typeface="Calibri"/>
                  </a:endParaRPr>
                </a:p>
              </xdr:txBody>
            </xdr:sp>
            <xdr:sp macro="" textlink="Data!C42">
              <xdr:nvSpPr>
                <xdr:cNvPr id="252" name="Rectangle 204">
                  <a:extLst>
                    <a:ext uri="{FF2B5EF4-FFF2-40B4-BE49-F238E27FC236}">
                      <a16:creationId xmlns:a16="http://schemas.microsoft.com/office/drawing/2014/main" id="{00000000-0008-0000-0000-0000FC000000}"/>
                    </a:ext>
                  </a:extLst>
                </xdr:cNvPr>
                <xdr:cNvSpPr/>
              </xdr:nvSpPr>
              <xdr:spPr>
                <a:xfrm>
                  <a:off x="2611096" y="18101341"/>
                  <a:ext cx="934368" cy="291873"/>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D0BA5DC5-44B3-46D3-9A73-337FCAC5387E}" type="TxLink">
                    <a:rPr lang="en-US" sz="1200" b="1" i="0" u="none" strike="noStrike">
                      <a:solidFill>
                        <a:srgbClr val="000000"/>
                      </a:solidFill>
                      <a:latin typeface="Calibri"/>
                    </a:rPr>
                    <a:pPr algn="ctr"/>
                    <a:t> </a:t>
                  </a:fld>
                  <a:endParaRPr lang="en-US" sz="1200" b="1" i="0" u="none" strike="noStrike">
                    <a:solidFill>
                      <a:srgbClr val="000000"/>
                    </a:solidFill>
                    <a:latin typeface="Calibri"/>
                  </a:endParaRPr>
                </a:p>
              </xdr:txBody>
            </xdr:sp>
            <xdr:sp macro="" textlink="Data!C43">
              <xdr:nvSpPr>
                <xdr:cNvPr id="253" name="Rectangle 205">
                  <a:extLst>
                    <a:ext uri="{FF2B5EF4-FFF2-40B4-BE49-F238E27FC236}">
                      <a16:creationId xmlns:a16="http://schemas.microsoft.com/office/drawing/2014/main" id="{00000000-0008-0000-0000-0000FD000000}"/>
                    </a:ext>
                  </a:extLst>
                </xdr:cNvPr>
                <xdr:cNvSpPr/>
              </xdr:nvSpPr>
              <xdr:spPr>
                <a:xfrm>
                  <a:off x="2611096" y="18385410"/>
                  <a:ext cx="934368" cy="291873"/>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4DD18D3D-6073-432B-9839-F1DC0402F1CF}" type="TxLink">
                    <a:rPr lang="en-US" sz="1200" b="1" i="0" u="none" strike="noStrike">
                      <a:solidFill>
                        <a:srgbClr val="000000"/>
                      </a:solidFill>
                      <a:latin typeface="Calibri"/>
                    </a:rPr>
                    <a:pPr algn="ctr"/>
                    <a:t> </a:t>
                  </a:fld>
                  <a:endParaRPr lang="en-US" sz="1200" b="1" i="0" u="none" strike="noStrike">
                    <a:solidFill>
                      <a:srgbClr val="000000"/>
                    </a:solidFill>
                    <a:latin typeface="Calibri"/>
                  </a:endParaRPr>
                </a:p>
              </xdr:txBody>
            </xdr:sp>
          </xdr:grpSp>
          <xdr:pic>
            <xdr:nvPicPr>
              <xdr:cNvPr id="244" name="Picture 14">
                <a:extLst>
                  <a:ext uri="{FF2B5EF4-FFF2-40B4-BE49-F238E27FC236}">
                    <a16:creationId xmlns:a16="http://schemas.microsoft.com/office/drawing/2014/main" id="{00000000-0008-0000-0000-0000F4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712083" y="17482173"/>
                <a:ext cx="682896" cy="676212"/>
              </a:xfrm>
              <a:prstGeom prst="rect">
                <a:avLst/>
              </a:prstGeom>
              <a:noFill/>
              <a:ln w="1">
                <a:noFill/>
                <a:miter lim="800000"/>
                <a:headEnd/>
                <a:tailEnd type="none" w="med" len="med"/>
              </a:ln>
              <a:effectLst/>
            </xdr:spPr>
          </xdr:pic>
        </xdr:grpSp>
        <xdr:sp macro="" textlink="Data!A44">
          <xdr:nvSpPr>
            <xdr:cNvPr id="239" name="Rectangle 238">
              <a:extLst>
                <a:ext uri="{FF2B5EF4-FFF2-40B4-BE49-F238E27FC236}">
                  <a16:creationId xmlns:a16="http://schemas.microsoft.com/office/drawing/2014/main" id="{00000000-0008-0000-0000-0000EF000000}"/>
                </a:ext>
              </a:extLst>
            </xdr:cNvPr>
            <xdr:cNvSpPr/>
          </xdr:nvSpPr>
          <xdr:spPr>
            <a:xfrm>
              <a:off x="1433269" y="17332422"/>
              <a:ext cx="958883" cy="290512"/>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37DD3E1B-59F9-481B-90F2-F0C5225AA1B0}" type="TxLink">
                <a:rPr lang="en-US" sz="1200" b="1" i="0" u="none" strike="noStrike">
                  <a:solidFill>
                    <a:srgbClr val="000000"/>
                  </a:solidFill>
                  <a:latin typeface="Calibri"/>
                </a:rPr>
                <a:pPr algn="ctr"/>
                <a:t> </a:t>
              </a:fld>
              <a:endParaRPr lang="en-US" sz="1200" b="1" i="0" u="none" strike="noStrike">
                <a:solidFill>
                  <a:srgbClr val="000000"/>
                </a:solidFill>
                <a:latin typeface="Calibri"/>
              </a:endParaRPr>
            </a:p>
          </xdr:txBody>
        </xdr:sp>
        <xdr:sp macro="" textlink="Data!D44">
          <xdr:nvSpPr>
            <xdr:cNvPr id="240" name="Rectangle 239">
              <a:extLst>
                <a:ext uri="{FF2B5EF4-FFF2-40B4-BE49-F238E27FC236}">
                  <a16:creationId xmlns:a16="http://schemas.microsoft.com/office/drawing/2014/main" id="{00000000-0008-0000-0000-0000F0000000}"/>
                </a:ext>
              </a:extLst>
            </xdr:cNvPr>
            <xdr:cNvSpPr/>
          </xdr:nvSpPr>
          <xdr:spPr>
            <a:xfrm>
              <a:off x="4350291" y="17333475"/>
              <a:ext cx="840961" cy="295275"/>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D23EA5D5-A798-4D0E-AAFF-F3C352D7734B}" type="TxLink">
                <a:rPr lang="en-US" sz="1200" b="1" i="0" u="none" strike="noStrike">
                  <a:solidFill>
                    <a:srgbClr val="000000"/>
                  </a:solidFill>
                  <a:latin typeface="Calibri"/>
                </a:rPr>
                <a:pPr algn="ctr"/>
                <a:t> </a:t>
              </a:fld>
              <a:endParaRPr lang="en-US" sz="1050" b="1" i="0" u="none" strike="noStrike">
                <a:solidFill>
                  <a:srgbClr val="000000"/>
                </a:solidFill>
                <a:latin typeface="Calibri"/>
              </a:endParaRPr>
            </a:p>
          </xdr:txBody>
        </xdr:sp>
        <xdr:sp macro="" textlink="Data!B44">
          <xdr:nvSpPr>
            <xdr:cNvPr id="241" name="Rectangle 240">
              <a:extLst>
                <a:ext uri="{FF2B5EF4-FFF2-40B4-BE49-F238E27FC236}">
                  <a16:creationId xmlns:a16="http://schemas.microsoft.com/office/drawing/2014/main" id="{00000000-0008-0000-0000-0000F1000000}"/>
                </a:ext>
              </a:extLst>
            </xdr:cNvPr>
            <xdr:cNvSpPr/>
          </xdr:nvSpPr>
          <xdr:spPr>
            <a:xfrm>
              <a:off x="2387734" y="17337313"/>
              <a:ext cx="1023614" cy="291873"/>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93E33BDF-2369-4A1F-BC94-BA23CB51D4F8}" type="TxLink">
                <a:rPr lang="en-US" sz="1200" b="1" i="0" u="none" strike="noStrike">
                  <a:solidFill>
                    <a:srgbClr val="000000"/>
                  </a:solidFill>
                  <a:latin typeface="Calibri"/>
                </a:rPr>
                <a:pPr algn="ctr"/>
                <a:t> </a:t>
              </a:fld>
              <a:endParaRPr lang="en-US" sz="1200" b="1" i="0" u="none" strike="noStrike">
                <a:solidFill>
                  <a:srgbClr val="000000"/>
                </a:solidFill>
                <a:latin typeface="Calibri"/>
              </a:endParaRPr>
            </a:p>
          </xdr:txBody>
        </xdr:sp>
        <xdr:sp macro="" textlink="Data!C44">
          <xdr:nvSpPr>
            <xdr:cNvPr id="242" name="Rectangle 241">
              <a:extLst>
                <a:ext uri="{FF2B5EF4-FFF2-40B4-BE49-F238E27FC236}">
                  <a16:creationId xmlns:a16="http://schemas.microsoft.com/office/drawing/2014/main" id="{00000000-0008-0000-0000-0000F2000000}"/>
                </a:ext>
              </a:extLst>
            </xdr:cNvPr>
            <xdr:cNvSpPr/>
          </xdr:nvSpPr>
          <xdr:spPr>
            <a:xfrm>
              <a:off x="3415839" y="17337313"/>
              <a:ext cx="936222" cy="291873"/>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2F31D070-5CAB-44C1-8C6C-58C78C6994E6}" type="TxLink">
                <a:rPr lang="en-US" sz="1200" b="1" i="0" u="none" strike="noStrike">
                  <a:solidFill>
                    <a:srgbClr val="000000"/>
                  </a:solidFill>
                  <a:latin typeface="Calibri"/>
                </a:rPr>
                <a:pPr algn="ctr"/>
                <a:t> </a:t>
              </a:fld>
              <a:endParaRPr lang="en-US" sz="1200" b="1" i="0" u="none" strike="noStrike">
                <a:solidFill>
                  <a:srgbClr val="000000"/>
                </a:solidFill>
                <a:latin typeface="Calibri"/>
              </a:endParaRPr>
            </a:p>
          </xdr:txBody>
        </xdr:sp>
      </xdr:grpSp>
      <xdr:sp macro="" textlink="Data!G42">
        <xdr:nvSpPr>
          <xdr:cNvPr id="235" name="Rectangle 234">
            <a:extLst>
              <a:ext uri="{FF2B5EF4-FFF2-40B4-BE49-F238E27FC236}">
                <a16:creationId xmlns:a16="http://schemas.microsoft.com/office/drawing/2014/main" id="{00000000-0008-0000-0000-0000EB000000}"/>
              </a:ext>
            </a:extLst>
          </xdr:cNvPr>
          <xdr:cNvSpPr/>
        </xdr:nvSpPr>
        <xdr:spPr>
          <a:xfrm>
            <a:off x="5195850" y="16764335"/>
            <a:ext cx="1375414" cy="291873"/>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7E5CA525-32D4-4563-BA8F-56D2957293E1}" type="TxLink">
              <a:rPr lang="en-US" sz="1200" b="1" i="0" u="none" strike="noStrike">
                <a:solidFill>
                  <a:srgbClr val="000000"/>
                </a:solidFill>
                <a:latin typeface="Calibri"/>
              </a:rPr>
              <a:pPr algn="ctr"/>
              <a:t> </a:t>
            </a:fld>
            <a:endParaRPr lang="en-US" sz="1000" b="1" i="0" u="none" strike="noStrike">
              <a:solidFill>
                <a:srgbClr val="000000"/>
              </a:solidFill>
              <a:latin typeface="Calibri"/>
            </a:endParaRPr>
          </a:p>
        </xdr:txBody>
      </xdr:sp>
      <xdr:sp macro="" textlink="Data!G43">
        <xdr:nvSpPr>
          <xdr:cNvPr id="236" name="Rectangle 235">
            <a:extLst>
              <a:ext uri="{FF2B5EF4-FFF2-40B4-BE49-F238E27FC236}">
                <a16:creationId xmlns:a16="http://schemas.microsoft.com/office/drawing/2014/main" id="{00000000-0008-0000-0000-0000EC000000}"/>
              </a:ext>
            </a:extLst>
          </xdr:cNvPr>
          <xdr:cNvSpPr/>
        </xdr:nvSpPr>
        <xdr:spPr>
          <a:xfrm>
            <a:off x="5195850" y="17048404"/>
            <a:ext cx="1375414" cy="291873"/>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651676EB-9320-46F3-807F-97FE5C67895F}" type="TxLink">
              <a:rPr lang="en-US" sz="1200" b="1" i="0" u="none" strike="noStrike">
                <a:solidFill>
                  <a:srgbClr val="000000"/>
                </a:solidFill>
                <a:latin typeface="Calibri"/>
              </a:rPr>
              <a:pPr algn="ctr"/>
              <a:t> </a:t>
            </a:fld>
            <a:endParaRPr lang="en-US" sz="1000" b="1" i="0" u="none" strike="noStrike">
              <a:solidFill>
                <a:srgbClr val="000000"/>
              </a:solidFill>
              <a:latin typeface="Calibri"/>
            </a:endParaRPr>
          </a:p>
        </xdr:txBody>
      </xdr:sp>
      <xdr:sp macro="" textlink="Data!G44">
        <xdr:nvSpPr>
          <xdr:cNvPr id="237" name="Rectangle 236">
            <a:extLst>
              <a:ext uri="{FF2B5EF4-FFF2-40B4-BE49-F238E27FC236}">
                <a16:creationId xmlns:a16="http://schemas.microsoft.com/office/drawing/2014/main" id="{00000000-0008-0000-0000-0000ED000000}"/>
              </a:ext>
            </a:extLst>
          </xdr:cNvPr>
          <xdr:cNvSpPr/>
        </xdr:nvSpPr>
        <xdr:spPr>
          <a:xfrm>
            <a:off x="5195938" y="17343993"/>
            <a:ext cx="1375414" cy="291873"/>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07E5672D-A574-4F6D-AF5B-736E91D4534E}" type="TxLink">
              <a:rPr lang="en-US" sz="1200" b="1" i="0" u="none" strike="noStrike">
                <a:solidFill>
                  <a:srgbClr val="000000"/>
                </a:solidFill>
                <a:latin typeface="Calibri"/>
              </a:rPr>
              <a:pPr algn="ctr"/>
              <a:t> </a:t>
            </a:fld>
            <a:endParaRPr lang="en-US" sz="1000" b="1" i="0" u="none" strike="noStrike">
              <a:solidFill>
                <a:srgbClr val="000000"/>
              </a:solidFill>
              <a:latin typeface="Calibri"/>
            </a:endParaRPr>
          </a:p>
        </xdr:txBody>
      </xdr:sp>
    </xdr:grpSp>
    <xdr:clientData/>
  </xdr:twoCellAnchor>
  <xdr:twoCellAnchor>
    <xdr:from>
      <xdr:col>3</xdr:col>
      <xdr:colOff>321238</xdr:colOff>
      <xdr:row>41</xdr:row>
      <xdr:rowOff>175131</xdr:rowOff>
    </xdr:from>
    <xdr:to>
      <xdr:col>6</xdr:col>
      <xdr:colOff>27958</xdr:colOff>
      <xdr:row>55</xdr:row>
      <xdr:rowOff>163286</xdr:rowOff>
    </xdr:to>
    <xdr:grpSp>
      <xdr:nvGrpSpPr>
        <xdr:cNvPr id="262" name="Group 261">
          <a:extLst>
            <a:ext uri="{FF2B5EF4-FFF2-40B4-BE49-F238E27FC236}">
              <a16:creationId xmlns:a16="http://schemas.microsoft.com/office/drawing/2014/main" id="{00000000-0008-0000-0000-000006010000}"/>
            </a:ext>
          </a:extLst>
        </xdr:cNvPr>
        <xdr:cNvGrpSpPr/>
      </xdr:nvGrpSpPr>
      <xdr:grpSpPr>
        <a:xfrm>
          <a:off x="1924613" y="8001506"/>
          <a:ext cx="2040345" cy="2988530"/>
          <a:chOff x="2364442" y="7232436"/>
          <a:chExt cx="1961969" cy="2910307"/>
        </a:xfrm>
      </xdr:grpSpPr>
      <xdr:sp macro="" textlink="">
        <xdr:nvSpPr>
          <xdr:cNvPr id="263" name="TextBox 171">
            <a:extLst>
              <a:ext uri="{FF2B5EF4-FFF2-40B4-BE49-F238E27FC236}">
                <a16:creationId xmlns:a16="http://schemas.microsoft.com/office/drawing/2014/main" id="{00000000-0008-0000-0000-000007010000}"/>
              </a:ext>
            </a:extLst>
          </xdr:cNvPr>
          <xdr:cNvSpPr txBox="1"/>
        </xdr:nvSpPr>
        <xdr:spPr>
          <a:xfrm>
            <a:off x="2414993" y="9870600"/>
            <a:ext cx="1911418"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200" b="1"/>
              <a:t>* Top3 Families</a:t>
            </a:r>
          </a:p>
        </xdr:txBody>
      </xdr:sp>
      <xdr:sp macro="" textlink="">
        <xdr:nvSpPr>
          <xdr:cNvPr id="264" name="Rectangle 263">
            <a:extLst>
              <a:ext uri="{FF2B5EF4-FFF2-40B4-BE49-F238E27FC236}">
                <a16:creationId xmlns:a16="http://schemas.microsoft.com/office/drawing/2014/main" id="{00000000-0008-0000-0000-000008010000}"/>
              </a:ext>
            </a:extLst>
          </xdr:cNvPr>
          <xdr:cNvSpPr/>
        </xdr:nvSpPr>
        <xdr:spPr>
          <a:xfrm>
            <a:off x="2491131" y="7606248"/>
            <a:ext cx="1086747" cy="553939"/>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200" b="1" u="none">
                <a:solidFill>
                  <a:sysClr val="windowText" lastClr="000000"/>
                </a:solidFill>
              </a:rPr>
              <a:t>Supplier total</a:t>
            </a:r>
          </a:p>
          <a:p>
            <a:pPr algn="ctr"/>
            <a:r>
              <a:rPr lang="en-US" sz="1200" b="1" u="none">
                <a:solidFill>
                  <a:sysClr val="windowText" lastClr="000000"/>
                </a:solidFill>
              </a:rPr>
              <a:t>From</a:t>
            </a:r>
            <a:r>
              <a:rPr lang="en-US" sz="1200" b="1" u="none" baseline="0">
                <a:solidFill>
                  <a:sysClr val="windowText" lastClr="000000"/>
                </a:solidFill>
              </a:rPr>
              <a:t> SIF</a:t>
            </a:r>
            <a:endParaRPr lang="en-US" sz="1200" b="1" u="none">
              <a:solidFill>
                <a:sysClr val="windowText" lastClr="000000"/>
              </a:solidFill>
            </a:endParaRPr>
          </a:p>
        </xdr:txBody>
      </xdr:sp>
      <xdr:sp macro="" textlink="">
        <xdr:nvSpPr>
          <xdr:cNvPr id="265" name="Rectangle 264">
            <a:extLst>
              <a:ext uri="{FF2B5EF4-FFF2-40B4-BE49-F238E27FC236}">
                <a16:creationId xmlns:a16="http://schemas.microsoft.com/office/drawing/2014/main" id="{00000000-0008-0000-0000-000009010000}"/>
              </a:ext>
            </a:extLst>
          </xdr:cNvPr>
          <xdr:cNvSpPr/>
        </xdr:nvSpPr>
        <xdr:spPr>
          <a:xfrm>
            <a:off x="2491131" y="8407842"/>
            <a:ext cx="1086747" cy="494007"/>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200" b="1" u="none">
                <a:solidFill>
                  <a:sysClr val="windowText" lastClr="000000"/>
                </a:solidFill>
              </a:rPr>
              <a:t>Turnover total</a:t>
            </a:r>
          </a:p>
          <a:p>
            <a:pPr algn="ctr"/>
            <a:r>
              <a:rPr lang="en-US" sz="1200" b="1" u="none">
                <a:solidFill>
                  <a:sysClr val="windowText" lastClr="000000"/>
                </a:solidFill>
              </a:rPr>
              <a:t>with</a:t>
            </a:r>
            <a:r>
              <a:rPr lang="en-US" sz="1200" b="1" u="none" baseline="0">
                <a:solidFill>
                  <a:sysClr val="windowText" lastClr="000000"/>
                </a:solidFill>
              </a:rPr>
              <a:t> SEB Asia</a:t>
            </a:r>
            <a:endParaRPr lang="en-US" sz="1200" b="1" u="none">
              <a:solidFill>
                <a:sysClr val="windowText" lastClr="000000"/>
              </a:solidFill>
            </a:endParaRPr>
          </a:p>
        </xdr:txBody>
      </xdr:sp>
      <xdr:sp macro="" textlink="">
        <xdr:nvSpPr>
          <xdr:cNvPr id="266" name="Rectangle 265">
            <a:extLst>
              <a:ext uri="{FF2B5EF4-FFF2-40B4-BE49-F238E27FC236}">
                <a16:creationId xmlns:a16="http://schemas.microsoft.com/office/drawing/2014/main" id="{00000000-0008-0000-0000-00000A010000}"/>
              </a:ext>
            </a:extLst>
          </xdr:cNvPr>
          <xdr:cNvSpPr/>
        </xdr:nvSpPr>
        <xdr:spPr>
          <a:xfrm>
            <a:off x="2491131" y="9244052"/>
            <a:ext cx="1086747" cy="435429"/>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200" b="1" u="none">
                <a:solidFill>
                  <a:sysClr val="windowText" lastClr="000000"/>
                </a:solidFill>
              </a:rPr>
              <a:t>Family</a:t>
            </a:r>
          </a:p>
        </xdr:txBody>
      </xdr:sp>
      <xdr:sp macro="" textlink="">
        <xdr:nvSpPr>
          <xdr:cNvPr id="267" name="Rectangle 266">
            <a:extLst>
              <a:ext uri="{FF2B5EF4-FFF2-40B4-BE49-F238E27FC236}">
                <a16:creationId xmlns:a16="http://schemas.microsoft.com/office/drawing/2014/main" id="{00000000-0008-0000-0000-00000B010000}"/>
              </a:ext>
            </a:extLst>
          </xdr:cNvPr>
          <xdr:cNvSpPr/>
        </xdr:nvSpPr>
        <xdr:spPr>
          <a:xfrm>
            <a:off x="2517002" y="8967107"/>
            <a:ext cx="924806" cy="30350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u="none">
                <a:solidFill>
                  <a:sysClr val="windowText" lastClr="000000"/>
                </a:solidFill>
              </a:rPr>
              <a:t>Group By</a:t>
            </a:r>
          </a:p>
        </xdr:txBody>
      </xdr:sp>
      <xdr:sp macro="" textlink="">
        <xdr:nvSpPr>
          <xdr:cNvPr id="268" name="Rectangle 267">
            <a:extLst>
              <a:ext uri="{FF2B5EF4-FFF2-40B4-BE49-F238E27FC236}">
                <a16:creationId xmlns:a16="http://schemas.microsoft.com/office/drawing/2014/main" id="{00000000-0008-0000-0000-00000C010000}"/>
              </a:ext>
            </a:extLst>
          </xdr:cNvPr>
          <xdr:cNvSpPr/>
        </xdr:nvSpPr>
        <xdr:spPr>
          <a:xfrm>
            <a:off x="2364442" y="7232436"/>
            <a:ext cx="1176618" cy="35106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600" b="1" u="none">
                <a:solidFill>
                  <a:sysClr val="windowText" lastClr="000000"/>
                </a:solidFill>
              </a:rPr>
              <a:t>Unit: USD</a:t>
            </a:r>
          </a:p>
        </xdr:txBody>
      </xdr:sp>
    </xdr:grpSp>
    <xdr:clientData/>
  </xdr:twoCellAnchor>
  <xdr:twoCellAnchor>
    <xdr:from>
      <xdr:col>4</xdr:col>
      <xdr:colOff>928229</xdr:colOff>
      <xdr:row>43</xdr:row>
      <xdr:rowOff>73157</xdr:rowOff>
    </xdr:from>
    <xdr:to>
      <xdr:col>7</xdr:col>
      <xdr:colOff>299356</xdr:colOff>
      <xdr:row>55</xdr:row>
      <xdr:rowOff>81642</xdr:rowOff>
    </xdr:to>
    <xdr:grpSp>
      <xdr:nvGrpSpPr>
        <xdr:cNvPr id="269" name="Group 268">
          <a:extLst>
            <a:ext uri="{FF2B5EF4-FFF2-40B4-BE49-F238E27FC236}">
              <a16:creationId xmlns:a16="http://schemas.microsoft.com/office/drawing/2014/main" id="{00000000-0008-0000-0000-00000D010000}"/>
            </a:ext>
          </a:extLst>
        </xdr:cNvPr>
        <xdr:cNvGrpSpPr/>
      </xdr:nvGrpSpPr>
      <xdr:grpSpPr>
        <a:xfrm>
          <a:off x="3134854" y="8280532"/>
          <a:ext cx="1768252" cy="2627860"/>
          <a:chOff x="3555465" y="7538678"/>
          <a:chExt cx="1728657" cy="2540562"/>
        </a:xfrm>
      </xdr:grpSpPr>
      <xdr:sp macro="" textlink="">
        <xdr:nvSpPr>
          <xdr:cNvPr id="270" name="Rectangle 269">
            <a:extLst>
              <a:ext uri="{FF2B5EF4-FFF2-40B4-BE49-F238E27FC236}">
                <a16:creationId xmlns:a16="http://schemas.microsoft.com/office/drawing/2014/main" id="{00000000-0008-0000-0000-00000E010000}"/>
              </a:ext>
            </a:extLst>
          </xdr:cNvPr>
          <xdr:cNvSpPr/>
        </xdr:nvSpPr>
        <xdr:spPr>
          <a:xfrm>
            <a:off x="3555465" y="7538678"/>
            <a:ext cx="1728657" cy="3510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u="none">
                <a:solidFill>
                  <a:sysClr val="windowText" lastClr="000000"/>
                </a:solidFill>
              </a:rPr>
              <a:t>Purchase Amount FY</a:t>
            </a:r>
          </a:p>
        </xdr:txBody>
      </xdr:sp>
      <xdr:sp macro="" textlink="">
        <xdr:nvSpPr>
          <xdr:cNvPr id="271" name="Rectangle 270">
            <a:extLst>
              <a:ext uri="{FF2B5EF4-FFF2-40B4-BE49-F238E27FC236}">
                <a16:creationId xmlns:a16="http://schemas.microsoft.com/office/drawing/2014/main" id="{00000000-0008-0000-0000-00000F010000}"/>
              </a:ext>
            </a:extLst>
          </xdr:cNvPr>
          <xdr:cNvSpPr/>
        </xdr:nvSpPr>
        <xdr:spPr>
          <a:xfrm>
            <a:off x="3558186" y="7840757"/>
            <a:ext cx="1602443" cy="3510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u="none">
                <a:solidFill>
                  <a:sysClr val="windowText" lastClr="000000"/>
                </a:solidFill>
              </a:rPr>
              <a:t>% of SEB Business</a:t>
            </a:r>
          </a:p>
        </xdr:txBody>
      </xdr:sp>
      <xdr:sp macro="" textlink="">
        <xdr:nvSpPr>
          <xdr:cNvPr id="272" name="Rectangle 271">
            <a:extLst>
              <a:ext uri="{FF2B5EF4-FFF2-40B4-BE49-F238E27FC236}">
                <a16:creationId xmlns:a16="http://schemas.microsoft.com/office/drawing/2014/main" id="{00000000-0008-0000-0000-000010010000}"/>
              </a:ext>
            </a:extLst>
          </xdr:cNvPr>
          <xdr:cNvSpPr/>
        </xdr:nvSpPr>
        <xdr:spPr>
          <a:xfrm>
            <a:off x="3605412" y="8394531"/>
            <a:ext cx="1602443" cy="3510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400" b="1" u="none">
                <a:solidFill>
                  <a:sysClr val="windowText" lastClr="000000"/>
                </a:solidFill>
              </a:rPr>
              <a:t>QTY</a:t>
            </a:r>
          </a:p>
        </xdr:txBody>
      </xdr:sp>
      <xdr:sp macro="" textlink="">
        <xdr:nvSpPr>
          <xdr:cNvPr id="273" name="Rectangle 272">
            <a:extLst>
              <a:ext uri="{FF2B5EF4-FFF2-40B4-BE49-F238E27FC236}">
                <a16:creationId xmlns:a16="http://schemas.microsoft.com/office/drawing/2014/main" id="{00000000-0008-0000-0000-000011010000}"/>
              </a:ext>
            </a:extLst>
          </xdr:cNvPr>
          <xdr:cNvSpPr/>
        </xdr:nvSpPr>
        <xdr:spPr>
          <a:xfrm>
            <a:off x="3574515" y="8655789"/>
            <a:ext cx="1602443" cy="3510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u="none">
                <a:solidFill>
                  <a:sysClr val="windowText" lastClr="000000"/>
                </a:solidFill>
              </a:rPr>
              <a:t>Purchase Amount</a:t>
            </a:r>
          </a:p>
        </xdr:txBody>
      </xdr:sp>
      <xdr:sp macro="" textlink="">
        <xdr:nvSpPr>
          <xdr:cNvPr id="274" name="Rectangle 273">
            <a:extLst>
              <a:ext uri="{FF2B5EF4-FFF2-40B4-BE49-F238E27FC236}">
                <a16:creationId xmlns:a16="http://schemas.microsoft.com/office/drawing/2014/main" id="{00000000-0008-0000-0000-000012010000}"/>
              </a:ext>
            </a:extLst>
          </xdr:cNvPr>
          <xdr:cNvSpPr/>
        </xdr:nvSpPr>
        <xdr:spPr>
          <a:xfrm>
            <a:off x="3566703" y="8958934"/>
            <a:ext cx="1602442" cy="3510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u="none">
                <a:solidFill>
                  <a:sysClr val="windowText" lastClr="000000"/>
                </a:solidFill>
              </a:rPr>
              <a:t>Purchase Amount</a:t>
            </a:r>
          </a:p>
        </xdr:txBody>
      </xdr:sp>
      <xdr:sp macro="" textlink="Data!B17">
        <xdr:nvSpPr>
          <xdr:cNvPr id="275" name="Rectangle 274">
            <a:extLst>
              <a:ext uri="{FF2B5EF4-FFF2-40B4-BE49-F238E27FC236}">
                <a16:creationId xmlns:a16="http://schemas.microsoft.com/office/drawing/2014/main" id="{00000000-0008-0000-0000-000013010000}"/>
              </a:ext>
            </a:extLst>
          </xdr:cNvPr>
          <xdr:cNvSpPr/>
        </xdr:nvSpPr>
        <xdr:spPr>
          <a:xfrm>
            <a:off x="3571394" y="9263734"/>
            <a:ext cx="1645676"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fld id="{E4F347AE-090E-4458-96C6-207D401B4DFF}" type="TxLink">
              <a:rPr lang="en-US" sz="1050" b="0" i="0" u="none" strike="noStrike">
                <a:solidFill>
                  <a:srgbClr val="000000"/>
                </a:solidFill>
                <a:latin typeface="Calibri"/>
              </a:rPr>
              <a:pPr algn="l"/>
              <a:t> </a:t>
            </a:fld>
            <a:endParaRPr lang="en-US" sz="1000" b="1" u="none">
              <a:solidFill>
                <a:sysClr val="windowText" lastClr="000000"/>
              </a:solidFill>
            </a:endParaRPr>
          </a:p>
        </xdr:txBody>
      </xdr:sp>
      <xdr:sp macro="" textlink="Data!B18">
        <xdr:nvSpPr>
          <xdr:cNvPr id="276" name="Rectangle 275">
            <a:extLst>
              <a:ext uri="{FF2B5EF4-FFF2-40B4-BE49-F238E27FC236}">
                <a16:creationId xmlns:a16="http://schemas.microsoft.com/office/drawing/2014/main" id="{00000000-0008-0000-0000-000014010000}"/>
              </a:ext>
            </a:extLst>
          </xdr:cNvPr>
          <xdr:cNvSpPr/>
        </xdr:nvSpPr>
        <xdr:spPr>
          <a:xfrm>
            <a:off x="3571394" y="9536561"/>
            <a:ext cx="1645676" cy="281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fld id="{591A76C5-516D-4FD5-8F62-5B9246EFAE6A}" type="TxLink">
              <a:rPr lang="en-US" sz="1050" b="0" i="0" u="none" strike="noStrike">
                <a:solidFill>
                  <a:srgbClr val="000000"/>
                </a:solidFill>
                <a:latin typeface="Calibri"/>
              </a:rPr>
              <a:pPr algn="l"/>
              <a:t> </a:t>
            </a:fld>
            <a:endParaRPr lang="en-US" sz="1000" b="1" u="none">
              <a:solidFill>
                <a:sysClr val="windowText" lastClr="000000"/>
              </a:solidFill>
            </a:endParaRPr>
          </a:p>
        </xdr:txBody>
      </xdr:sp>
      <xdr:sp macro="" textlink="Data!B19">
        <xdr:nvSpPr>
          <xdr:cNvPr id="277" name="Rectangle 276">
            <a:extLst>
              <a:ext uri="{FF2B5EF4-FFF2-40B4-BE49-F238E27FC236}">
                <a16:creationId xmlns:a16="http://schemas.microsoft.com/office/drawing/2014/main" id="{00000000-0008-0000-0000-000015010000}"/>
              </a:ext>
            </a:extLst>
          </xdr:cNvPr>
          <xdr:cNvSpPr/>
        </xdr:nvSpPr>
        <xdr:spPr>
          <a:xfrm>
            <a:off x="3571394" y="9809818"/>
            <a:ext cx="1645676"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fld id="{213CCE9B-5374-49C0-9E98-086C31DA146F}" type="TxLink">
              <a:rPr lang="en-US" sz="1050" b="0" i="0" u="none" strike="noStrike">
                <a:solidFill>
                  <a:srgbClr val="000000"/>
                </a:solidFill>
                <a:latin typeface="Calibri"/>
              </a:rPr>
              <a:pPr algn="l"/>
              <a:t> </a:t>
            </a:fld>
            <a:endParaRPr lang="en-US" sz="1000" b="1" u="none">
              <a:solidFill>
                <a:sysClr val="windowText" lastClr="000000"/>
              </a:solidFill>
            </a:endParaRPr>
          </a:p>
        </xdr:txBody>
      </xdr:sp>
    </xdr:grpSp>
    <xdr:clientData/>
  </xdr:twoCellAnchor>
  <xdr:twoCellAnchor>
    <xdr:from>
      <xdr:col>7</xdr:col>
      <xdr:colOff>216417</xdr:colOff>
      <xdr:row>40</xdr:row>
      <xdr:rowOff>143325</xdr:rowOff>
    </xdr:from>
    <xdr:to>
      <xdr:col>13</xdr:col>
      <xdr:colOff>272152</xdr:colOff>
      <xdr:row>55</xdr:row>
      <xdr:rowOff>81642</xdr:rowOff>
    </xdr:to>
    <xdr:grpSp>
      <xdr:nvGrpSpPr>
        <xdr:cNvPr id="278" name="Group 277">
          <a:extLst>
            <a:ext uri="{FF2B5EF4-FFF2-40B4-BE49-F238E27FC236}">
              <a16:creationId xmlns:a16="http://schemas.microsoft.com/office/drawing/2014/main" id="{00000000-0008-0000-0000-000016010000}"/>
            </a:ext>
          </a:extLst>
        </xdr:cNvPr>
        <xdr:cNvGrpSpPr/>
      </xdr:nvGrpSpPr>
      <xdr:grpSpPr>
        <a:xfrm>
          <a:off x="4820167" y="7779200"/>
          <a:ext cx="3675235" cy="3129192"/>
          <a:chOff x="5243213" y="7091774"/>
          <a:chExt cx="3133622" cy="2938109"/>
        </a:xfrm>
      </xdr:grpSpPr>
      <xdr:sp macro="" textlink="Data!C17">
        <xdr:nvSpPr>
          <xdr:cNvPr id="279" name="Rectangle 278">
            <a:extLst>
              <a:ext uri="{FF2B5EF4-FFF2-40B4-BE49-F238E27FC236}">
                <a16:creationId xmlns:a16="http://schemas.microsoft.com/office/drawing/2014/main" id="{00000000-0008-0000-0000-000017010000}"/>
              </a:ext>
            </a:extLst>
          </xdr:cNvPr>
          <xdr:cNvSpPr/>
        </xdr:nvSpPr>
        <xdr:spPr>
          <a:xfrm>
            <a:off x="5257539" y="9235582"/>
            <a:ext cx="1037244"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9F389999-0594-4BD5-A9A1-E1E8CC16C8D7}" type="TxLink">
              <a:rPr lang="en-US" sz="1400" b="1" i="0" u="none" strike="noStrike">
                <a:solidFill>
                  <a:srgbClr val="000000"/>
                </a:solidFill>
                <a:latin typeface="Calibri"/>
              </a:rPr>
              <a:pPr algn="ctr"/>
              <a:t> </a:t>
            </a:fld>
            <a:endParaRPr lang="en-US" sz="1200" b="1" u="none">
              <a:solidFill>
                <a:sysClr val="windowText" lastClr="000000"/>
              </a:solidFill>
            </a:endParaRPr>
          </a:p>
        </xdr:txBody>
      </xdr:sp>
      <xdr:sp macro="" textlink="Data!C18">
        <xdr:nvSpPr>
          <xdr:cNvPr id="280" name="Rectangle 279">
            <a:extLst>
              <a:ext uri="{FF2B5EF4-FFF2-40B4-BE49-F238E27FC236}">
                <a16:creationId xmlns:a16="http://schemas.microsoft.com/office/drawing/2014/main" id="{00000000-0008-0000-0000-000018010000}"/>
              </a:ext>
            </a:extLst>
          </xdr:cNvPr>
          <xdr:cNvSpPr/>
        </xdr:nvSpPr>
        <xdr:spPr>
          <a:xfrm>
            <a:off x="5257539" y="9499204"/>
            <a:ext cx="1037244"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45EDFD97-5ACC-4758-A5E9-B3A27B4829A4}" type="TxLink">
              <a:rPr lang="en-US" sz="1400" b="1" i="0" u="none" strike="noStrike">
                <a:solidFill>
                  <a:srgbClr val="000000"/>
                </a:solidFill>
                <a:latin typeface="Calibri"/>
              </a:rPr>
              <a:pPr algn="ctr"/>
              <a:t> </a:t>
            </a:fld>
            <a:endParaRPr lang="en-US" sz="1200" b="1" u="none">
              <a:solidFill>
                <a:sysClr val="windowText" lastClr="000000"/>
              </a:solidFill>
            </a:endParaRPr>
          </a:p>
        </xdr:txBody>
      </xdr:sp>
      <xdr:sp macro="" textlink="Data!C19">
        <xdr:nvSpPr>
          <xdr:cNvPr id="281" name="Rectangle 280">
            <a:extLst>
              <a:ext uri="{FF2B5EF4-FFF2-40B4-BE49-F238E27FC236}">
                <a16:creationId xmlns:a16="http://schemas.microsoft.com/office/drawing/2014/main" id="{00000000-0008-0000-0000-000019010000}"/>
              </a:ext>
            </a:extLst>
          </xdr:cNvPr>
          <xdr:cNvSpPr/>
        </xdr:nvSpPr>
        <xdr:spPr>
          <a:xfrm>
            <a:off x="5257539" y="9760461"/>
            <a:ext cx="1037244"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27D5EC7C-2B46-4F76-8052-7CEB43932581}" type="TxLink">
              <a:rPr lang="en-US" sz="1400" b="1" i="0" u="none" strike="noStrike">
                <a:solidFill>
                  <a:srgbClr val="000000"/>
                </a:solidFill>
                <a:latin typeface="Calibri"/>
              </a:rPr>
              <a:pPr algn="ctr"/>
              <a:t> </a:t>
            </a:fld>
            <a:endParaRPr lang="en-US" sz="1200" b="1" u="none">
              <a:solidFill>
                <a:sysClr val="windowText" lastClr="000000"/>
              </a:solidFill>
            </a:endParaRPr>
          </a:p>
        </xdr:txBody>
      </xdr:sp>
      <xdr:sp macro="" textlink="Data!D17">
        <xdr:nvSpPr>
          <xdr:cNvPr id="282" name="Rectangle 281">
            <a:extLst>
              <a:ext uri="{FF2B5EF4-FFF2-40B4-BE49-F238E27FC236}">
                <a16:creationId xmlns:a16="http://schemas.microsoft.com/office/drawing/2014/main" id="{00000000-0008-0000-0000-00001A010000}"/>
              </a:ext>
            </a:extLst>
          </xdr:cNvPr>
          <xdr:cNvSpPr/>
        </xdr:nvSpPr>
        <xdr:spPr>
          <a:xfrm>
            <a:off x="6297152" y="9235582"/>
            <a:ext cx="1045040"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6514149B-1787-4904-B136-3EC10395135C}" type="TxLink">
              <a:rPr lang="en-US" sz="1400" b="1" i="0" u="none" strike="noStrike">
                <a:solidFill>
                  <a:srgbClr val="000000"/>
                </a:solidFill>
                <a:latin typeface="Calibri"/>
              </a:rPr>
              <a:pPr algn="ctr"/>
              <a:t> </a:t>
            </a:fld>
            <a:endParaRPr lang="en-US" sz="1200" b="1" u="none">
              <a:solidFill>
                <a:sysClr val="windowText" lastClr="000000"/>
              </a:solidFill>
            </a:endParaRPr>
          </a:p>
        </xdr:txBody>
      </xdr:sp>
      <xdr:sp macro="" textlink="Data!D18">
        <xdr:nvSpPr>
          <xdr:cNvPr id="283" name="Rectangle 282">
            <a:extLst>
              <a:ext uri="{FF2B5EF4-FFF2-40B4-BE49-F238E27FC236}">
                <a16:creationId xmlns:a16="http://schemas.microsoft.com/office/drawing/2014/main" id="{00000000-0008-0000-0000-00001B010000}"/>
              </a:ext>
            </a:extLst>
          </xdr:cNvPr>
          <xdr:cNvSpPr/>
        </xdr:nvSpPr>
        <xdr:spPr>
          <a:xfrm>
            <a:off x="6297152" y="9499204"/>
            <a:ext cx="1045040"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A3BA99AD-8E98-4C7F-BB3D-982E59081712}" type="TxLink">
              <a:rPr lang="en-US" sz="1400" b="1" i="0" u="none" strike="noStrike">
                <a:solidFill>
                  <a:srgbClr val="000000"/>
                </a:solidFill>
                <a:latin typeface="Calibri"/>
              </a:rPr>
              <a:pPr algn="ctr"/>
              <a:t> </a:t>
            </a:fld>
            <a:endParaRPr lang="en-US" sz="1200" b="1" u="none">
              <a:solidFill>
                <a:sysClr val="windowText" lastClr="000000"/>
              </a:solidFill>
            </a:endParaRPr>
          </a:p>
        </xdr:txBody>
      </xdr:sp>
      <xdr:sp macro="" textlink="Data!D19">
        <xdr:nvSpPr>
          <xdr:cNvPr id="284" name="Rectangle 283">
            <a:extLst>
              <a:ext uri="{FF2B5EF4-FFF2-40B4-BE49-F238E27FC236}">
                <a16:creationId xmlns:a16="http://schemas.microsoft.com/office/drawing/2014/main" id="{00000000-0008-0000-0000-00001C010000}"/>
              </a:ext>
            </a:extLst>
          </xdr:cNvPr>
          <xdr:cNvSpPr/>
        </xdr:nvSpPr>
        <xdr:spPr>
          <a:xfrm>
            <a:off x="6297152" y="9760461"/>
            <a:ext cx="1045040"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7862CCF2-1035-4EEA-A277-464E51C4E341}" type="TxLink">
              <a:rPr lang="en-US" sz="1400" b="1" i="0" u="none" strike="noStrike">
                <a:solidFill>
                  <a:srgbClr val="000000"/>
                </a:solidFill>
                <a:latin typeface="Calibri"/>
              </a:rPr>
              <a:pPr algn="ctr"/>
              <a:t> </a:t>
            </a:fld>
            <a:endParaRPr lang="en-US" sz="1200" b="1" u="none">
              <a:solidFill>
                <a:sysClr val="windowText" lastClr="000000"/>
              </a:solidFill>
            </a:endParaRPr>
          </a:p>
        </xdr:txBody>
      </xdr:sp>
      <xdr:sp macro="" textlink="Data!E17">
        <xdr:nvSpPr>
          <xdr:cNvPr id="285" name="Rectangle 284">
            <a:extLst>
              <a:ext uri="{FF2B5EF4-FFF2-40B4-BE49-F238E27FC236}">
                <a16:creationId xmlns:a16="http://schemas.microsoft.com/office/drawing/2014/main" id="{00000000-0008-0000-0000-00001D010000}"/>
              </a:ext>
            </a:extLst>
          </xdr:cNvPr>
          <xdr:cNvSpPr/>
        </xdr:nvSpPr>
        <xdr:spPr>
          <a:xfrm>
            <a:off x="7336278" y="9235582"/>
            <a:ext cx="1037244"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7CF908FA-3523-4EA9-A729-37A6EC1B8A7D}" type="TxLink">
              <a:rPr lang="en-US" sz="1400" b="1" i="0" u="none" strike="noStrike">
                <a:solidFill>
                  <a:srgbClr val="000000"/>
                </a:solidFill>
                <a:latin typeface="Calibri"/>
              </a:rPr>
              <a:pPr algn="ctr"/>
              <a:t> </a:t>
            </a:fld>
            <a:endParaRPr lang="en-US" sz="1200" b="1" u="none">
              <a:solidFill>
                <a:sysClr val="windowText" lastClr="000000"/>
              </a:solidFill>
            </a:endParaRPr>
          </a:p>
        </xdr:txBody>
      </xdr:sp>
      <xdr:sp macro="" textlink="Data!E18">
        <xdr:nvSpPr>
          <xdr:cNvPr id="286" name="Rectangle 285">
            <a:extLst>
              <a:ext uri="{FF2B5EF4-FFF2-40B4-BE49-F238E27FC236}">
                <a16:creationId xmlns:a16="http://schemas.microsoft.com/office/drawing/2014/main" id="{00000000-0008-0000-0000-00001E010000}"/>
              </a:ext>
            </a:extLst>
          </xdr:cNvPr>
          <xdr:cNvSpPr/>
        </xdr:nvSpPr>
        <xdr:spPr>
          <a:xfrm>
            <a:off x="7336278" y="9499204"/>
            <a:ext cx="1037244"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6732A3AD-1E22-4E62-88AB-D5C7C51420D1}" type="TxLink">
              <a:rPr lang="en-US" sz="1400" b="1" i="0" u="none" strike="noStrike">
                <a:solidFill>
                  <a:srgbClr val="000000"/>
                </a:solidFill>
                <a:latin typeface="Calibri"/>
              </a:rPr>
              <a:pPr algn="ctr"/>
              <a:t> </a:t>
            </a:fld>
            <a:endParaRPr lang="en-US" sz="1200" b="1" u="none">
              <a:solidFill>
                <a:sysClr val="windowText" lastClr="000000"/>
              </a:solidFill>
            </a:endParaRPr>
          </a:p>
        </xdr:txBody>
      </xdr:sp>
      <xdr:sp macro="" textlink="Data!E19">
        <xdr:nvSpPr>
          <xdr:cNvPr id="287" name="Rectangle 286">
            <a:extLst>
              <a:ext uri="{FF2B5EF4-FFF2-40B4-BE49-F238E27FC236}">
                <a16:creationId xmlns:a16="http://schemas.microsoft.com/office/drawing/2014/main" id="{00000000-0008-0000-0000-00001F010000}"/>
              </a:ext>
            </a:extLst>
          </xdr:cNvPr>
          <xdr:cNvSpPr/>
        </xdr:nvSpPr>
        <xdr:spPr>
          <a:xfrm>
            <a:off x="7336278" y="9760461"/>
            <a:ext cx="1037244"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BC8B9EF4-BFB7-4083-B071-10B796ABB323}" type="TxLink">
              <a:rPr lang="en-US" sz="1400" b="1" i="0" u="none" strike="noStrike">
                <a:solidFill>
                  <a:srgbClr val="000000"/>
                </a:solidFill>
                <a:latin typeface="Calibri"/>
              </a:rPr>
              <a:pPr algn="ctr"/>
              <a:t> </a:t>
            </a:fld>
            <a:endParaRPr lang="en-US" sz="1200" b="1" u="none">
              <a:solidFill>
                <a:sysClr val="windowText" lastClr="000000"/>
              </a:solidFill>
            </a:endParaRPr>
          </a:p>
        </xdr:txBody>
      </xdr:sp>
      <xdr:sp macro="" textlink="Data!C8">
        <xdr:nvSpPr>
          <xdr:cNvPr id="288" name="Rectangle 287">
            <a:extLst>
              <a:ext uri="{FF2B5EF4-FFF2-40B4-BE49-F238E27FC236}">
                <a16:creationId xmlns:a16="http://schemas.microsoft.com/office/drawing/2014/main" id="{00000000-0008-0000-0000-000020010000}"/>
              </a:ext>
            </a:extLst>
          </xdr:cNvPr>
          <xdr:cNvSpPr/>
        </xdr:nvSpPr>
        <xdr:spPr>
          <a:xfrm>
            <a:off x="5260852" y="7615774"/>
            <a:ext cx="1037244"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A76DBE8B-514E-46DC-B62B-90C88D793F90}" type="TxLink">
              <a:rPr lang="en-US" sz="1400" b="1" i="0" u="none" strike="noStrike">
                <a:solidFill>
                  <a:srgbClr val="000000"/>
                </a:solidFill>
                <a:latin typeface="Calibri"/>
              </a:rPr>
              <a:pPr algn="ctr"/>
              <a:t> </a:t>
            </a:fld>
            <a:endParaRPr lang="en-US" sz="1200" b="1" u="none">
              <a:solidFill>
                <a:sysClr val="windowText" lastClr="000000"/>
              </a:solidFill>
            </a:endParaRPr>
          </a:p>
        </xdr:txBody>
      </xdr:sp>
      <xdr:sp macro="" textlink="$G$179">
        <xdr:nvSpPr>
          <xdr:cNvPr id="289" name="Rectangle 288">
            <a:extLst>
              <a:ext uri="{FF2B5EF4-FFF2-40B4-BE49-F238E27FC236}">
                <a16:creationId xmlns:a16="http://schemas.microsoft.com/office/drawing/2014/main" id="{00000000-0008-0000-0000-000021010000}"/>
              </a:ext>
            </a:extLst>
          </xdr:cNvPr>
          <xdr:cNvSpPr/>
        </xdr:nvSpPr>
        <xdr:spPr>
          <a:xfrm>
            <a:off x="5260852" y="7879396"/>
            <a:ext cx="1037244"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B0B645DF-79E1-4F07-B963-A9DC43C00EC9}" type="TxLink">
              <a:rPr lang="en-US" sz="1400" b="1" i="0" u="none" strike="noStrike">
                <a:solidFill>
                  <a:srgbClr val="000000"/>
                </a:solidFill>
                <a:latin typeface="Calibri"/>
              </a:rPr>
              <a:pPr algn="ctr"/>
              <a:t>0.0%</a:t>
            </a:fld>
            <a:endParaRPr lang="en-US" sz="1200" b="1" u="none">
              <a:solidFill>
                <a:sysClr val="windowText" lastClr="000000"/>
              </a:solidFill>
            </a:endParaRPr>
          </a:p>
        </xdr:txBody>
      </xdr:sp>
      <xdr:sp macro="" textlink="Data!D8">
        <xdr:nvSpPr>
          <xdr:cNvPr id="290" name="Rectangle 289">
            <a:extLst>
              <a:ext uri="{FF2B5EF4-FFF2-40B4-BE49-F238E27FC236}">
                <a16:creationId xmlns:a16="http://schemas.microsoft.com/office/drawing/2014/main" id="{00000000-0008-0000-0000-000022010000}"/>
              </a:ext>
            </a:extLst>
          </xdr:cNvPr>
          <xdr:cNvSpPr/>
        </xdr:nvSpPr>
        <xdr:spPr>
          <a:xfrm>
            <a:off x="6300465" y="7615774"/>
            <a:ext cx="1045040"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2BB20507-29D1-4B2A-A8C9-DDA784953428}" type="TxLink">
              <a:rPr lang="en-US" sz="1400" b="1" i="0" u="none" strike="noStrike">
                <a:solidFill>
                  <a:srgbClr val="000000"/>
                </a:solidFill>
                <a:latin typeface="Calibri"/>
              </a:rPr>
              <a:pPr algn="ctr"/>
              <a:t> </a:t>
            </a:fld>
            <a:endParaRPr lang="en-US" sz="1200" b="1" u="none">
              <a:solidFill>
                <a:sysClr val="windowText" lastClr="000000"/>
              </a:solidFill>
            </a:endParaRPr>
          </a:p>
        </xdr:txBody>
      </xdr:sp>
      <xdr:sp macro="" textlink="Data!D9">
        <xdr:nvSpPr>
          <xdr:cNvPr id="291" name="Rectangle 290">
            <a:extLst>
              <a:ext uri="{FF2B5EF4-FFF2-40B4-BE49-F238E27FC236}">
                <a16:creationId xmlns:a16="http://schemas.microsoft.com/office/drawing/2014/main" id="{00000000-0008-0000-0000-000023010000}"/>
              </a:ext>
            </a:extLst>
          </xdr:cNvPr>
          <xdr:cNvSpPr/>
        </xdr:nvSpPr>
        <xdr:spPr>
          <a:xfrm>
            <a:off x="6300465" y="7879396"/>
            <a:ext cx="1045040"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BD01B98E-A8C8-44B3-85B3-2D5944FEB99A}" type="TxLink">
              <a:rPr lang="en-US" sz="1400" b="1" i="0" u="none" strike="noStrike">
                <a:solidFill>
                  <a:srgbClr val="000000"/>
                </a:solidFill>
                <a:latin typeface="Calibri"/>
              </a:rPr>
              <a:pPr algn="ctr"/>
              <a:t>0.0%</a:t>
            </a:fld>
            <a:endParaRPr lang="en-US" sz="1200" b="1" u="none">
              <a:solidFill>
                <a:sysClr val="windowText" lastClr="000000"/>
              </a:solidFill>
            </a:endParaRPr>
          </a:p>
        </xdr:txBody>
      </xdr:sp>
      <xdr:sp macro="" textlink="Data!E8">
        <xdr:nvSpPr>
          <xdr:cNvPr id="292" name="Rectangle 291">
            <a:extLst>
              <a:ext uri="{FF2B5EF4-FFF2-40B4-BE49-F238E27FC236}">
                <a16:creationId xmlns:a16="http://schemas.microsoft.com/office/drawing/2014/main" id="{00000000-0008-0000-0000-000024010000}"/>
              </a:ext>
            </a:extLst>
          </xdr:cNvPr>
          <xdr:cNvSpPr/>
        </xdr:nvSpPr>
        <xdr:spPr>
          <a:xfrm>
            <a:off x="7339591" y="7615774"/>
            <a:ext cx="1037244"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F95F975D-2E0E-4AED-93A2-F21343A3AF3D}" type="TxLink">
              <a:rPr lang="en-US" sz="1400" b="1" i="0" u="none" strike="noStrike">
                <a:solidFill>
                  <a:srgbClr val="000000"/>
                </a:solidFill>
                <a:latin typeface="Calibri"/>
              </a:rPr>
              <a:pPr algn="ctr"/>
              <a:t> </a:t>
            </a:fld>
            <a:endParaRPr lang="en-US" sz="1200" b="1" u="none">
              <a:solidFill>
                <a:sysClr val="windowText" lastClr="000000"/>
              </a:solidFill>
            </a:endParaRPr>
          </a:p>
        </xdr:txBody>
      </xdr:sp>
      <xdr:sp macro="" textlink="Data!E9">
        <xdr:nvSpPr>
          <xdr:cNvPr id="293" name="Rectangle 292">
            <a:extLst>
              <a:ext uri="{FF2B5EF4-FFF2-40B4-BE49-F238E27FC236}">
                <a16:creationId xmlns:a16="http://schemas.microsoft.com/office/drawing/2014/main" id="{00000000-0008-0000-0000-000025010000}"/>
              </a:ext>
            </a:extLst>
          </xdr:cNvPr>
          <xdr:cNvSpPr/>
        </xdr:nvSpPr>
        <xdr:spPr>
          <a:xfrm>
            <a:off x="7339591" y="7879396"/>
            <a:ext cx="1037244"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F72BA6C6-934D-4392-A179-50227489E1CE}" type="TxLink">
              <a:rPr lang="en-US" sz="1400" b="1" i="0" u="none" strike="noStrike">
                <a:solidFill>
                  <a:srgbClr val="000000"/>
                </a:solidFill>
                <a:latin typeface="Calibri"/>
              </a:rPr>
              <a:pPr algn="ctr"/>
              <a:t>0.0%</a:t>
            </a:fld>
            <a:endParaRPr lang="en-US" sz="1200" b="1" u="none">
              <a:solidFill>
                <a:sysClr val="windowText" lastClr="000000"/>
              </a:solidFill>
            </a:endParaRPr>
          </a:p>
        </xdr:txBody>
      </xdr:sp>
      <xdr:sp macro="" textlink="Data!C12">
        <xdr:nvSpPr>
          <xdr:cNvPr id="294" name="Rectangle 293">
            <a:extLst>
              <a:ext uri="{FF2B5EF4-FFF2-40B4-BE49-F238E27FC236}">
                <a16:creationId xmlns:a16="http://schemas.microsoft.com/office/drawing/2014/main" id="{00000000-0008-0000-0000-000026010000}"/>
              </a:ext>
            </a:extLst>
          </xdr:cNvPr>
          <xdr:cNvSpPr/>
        </xdr:nvSpPr>
        <xdr:spPr>
          <a:xfrm>
            <a:off x="5255875" y="8431454"/>
            <a:ext cx="1037244"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CB334C9B-D549-4C31-BE58-E561A246C435}" type="TxLink">
              <a:rPr lang="en-US" sz="1400" b="1" i="0" u="none" strike="noStrike">
                <a:solidFill>
                  <a:srgbClr val="000000"/>
                </a:solidFill>
                <a:latin typeface="Calibri"/>
              </a:rPr>
              <a:pPr algn="ctr"/>
              <a:t> </a:t>
            </a:fld>
            <a:endParaRPr lang="en-US" sz="1200" b="1" u="none">
              <a:solidFill>
                <a:sysClr val="windowText" lastClr="000000"/>
              </a:solidFill>
            </a:endParaRPr>
          </a:p>
        </xdr:txBody>
      </xdr:sp>
      <xdr:sp macro="" textlink="Data!C13">
        <xdr:nvSpPr>
          <xdr:cNvPr id="295" name="Rectangle 294">
            <a:extLst>
              <a:ext uri="{FF2B5EF4-FFF2-40B4-BE49-F238E27FC236}">
                <a16:creationId xmlns:a16="http://schemas.microsoft.com/office/drawing/2014/main" id="{00000000-0008-0000-0000-000027010000}"/>
              </a:ext>
            </a:extLst>
          </xdr:cNvPr>
          <xdr:cNvSpPr/>
        </xdr:nvSpPr>
        <xdr:spPr>
          <a:xfrm>
            <a:off x="5255875" y="8695076"/>
            <a:ext cx="1037244"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FEC8430A-CDA8-484E-8E93-4FC21516ABB2}" type="TxLink">
              <a:rPr lang="en-US" sz="1400" b="1" i="0" u="none" strike="noStrike">
                <a:solidFill>
                  <a:srgbClr val="000000"/>
                </a:solidFill>
                <a:latin typeface="Calibri"/>
              </a:rPr>
              <a:pPr algn="ctr"/>
              <a:t> </a:t>
            </a:fld>
            <a:endParaRPr lang="en-US" sz="1200" b="1" u="none">
              <a:solidFill>
                <a:sysClr val="windowText" lastClr="000000"/>
              </a:solidFill>
            </a:endParaRPr>
          </a:p>
        </xdr:txBody>
      </xdr:sp>
      <xdr:sp macro="" textlink="Data!D12">
        <xdr:nvSpPr>
          <xdr:cNvPr id="296" name="Rectangle 295">
            <a:extLst>
              <a:ext uri="{FF2B5EF4-FFF2-40B4-BE49-F238E27FC236}">
                <a16:creationId xmlns:a16="http://schemas.microsoft.com/office/drawing/2014/main" id="{00000000-0008-0000-0000-000028010000}"/>
              </a:ext>
            </a:extLst>
          </xdr:cNvPr>
          <xdr:cNvSpPr/>
        </xdr:nvSpPr>
        <xdr:spPr>
          <a:xfrm>
            <a:off x="6295488" y="8431454"/>
            <a:ext cx="1045040"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43C6F282-0116-4C7E-A93F-F66101181BB3}" type="TxLink">
              <a:rPr lang="en-US" sz="1400" b="1" i="0" u="none" strike="noStrike">
                <a:solidFill>
                  <a:srgbClr val="000000"/>
                </a:solidFill>
                <a:latin typeface="Calibri"/>
              </a:rPr>
              <a:pPr algn="ctr"/>
              <a:t> </a:t>
            </a:fld>
            <a:endParaRPr lang="en-US" sz="1200" b="1" u="none">
              <a:solidFill>
                <a:sysClr val="windowText" lastClr="000000"/>
              </a:solidFill>
            </a:endParaRPr>
          </a:p>
        </xdr:txBody>
      </xdr:sp>
      <xdr:sp macro="" textlink="Data!D13">
        <xdr:nvSpPr>
          <xdr:cNvPr id="297" name="Rectangle 296">
            <a:extLst>
              <a:ext uri="{FF2B5EF4-FFF2-40B4-BE49-F238E27FC236}">
                <a16:creationId xmlns:a16="http://schemas.microsoft.com/office/drawing/2014/main" id="{00000000-0008-0000-0000-000029010000}"/>
              </a:ext>
            </a:extLst>
          </xdr:cNvPr>
          <xdr:cNvSpPr/>
        </xdr:nvSpPr>
        <xdr:spPr>
          <a:xfrm>
            <a:off x="6295488" y="8695076"/>
            <a:ext cx="1045040"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796F73C5-53A4-4B63-9FF7-077FA5E96B1B}" type="TxLink">
              <a:rPr lang="en-US" sz="1400" b="1" i="0" u="none" strike="noStrike">
                <a:solidFill>
                  <a:srgbClr val="000000"/>
                </a:solidFill>
                <a:latin typeface="Calibri"/>
              </a:rPr>
              <a:pPr algn="ctr"/>
              <a:t> </a:t>
            </a:fld>
            <a:endParaRPr lang="en-US" sz="1200" b="1" u="none">
              <a:solidFill>
                <a:sysClr val="windowText" lastClr="000000"/>
              </a:solidFill>
            </a:endParaRPr>
          </a:p>
        </xdr:txBody>
      </xdr:sp>
      <xdr:sp macro="" textlink="Data!E12">
        <xdr:nvSpPr>
          <xdr:cNvPr id="298" name="Rectangle 297">
            <a:extLst>
              <a:ext uri="{FF2B5EF4-FFF2-40B4-BE49-F238E27FC236}">
                <a16:creationId xmlns:a16="http://schemas.microsoft.com/office/drawing/2014/main" id="{00000000-0008-0000-0000-00002A010000}"/>
              </a:ext>
            </a:extLst>
          </xdr:cNvPr>
          <xdr:cNvSpPr/>
        </xdr:nvSpPr>
        <xdr:spPr>
          <a:xfrm>
            <a:off x="7334614" y="8431454"/>
            <a:ext cx="1037244"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DEEAD032-A838-4B53-8F90-EE7BFF813F42}" type="TxLink">
              <a:rPr lang="en-US" sz="1400" b="1" i="0" u="none" strike="noStrike">
                <a:solidFill>
                  <a:srgbClr val="000000"/>
                </a:solidFill>
                <a:latin typeface="Calibri"/>
              </a:rPr>
              <a:pPr algn="ctr"/>
              <a:t> </a:t>
            </a:fld>
            <a:endParaRPr lang="en-US" sz="1200" b="1" u="none">
              <a:solidFill>
                <a:sysClr val="windowText" lastClr="000000"/>
              </a:solidFill>
            </a:endParaRPr>
          </a:p>
        </xdr:txBody>
      </xdr:sp>
      <xdr:sp macro="" textlink="Data!E13">
        <xdr:nvSpPr>
          <xdr:cNvPr id="299" name="Rectangle 298">
            <a:extLst>
              <a:ext uri="{FF2B5EF4-FFF2-40B4-BE49-F238E27FC236}">
                <a16:creationId xmlns:a16="http://schemas.microsoft.com/office/drawing/2014/main" id="{00000000-0008-0000-0000-00002B010000}"/>
              </a:ext>
            </a:extLst>
          </xdr:cNvPr>
          <xdr:cNvSpPr/>
        </xdr:nvSpPr>
        <xdr:spPr>
          <a:xfrm>
            <a:off x="7334614" y="8695076"/>
            <a:ext cx="1037244" cy="269422"/>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4EA765CE-711B-48FB-BA78-1BB562F75C80}" type="TxLink">
              <a:rPr lang="en-US" sz="1400" b="1" i="0" u="none" strike="noStrike">
                <a:solidFill>
                  <a:srgbClr val="000000"/>
                </a:solidFill>
                <a:latin typeface="Calibri"/>
              </a:rPr>
              <a:pPr algn="ctr"/>
              <a:t> </a:t>
            </a:fld>
            <a:endParaRPr lang="en-US" sz="1200" b="1" u="none">
              <a:solidFill>
                <a:sysClr val="windowText" lastClr="000000"/>
              </a:solidFill>
            </a:endParaRPr>
          </a:p>
        </xdr:txBody>
      </xdr:sp>
      <xdr:sp macro="" textlink="Data!C6">
        <xdr:nvSpPr>
          <xdr:cNvPr id="300" name="Rectangle 299">
            <a:extLst>
              <a:ext uri="{FF2B5EF4-FFF2-40B4-BE49-F238E27FC236}">
                <a16:creationId xmlns:a16="http://schemas.microsoft.com/office/drawing/2014/main" id="{00000000-0008-0000-0000-00002C010000}"/>
              </a:ext>
            </a:extLst>
          </xdr:cNvPr>
          <xdr:cNvSpPr/>
        </xdr:nvSpPr>
        <xdr:spPr>
          <a:xfrm>
            <a:off x="5306402" y="7091774"/>
            <a:ext cx="982535" cy="2694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71AB92A1-FD6B-49E9-AD17-ACC0E5D5FF27}" type="TxLink">
              <a:rPr lang="en-US" sz="1400" b="1" i="0" u="none" strike="noStrike">
                <a:solidFill>
                  <a:srgbClr val="000000"/>
                </a:solidFill>
                <a:latin typeface="Calibri"/>
              </a:rPr>
              <a:pPr algn="r"/>
              <a:t>2016</a:t>
            </a:fld>
            <a:endParaRPr lang="en-US" sz="1400" b="1" u="none">
              <a:solidFill>
                <a:sysClr val="windowText" lastClr="000000"/>
              </a:solidFill>
            </a:endParaRPr>
          </a:p>
        </xdr:txBody>
      </xdr:sp>
      <xdr:sp macro="" textlink="Data!C7">
        <xdr:nvSpPr>
          <xdr:cNvPr id="301" name="Rectangle 300">
            <a:extLst>
              <a:ext uri="{FF2B5EF4-FFF2-40B4-BE49-F238E27FC236}">
                <a16:creationId xmlns:a16="http://schemas.microsoft.com/office/drawing/2014/main" id="{00000000-0008-0000-0000-00002D010000}"/>
              </a:ext>
            </a:extLst>
          </xdr:cNvPr>
          <xdr:cNvSpPr/>
        </xdr:nvSpPr>
        <xdr:spPr>
          <a:xfrm>
            <a:off x="5243213" y="8143531"/>
            <a:ext cx="982535" cy="2694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r"/>
            <a:fld id="{DBCF242B-F05A-4931-A833-C9A4978C9662}" type="TxLink">
              <a:rPr lang="en-US" sz="1400" b="1" i="0" u="none" strike="noStrike">
                <a:solidFill>
                  <a:srgbClr val="000000"/>
                </a:solidFill>
                <a:latin typeface="Calibri"/>
              </a:rPr>
              <a:pPr algn="r"/>
              <a:t>AUG</a:t>
            </a:fld>
            <a:endParaRPr lang="en-US" sz="1400" b="1" u="none">
              <a:solidFill>
                <a:sysClr val="windowText" lastClr="000000"/>
              </a:solidFill>
            </a:endParaRPr>
          </a:p>
        </xdr:txBody>
      </xdr:sp>
      <xdr:sp macro="" textlink="Data!D6">
        <xdr:nvSpPr>
          <xdr:cNvPr id="302" name="Rectangle 301">
            <a:extLst>
              <a:ext uri="{FF2B5EF4-FFF2-40B4-BE49-F238E27FC236}">
                <a16:creationId xmlns:a16="http://schemas.microsoft.com/office/drawing/2014/main" id="{00000000-0008-0000-0000-00002E010000}"/>
              </a:ext>
            </a:extLst>
          </xdr:cNvPr>
          <xdr:cNvSpPr/>
        </xdr:nvSpPr>
        <xdr:spPr>
          <a:xfrm>
            <a:off x="6333591" y="7091774"/>
            <a:ext cx="990331" cy="2694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3F8C39F2-698B-4DCC-9ED1-E69482C68736}" type="TxLink">
              <a:rPr lang="en-US" sz="1400" b="1" i="0" u="none" strike="noStrike">
                <a:solidFill>
                  <a:srgbClr val="000000"/>
                </a:solidFill>
                <a:latin typeface="Calibri"/>
              </a:rPr>
              <a:pPr algn="r"/>
              <a:t>2015</a:t>
            </a:fld>
            <a:endParaRPr lang="en-US" sz="1400" b="1" u="none">
              <a:solidFill>
                <a:sysClr val="windowText" lastClr="000000"/>
              </a:solidFill>
            </a:endParaRPr>
          </a:p>
        </xdr:txBody>
      </xdr:sp>
      <xdr:sp macro="" textlink="Data!E6">
        <xdr:nvSpPr>
          <xdr:cNvPr id="303" name="Rectangle 302">
            <a:extLst>
              <a:ext uri="{FF2B5EF4-FFF2-40B4-BE49-F238E27FC236}">
                <a16:creationId xmlns:a16="http://schemas.microsoft.com/office/drawing/2014/main" id="{00000000-0008-0000-0000-00002F010000}"/>
              </a:ext>
            </a:extLst>
          </xdr:cNvPr>
          <xdr:cNvSpPr/>
        </xdr:nvSpPr>
        <xdr:spPr>
          <a:xfrm>
            <a:off x="7368577" y="7091774"/>
            <a:ext cx="982535" cy="2694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B24940AE-836A-43C7-BD57-DE2C778B5F27}" type="TxLink">
              <a:rPr lang="en-US" sz="1400" b="1" i="0" u="none" strike="noStrike">
                <a:solidFill>
                  <a:srgbClr val="000000"/>
                </a:solidFill>
                <a:latin typeface="Calibri"/>
              </a:rPr>
              <a:pPr algn="r"/>
              <a:t>2014</a:t>
            </a:fld>
            <a:endParaRPr lang="en-US" sz="1400" b="1" u="none">
              <a:solidFill>
                <a:sysClr val="windowText" lastClr="000000"/>
              </a:solidFill>
            </a:endParaRPr>
          </a:p>
        </xdr:txBody>
      </xdr:sp>
    </xdr:grpSp>
    <xdr:clientData/>
  </xdr:twoCellAnchor>
  <xdr:twoCellAnchor>
    <xdr:from>
      <xdr:col>13</xdr:col>
      <xdr:colOff>310212</xdr:colOff>
      <xdr:row>43</xdr:row>
      <xdr:rowOff>131678</xdr:rowOff>
    </xdr:from>
    <xdr:to>
      <xdr:col>14</xdr:col>
      <xdr:colOff>421821</xdr:colOff>
      <xdr:row>45</xdr:row>
      <xdr:rowOff>20100</xdr:rowOff>
    </xdr:to>
    <xdr:sp macro="" textlink="Data!I8">
      <xdr:nvSpPr>
        <xdr:cNvPr id="305" name="Rectangle 304">
          <a:extLst>
            <a:ext uri="{FF2B5EF4-FFF2-40B4-BE49-F238E27FC236}">
              <a16:creationId xmlns:a16="http://schemas.microsoft.com/office/drawing/2014/main" id="{00000000-0008-0000-0000-000031010000}"/>
            </a:ext>
          </a:extLst>
        </xdr:cNvPr>
        <xdr:cNvSpPr/>
      </xdr:nvSpPr>
      <xdr:spPr>
        <a:xfrm>
          <a:off x="8569748" y="7574785"/>
          <a:ext cx="696716" cy="323851"/>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1FD429F8-E060-4449-8F8E-9401367BADA2}" type="TxLink">
            <a:rPr lang="en-US" sz="1200" b="1" i="0" u="none" strike="noStrike">
              <a:solidFill>
                <a:srgbClr val="000000"/>
              </a:solidFill>
              <a:latin typeface="Calibri"/>
            </a:rPr>
            <a:pPr algn="r"/>
            <a:t>0%</a:t>
          </a:fld>
          <a:endParaRPr lang="en-US" sz="1100" b="1" u="none">
            <a:solidFill>
              <a:sysClr val="windowText" lastClr="000000"/>
            </a:solidFill>
          </a:endParaRPr>
        </a:p>
      </xdr:txBody>
    </xdr:sp>
    <xdr:clientData/>
  </xdr:twoCellAnchor>
  <xdr:twoCellAnchor>
    <xdr:from>
      <xdr:col>13</xdr:col>
      <xdr:colOff>298751</xdr:colOff>
      <xdr:row>40</xdr:row>
      <xdr:rowOff>189941</xdr:rowOff>
    </xdr:from>
    <xdr:to>
      <xdr:col>14</xdr:col>
      <xdr:colOff>585105</xdr:colOff>
      <xdr:row>43</xdr:row>
      <xdr:rowOff>173376</xdr:rowOff>
    </xdr:to>
    <xdr:sp macro="" textlink="Data!I6">
      <xdr:nvSpPr>
        <xdr:cNvPr id="319" name="Rectangle 318">
          <a:extLst>
            <a:ext uri="{FF2B5EF4-FFF2-40B4-BE49-F238E27FC236}">
              <a16:creationId xmlns:a16="http://schemas.microsoft.com/office/drawing/2014/main" id="{00000000-0008-0000-0000-00003F010000}"/>
            </a:ext>
          </a:extLst>
        </xdr:cNvPr>
        <xdr:cNvSpPr/>
      </xdr:nvSpPr>
      <xdr:spPr>
        <a:xfrm>
          <a:off x="8558287" y="7061548"/>
          <a:ext cx="871461" cy="5549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fld id="{4A6FB4C1-C622-4030-9485-E671F272D818}" type="TxLink">
            <a:rPr lang="en-US" sz="1400" b="1" i="0" u="none" strike="noStrike">
              <a:solidFill>
                <a:srgbClr val="000000"/>
              </a:solidFill>
              <a:latin typeface="Calibri"/>
            </a:rPr>
            <a:pPr algn="l"/>
            <a:t>2016 VS 2015</a:t>
          </a:fld>
          <a:endParaRPr lang="en-US" sz="1400" b="1" u="none">
            <a:solidFill>
              <a:sysClr val="windowText" lastClr="000000"/>
            </a:solidFill>
          </a:endParaRPr>
        </a:p>
      </xdr:txBody>
    </xdr:sp>
    <xdr:clientData/>
  </xdr:twoCellAnchor>
  <xdr:twoCellAnchor>
    <xdr:from>
      <xdr:col>14</xdr:col>
      <xdr:colOff>421820</xdr:colOff>
      <xdr:row>40</xdr:row>
      <xdr:rowOff>189941</xdr:rowOff>
    </xdr:from>
    <xdr:to>
      <xdr:col>15</xdr:col>
      <xdr:colOff>517070</xdr:colOff>
      <xdr:row>55</xdr:row>
      <xdr:rowOff>81642</xdr:rowOff>
    </xdr:to>
    <xdr:grpSp>
      <xdr:nvGrpSpPr>
        <xdr:cNvPr id="382" name="Group 381">
          <a:extLst>
            <a:ext uri="{FF2B5EF4-FFF2-40B4-BE49-F238E27FC236}">
              <a16:creationId xmlns:a16="http://schemas.microsoft.com/office/drawing/2014/main" id="{00000000-0008-0000-0000-00007E010000}"/>
            </a:ext>
          </a:extLst>
        </xdr:cNvPr>
        <xdr:cNvGrpSpPr/>
      </xdr:nvGrpSpPr>
      <xdr:grpSpPr>
        <a:xfrm>
          <a:off x="9232445" y="7825816"/>
          <a:ext cx="777875" cy="3082576"/>
          <a:chOff x="9187550" y="7034334"/>
          <a:chExt cx="854384" cy="3130201"/>
        </a:xfrm>
      </xdr:grpSpPr>
      <xdr:sp macro="" textlink="Data!J8">
        <xdr:nvSpPr>
          <xdr:cNvPr id="307" name="Rectangle 306">
            <a:extLst>
              <a:ext uri="{FF2B5EF4-FFF2-40B4-BE49-F238E27FC236}">
                <a16:creationId xmlns:a16="http://schemas.microsoft.com/office/drawing/2014/main" id="{00000000-0008-0000-0000-000033010000}"/>
              </a:ext>
            </a:extLst>
          </xdr:cNvPr>
          <xdr:cNvSpPr/>
        </xdr:nvSpPr>
        <xdr:spPr>
          <a:xfrm>
            <a:off x="9192959" y="7547571"/>
            <a:ext cx="753635" cy="323851"/>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622E53B7-3CC1-4714-AE85-5FA4571B441C}" type="TxLink">
              <a:rPr lang="en-US" sz="1200" b="1" i="0" u="none" strike="noStrike">
                <a:solidFill>
                  <a:srgbClr val="000000"/>
                </a:solidFill>
                <a:latin typeface="Calibri"/>
              </a:rPr>
              <a:pPr algn="r"/>
              <a:t>0%</a:t>
            </a:fld>
            <a:endParaRPr lang="en-US" sz="1100" b="1" u="none">
              <a:solidFill>
                <a:sysClr val="windowText" lastClr="000000"/>
              </a:solidFill>
            </a:endParaRPr>
          </a:p>
        </xdr:txBody>
      </xdr:sp>
      <xdr:sp macro="" textlink="Data!J9">
        <xdr:nvSpPr>
          <xdr:cNvPr id="308" name="Rectangle 307">
            <a:extLst>
              <a:ext uri="{FF2B5EF4-FFF2-40B4-BE49-F238E27FC236}">
                <a16:creationId xmlns:a16="http://schemas.microsoft.com/office/drawing/2014/main" id="{00000000-0008-0000-0000-000034010000}"/>
              </a:ext>
            </a:extLst>
          </xdr:cNvPr>
          <xdr:cNvSpPr/>
        </xdr:nvSpPr>
        <xdr:spPr>
          <a:xfrm>
            <a:off x="9192959" y="7865622"/>
            <a:ext cx="753635" cy="26942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9F51B062-C058-4B3E-9B7A-C4515D3387D6}" type="TxLink">
              <a:rPr lang="en-US" sz="1200" b="1" i="0" u="none" strike="noStrike">
                <a:solidFill>
                  <a:srgbClr val="000000"/>
                </a:solidFill>
                <a:latin typeface="Calibri"/>
              </a:rPr>
              <a:pPr algn="r"/>
              <a:t> </a:t>
            </a:fld>
            <a:endParaRPr lang="en-US" sz="1100" b="1" u="none">
              <a:solidFill>
                <a:sysClr val="windowText" lastClr="000000"/>
              </a:solidFill>
            </a:endParaRPr>
          </a:p>
        </xdr:txBody>
      </xdr:sp>
      <xdr:sp macro="" textlink="Data!J12">
        <xdr:nvSpPr>
          <xdr:cNvPr id="311" name="Rectangle 310">
            <a:extLst>
              <a:ext uri="{FF2B5EF4-FFF2-40B4-BE49-F238E27FC236}">
                <a16:creationId xmlns:a16="http://schemas.microsoft.com/office/drawing/2014/main" id="{00000000-0008-0000-0000-000037010000}"/>
              </a:ext>
            </a:extLst>
          </xdr:cNvPr>
          <xdr:cNvSpPr/>
        </xdr:nvSpPr>
        <xdr:spPr>
          <a:xfrm>
            <a:off x="9192959" y="8436429"/>
            <a:ext cx="753635" cy="290231"/>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1578331D-3DB2-4D54-9DCF-A672D57156D3}" type="TxLink">
              <a:rPr lang="en-US" sz="1200" b="1" i="0" u="none" strike="noStrike">
                <a:solidFill>
                  <a:srgbClr val="000000"/>
                </a:solidFill>
                <a:latin typeface="Calibri"/>
              </a:rPr>
              <a:pPr algn="r"/>
              <a:t> </a:t>
            </a:fld>
            <a:endParaRPr lang="en-US" sz="1050" b="1" u="none">
              <a:solidFill>
                <a:sysClr val="windowText" lastClr="000000"/>
              </a:solidFill>
            </a:endParaRPr>
          </a:p>
        </xdr:txBody>
      </xdr:sp>
      <xdr:sp macro="" textlink="Data!J13">
        <xdr:nvSpPr>
          <xdr:cNvPr id="312" name="Rectangle 311">
            <a:extLst>
              <a:ext uri="{FF2B5EF4-FFF2-40B4-BE49-F238E27FC236}">
                <a16:creationId xmlns:a16="http://schemas.microsoft.com/office/drawing/2014/main" id="{00000000-0008-0000-0000-000038010000}"/>
              </a:ext>
            </a:extLst>
          </xdr:cNvPr>
          <xdr:cNvSpPr/>
        </xdr:nvSpPr>
        <xdr:spPr>
          <a:xfrm>
            <a:off x="9192959" y="8720860"/>
            <a:ext cx="753635" cy="300676"/>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20071AC9-160E-4D4A-90C3-77987355896A}" type="TxLink">
              <a:rPr lang="en-US" sz="1200" b="1" i="0" u="none" strike="noStrike">
                <a:solidFill>
                  <a:srgbClr val="000000"/>
                </a:solidFill>
                <a:latin typeface="Calibri"/>
              </a:rPr>
              <a:pPr algn="r"/>
              <a:t> </a:t>
            </a:fld>
            <a:endParaRPr lang="en-US" sz="1100" b="1" u="none">
              <a:solidFill>
                <a:sysClr val="windowText" lastClr="000000"/>
              </a:solidFill>
            </a:endParaRPr>
          </a:p>
        </xdr:txBody>
      </xdr:sp>
      <xdr:sp macro="" textlink="Data!J17">
        <xdr:nvSpPr>
          <xdr:cNvPr id="315" name="Rectangle 314">
            <a:extLst>
              <a:ext uri="{FF2B5EF4-FFF2-40B4-BE49-F238E27FC236}">
                <a16:creationId xmlns:a16="http://schemas.microsoft.com/office/drawing/2014/main" id="{00000000-0008-0000-0000-00003B010000}"/>
              </a:ext>
            </a:extLst>
          </xdr:cNvPr>
          <xdr:cNvSpPr/>
        </xdr:nvSpPr>
        <xdr:spPr>
          <a:xfrm>
            <a:off x="9192959" y="9307286"/>
            <a:ext cx="753635" cy="289437"/>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6F012A87-0985-41A4-A2FF-5FAFAEC27BB2}" type="TxLink">
              <a:rPr lang="en-US" sz="1200" b="1" i="0" u="none" strike="noStrike">
                <a:solidFill>
                  <a:srgbClr val="000000"/>
                </a:solidFill>
                <a:latin typeface="Calibri"/>
              </a:rPr>
              <a:pPr algn="r"/>
              <a:t> </a:t>
            </a:fld>
            <a:endParaRPr lang="en-US" sz="1200" b="1" u="none">
              <a:solidFill>
                <a:sysClr val="windowText" lastClr="000000"/>
              </a:solidFill>
            </a:endParaRPr>
          </a:p>
        </xdr:txBody>
      </xdr:sp>
      <xdr:sp macro="" textlink="Data!J18">
        <xdr:nvSpPr>
          <xdr:cNvPr id="316" name="Rectangle 315">
            <a:extLst>
              <a:ext uri="{FF2B5EF4-FFF2-40B4-BE49-F238E27FC236}">
                <a16:creationId xmlns:a16="http://schemas.microsoft.com/office/drawing/2014/main" id="{00000000-0008-0000-0000-00003C010000}"/>
              </a:ext>
            </a:extLst>
          </xdr:cNvPr>
          <xdr:cNvSpPr/>
        </xdr:nvSpPr>
        <xdr:spPr>
          <a:xfrm>
            <a:off x="9192959" y="9590923"/>
            <a:ext cx="753635" cy="26942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7237CA3B-929C-4354-8EA9-A63D4467E25D}" type="TxLink">
              <a:rPr lang="en-US" sz="1200" b="1" i="0" u="none" strike="noStrike">
                <a:solidFill>
                  <a:srgbClr val="000000"/>
                </a:solidFill>
                <a:latin typeface="Calibri"/>
              </a:rPr>
              <a:pPr algn="r"/>
              <a:t> </a:t>
            </a:fld>
            <a:endParaRPr lang="en-US" sz="1200" b="1" u="none">
              <a:solidFill>
                <a:sysClr val="windowText" lastClr="000000"/>
              </a:solidFill>
            </a:endParaRPr>
          </a:p>
        </xdr:txBody>
      </xdr:sp>
      <xdr:sp macro="" textlink="Data!J19">
        <xdr:nvSpPr>
          <xdr:cNvPr id="318" name="Rectangle 317">
            <a:extLst>
              <a:ext uri="{FF2B5EF4-FFF2-40B4-BE49-F238E27FC236}">
                <a16:creationId xmlns:a16="http://schemas.microsoft.com/office/drawing/2014/main" id="{00000000-0008-0000-0000-00003E010000}"/>
              </a:ext>
            </a:extLst>
          </xdr:cNvPr>
          <xdr:cNvSpPr/>
        </xdr:nvSpPr>
        <xdr:spPr>
          <a:xfrm>
            <a:off x="9192959" y="9860700"/>
            <a:ext cx="753635" cy="303835"/>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AC6C755F-3CA2-4C4F-8A03-C42782C73982}" type="TxLink">
              <a:rPr lang="en-US" sz="1200" b="1" i="0" u="none" strike="noStrike">
                <a:solidFill>
                  <a:srgbClr val="000000"/>
                </a:solidFill>
                <a:latin typeface="Calibri"/>
              </a:rPr>
              <a:pPr algn="r"/>
              <a:t> </a:t>
            </a:fld>
            <a:endParaRPr lang="en-US" sz="1200" b="1" u="none">
              <a:solidFill>
                <a:sysClr val="windowText" lastClr="000000"/>
              </a:solidFill>
            </a:endParaRPr>
          </a:p>
        </xdr:txBody>
      </xdr:sp>
      <xdr:sp macro="" textlink="Data!J6">
        <xdr:nvSpPr>
          <xdr:cNvPr id="320" name="Rectangle 319">
            <a:extLst>
              <a:ext uri="{FF2B5EF4-FFF2-40B4-BE49-F238E27FC236}">
                <a16:creationId xmlns:a16="http://schemas.microsoft.com/office/drawing/2014/main" id="{00000000-0008-0000-0000-000040010000}"/>
              </a:ext>
            </a:extLst>
          </xdr:cNvPr>
          <xdr:cNvSpPr/>
        </xdr:nvSpPr>
        <xdr:spPr>
          <a:xfrm>
            <a:off x="9187550" y="7034334"/>
            <a:ext cx="854384" cy="5549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fld id="{F2D63AEB-D7F1-4332-85E9-0170CAC3F1E7}" type="TxLink">
              <a:rPr lang="en-US" sz="1400" b="1" i="0" u="none" strike="noStrike">
                <a:solidFill>
                  <a:srgbClr val="000000"/>
                </a:solidFill>
                <a:latin typeface="Calibri"/>
              </a:rPr>
              <a:pPr algn="l"/>
              <a:t>2015 VS 2014</a:t>
            </a:fld>
            <a:endParaRPr lang="en-US" sz="1400" b="1" u="none">
              <a:solidFill>
                <a:sysClr val="windowText" lastClr="000000"/>
              </a:solidFill>
            </a:endParaRPr>
          </a:p>
        </xdr:txBody>
      </xdr:sp>
    </xdr:grpSp>
    <xdr:clientData/>
  </xdr:twoCellAnchor>
  <xdr:twoCellAnchor>
    <xdr:from>
      <xdr:col>2</xdr:col>
      <xdr:colOff>493057</xdr:colOff>
      <xdr:row>59</xdr:row>
      <xdr:rowOff>110647</xdr:rowOff>
    </xdr:from>
    <xdr:to>
      <xdr:col>8</xdr:col>
      <xdr:colOff>100854</xdr:colOff>
      <xdr:row>66</xdr:row>
      <xdr:rowOff>9525</xdr:rowOff>
    </xdr:to>
    <xdr:grpSp>
      <xdr:nvGrpSpPr>
        <xdr:cNvPr id="321" name="Group 320">
          <a:extLst>
            <a:ext uri="{FF2B5EF4-FFF2-40B4-BE49-F238E27FC236}">
              <a16:creationId xmlns:a16="http://schemas.microsoft.com/office/drawing/2014/main" id="{00000000-0008-0000-0000-000041010000}"/>
            </a:ext>
          </a:extLst>
        </xdr:cNvPr>
        <xdr:cNvGrpSpPr/>
      </xdr:nvGrpSpPr>
      <xdr:grpSpPr>
        <a:xfrm>
          <a:off x="1493182" y="11699397"/>
          <a:ext cx="3814672" cy="1232378"/>
          <a:chOff x="1490381" y="10599353"/>
          <a:chExt cx="3686738" cy="1232378"/>
        </a:xfrm>
      </xdr:grpSpPr>
      <xdr:grpSp>
        <xdr:nvGrpSpPr>
          <xdr:cNvPr id="322" name="Group 395">
            <a:extLst>
              <a:ext uri="{FF2B5EF4-FFF2-40B4-BE49-F238E27FC236}">
                <a16:creationId xmlns:a16="http://schemas.microsoft.com/office/drawing/2014/main" id="{00000000-0008-0000-0000-000042010000}"/>
              </a:ext>
            </a:extLst>
          </xdr:cNvPr>
          <xdr:cNvGrpSpPr/>
        </xdr:nvGrpSpPr>
        <xdr:grpSpPr>
          <a:xfrm>
            <a:off x="1490381" y="11015382"/>
            <a:ext cx="3663050" cy="816349"/>
            <a:chOff x="1490381" y="11015382"/>
            <a:chExt cx="3663050" cy="816349"/>
          </a:xfrm>
        </xdr:grpSpPr>
        <xdr:sp macro="" textlink="">
          <xdr:nvSpPr>
            <xdr:cNvPr id="329" name="Rectangle 328">
              <a:extLst>
                <a:ext uri="{FF2B5EF4-FFF2-40B4-BE49-F238E27FC236}">
                  <a16:creationId xmlns:a16="http://schemas.microsoft.com/office/drawing/2014/main" id="{00000000-0008-0000-0000-000049010000}"/>
                </a:ext>
              </a:extLst>
            </xdr:cNvPr>
            <xdr:cNvSpPr/>
          </xdr:nvSpPr>
          <xdr:spPr>
            <a:xfrm>
              <a:off x="1490381" y="11015382"/>
              <a:ext cx="627529" cy="806824"/>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900" b="1" u="none">
                  <a:solidFill>
                    <a:sysClr val="windowText" lastClr="000000"/>
                  </a:solidFill>
                </a:rPr>
                <a:t>Price index (without FX Impact)</a:t>
              </a:r>
            </a:p>
          </xdr:txBody>
        </xdr:sp>
        <xdr:grpSp>
          <xdr:nvGrpSpPr>
            <xdr:cNvPr id="330" name="Group 392">
              <a:extLst>
                <a:ext uri="{FF2B5EF4-FFF2-40B4-BE49-F238E27FC236}">
                  <a16:creationId xmlns:a16="http://schemas.microsoft.com/office/drawing/2014/main" id="{00000000-0008-0000-0000-00004A010000}"/>
                </a:ext>
              </a:extLst>
            </xdr:cNvPr>
            <xdr:cNvGrpSpPr/>
          </xdr:nvGrpSpPr>
          <xdr:grpSpPr>
            <a:xfrm>
              <a:off x="2117909" y="11016262"/>
              <a:ext cx="838975" cy="807547"/>
              <a:chOff x="15442779" y="12910056"/>
              <a:chExt cx="1642806" cy="807547"/>
            </a:xfrm>
          </xdr:grpSpPr>
          <xdr:sp macro="" textlink="">
            <xdr:nvSpPr>
              <xdr:cNvPr id="341" name="Rectangle 376">
                <a:extLst>
                  <a:ext uri="{FF2B5EF4-FFF2-40B4-BE49-F238E27FC236}">
                    <a16:creationId xmlns:a16="http://schemas.microsoft.com/office/drawing/2014/main" id="{00000000-0008-0000-0000-000055010000}"/>
                  </a:ext>
                </a:extLst>
              </xdr:cNvPr>
              <xdr:cNvSpPr/>
            </xdr:nvSpPr>
            <xdr:spPr>
              <a:xfrm>
                <a:off x="15442779" y="12910056"/>
                <a:ext cx="1642796" cy="540061"/>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200" b="1" u="none">
                    <a:solidFill>
                      <a:sysClr val="windowText" lastClr="000000"/>
                    </a:solidFill>
                  </a:rPr>
                  <a:t>vs Avg Y-1</a:t>
                </a:r>
              </a:p>
            </xdr:txBody>
          </xdr:sp>
          <xdr:sp macro="" textlink="">
            <xdr:nvSpPr>
              <xdr:cNvPr id="342" name="Rectangle 377">
                <a:extLst>
                  <a:ext uri="{FF2B5EF4-FFF2-40B4-BE49-F238E27FC236}">
                    <a16:creationId xmlns:a16="http://schemas.microsoft.com/office/drawing/2014/main" id="{00000000-0008-0000-0000-000056010000}"/>
                  </a:ext>
                </a:extLst>
              </xdr:cNvPr>
              <xdr:cNvSpPr/>
            </xdr:nvSpPr>
            <xdr:spPr>
              <a:xfrm>
                <a:off x="15442787" y="13332719"/>
                <a:ext cx="1642798" cy="384884"/>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200" b="1" u="none">
                    <a:solidFill>
                      <a:sysClr val="windowText" lastClr="000000"/>
                    </a:solidFill>
                  </a:rPr>
                  <a:t>vs STD Y</a:t>
                </a:r>
              </a:p>
            </xdr:txBody>
          </xdr:sp>
        </xdr:grpSp>
        <xdr:grpSp>
          <xdr:nvGrpSpPr>
            <xdr:cNvPr id="331" name="Group 393">
              <a:extLst>
                <a:ext uri="{FF2B5EF4-FFF2-40B4-BE49-F238E27FC236}">
                  <a16:creationId xmlns:a16="http://schemas.microsoft.com/office/drawing/2014/main" id="{00000000-0008-0000-0000-00004B010000}"/>
                </a:ext>
              </a:extLst>
            </xdr:cNvPr>
            <xdr:cNvGrpSpPr/>
          </xdr:nvGrpSpPr>
          <xdr:grpSpPr>
            <a:xfrm>
              <a:off x="2953486" y="11016267"/>
              <a:ext cx="2199945" cy="815464"/>
              <a:chOff x="17128924" y="12921259"/>
              <a:chExt cx="3114170" cy="803684"/>
            </a:xfrm>
          </xdr:grpSpPr>
          <xdr:sp macro="" textlink="Data!C26">
            <xdr:nvSpPr>
              <xdr:cNvPr id="332" name="Rectangle 331">
                <a:extLst>
                  <a:ext uri="{FF2B5EF4-FFF2-40B4-BE49-F238E27FC236}">
                    <a16:creationId xmlns:a16="http://schemas.microsoft.com/office/drawing/2014/main" id="{00000000-0008-0000-0000-00004C010000}"/>
                  </a:ext>
                </a:extLst>
              </xdr:cNvPr>
              <xdr:cNvSpPr/>
            </xdr:nvSpPr>
            <xdr:spPr>
              <a:xfrm>
                <a:off x="17128924" y="12921263"/>
                <a:ext cx="1035428" cy="540061"/>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B7E426E2-C991-41EE-98EE-5FE03F633A22}" type="TxLink">
                  <a:rPr lang="en-US" sz="1400" b="0" i="0" u="none" strike="noStrike">
                    <a:solidFill>
                      <a:srgbClr val="000000"/>
                    </a:solidFill>
                    <a:latin typeface="Calibri"/>
                  </a:rPr>
                  <a:pPr algn="ctr"/>
                  <a:t> </a:t>
                </a:fld>
                <a:endParaRPr lang="en-US" sz="1800" b="1" u="none">
                  <a:solidFill>
                    <a:sysClr val="windowText" lastClr="000000"/>
                  </a:solidFill>
                </a:endParaRPr>
              </a:p>
            </xdr:txBody>
          </xdr:sp>
          <xdr:sp macro="" textlink="Data!C27">
            <xdr:nvSpPr>
              <xdr:cNvPr id="333" name="Rectangle 332">
                <a:extLst>
                  <a:ext uri="{FF2B5EF4-FFF2-40B4-BE49-F238E27FC236}">
                    <a16:creationId xmlns:a16="http://schemas.microsoft.com/office/drawing/2014/main" id="{00000000-0008-0000-0000-00004D010000}"/>
                  </a:ext>
                </a:extLst>
              </xdr:cNvPr>
              <xdr:cNvSpPr/>
            </xdr:nvSpPr>
            <xdr:spPr>
              <a:xfrm>
                <a:off x="17128924" y="13340058"/>
                <a:ext cx="1035428" cy="384884"/>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F3825251-4FF3-4D57-B2AE-A6C0E69A6DB3}" type="TxLink">
                  <a:rPr lang="en-US" sz="1400" b="0" i="0" u="none" strike="noStrike">
                    <a:solidFill>
                      <a:srgbClr val="000000"/>
                    </a:solidFill>
                    <a:latin typeface="Calibri"/>
                  </a:rPr>
                  <a:pPr algn="ctr"/>
                  <a:t> </a:t>
                </a:fld>
                <a:endParaRPr lang="en-US" sz="1400" b="1" u="none">
                  <a:solidFill>
                    <a:sysClr val="windowText" lastClr="000000"/>
                  </a:solidFill>
                </a:endParaRPr>
              </a:p>
            </xdr:txBody>
          </xdr:sp>
          <xdr:sp macro="" textlink="Data!D26">
            <xdr:nvSpPr>
              <xdr:cNvPr id="335" name="Rectangle 334">
                <a:extLst>
                  <a:ext uri="{FF2B5EF4-FFF2-40B4-BE49-F238E27FC236}">
                    <a16:creationId xmlns:a16="http://schemas.microsoft.com/office/drawing/2014/main" id="{00000000-0008-0000-0000-00004F010000}"/>
                  </a:ext>
                </a:extLst>
              </xdr:cNvPr>
              <xdr:cNvSpPr/>
            </xdr:nvSpPr>
            <xdr:spPr>
              <a:xfrm>
                <a:off x="18168539" y="12921259"/>
                <a:ext cx="1043211" cy="540061"/>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FCC1A764-98E5-4481-99F5-761495214196}" type="TxLink">
                  <a:rPr lang="en-US" sz="1400" b="0" i="0" u="none" strike="noStrike">
                    <a:solidFill>
                      <a:srgbClr val="000000"/>
                    </a:solidFill>
                    <a:latin typeface="Calibri"/>
                  </a:rPr>
                  <a:pPr algn="ctr"/>
                  <a:t> </a:t>
                </a:fld>
                <a:endParaRPr lang="en-US" sz="1400" b="1" u="none">
                  <a:solidFill>
                    <a:sysClr val="windowText" lastClr="000000"/>
                  </a:solidFill>
                </a:endParaRPr>
              </a:p>
            </xdr:txBody>
          </xdr:sp>
          <xdr:sp macro="" textlink="Data!D27">
            <xdr:nvSpPr>
              <xdr:cNvPr id="336" name="Rectangle 335">
                <a:extLst>
                  <a:ext uri="{FF2B5EF4-FFF2-40B4-BE49-F238E27FC236}">
                    <a16:creationId xmlns:a16="http://schemas.microsoft.com/office/drawing/2014/main" id="{00000000-0008-0000-0000-000050010000}"/>
                  </a:ext>
                </a:extLst>
              </xdr:cNvPr>
              <xdr:cNvSpPr/>
            </xdr:nvSpPr>
            <xdr:spPr>
              <a:xfrm>
                <a:off x="18168539" y="13340059"/>
                <a:ext cx="1043211" cy="384884"/>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496811F7-42F9-4CDD-8DDC-FDF833CC972D}" type="TxLink">
                  <a:rPr lang="en-US" sz="1400" b="0" i="0" u="none" strike="noStrike">
                    <a:solidFill>
                      <a:srgbClr val="000000"/>
                    </a:solidFill>
                    <a:latin typeface="Calibri"/>
                  </a:rPr>
                  <a:pPr algn="ctr"/>
                  <a:t> </a:t>
                </a:fld>
                <a:endParaRPr lang="en-US" sz="1200" b="1" u="none">
                  <a:solidFill>
                    <a:sysClr val="windowText" lastClr="000000"/>
                  </a:solidFill>
                </a:endParaRPr>
              </a:p>
            </xdr:txBody>
          </xdr:sp>
          <xdr:sp macro="" textlink="Data!E26">
            <xdr:nvSpPr>
              <xdr:cNvPr id="338" name="Rectangle 337">
                <a:extLst>
                  <a:ext uri="{FF2B5EF4-FFF2-40B4-BE49-F238E27FC236}">
                    <a16:creationId xmlns:a16="http://schemas.microsoft.com/office/drawing/2014/main" id="{00000000-0008-0000-0000-000052010000}"/>
                  </a:ext>
                </a:extLst>
              </xdr:cNvPr>
              <xdr:cNvSpPr/>
            </xdr:nvSpPr>
            <xdr:spPr>
              <a:xfrm>
                <a:off x="19207662" y="12921260"/>
                <a:ext cx="1035428" cy="540061"/>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EAC90016-975D-4FD0-AAAE-EA842CF8B5E9}" type="TxLink">
                  <a:rPr lang="en-US" sz="1400" b="0" i="0" u="none" strike="noStrike">
                    <a:solidFill>
                      <a:srgbClr val="000000"/>
                    </a:solidFill>
                    <a:latin typeface="Calibri"/>
                  </a:rPr>
                  <a:pPr algn="ctr"/>
                  <a:t> </a:t>
                </a:fld>
                <a:endParaRPr lang="en-US" sz="1400" b="1" u="none">
                  <a:solidFill>
                    <a:sysClr val="windowText" lastClr="000000"/>
                  </a:solidFill>
                </a:endParaRPr>
              </a:p>
            </xdr:txBody>
          </xdr:sp>
          <xdr:sp macro="" textlink="Data!E27">
            <xdr:nvSpPr>
              <xdr:cNvPr id="339" name="Rectangle 338">
                <a:extLst>
                  <a:ext uri="{FF2B5EF4-FFF2-40B4-BE49-F238E27FC236}">
                    <a16:creationId xmlns:a16="http://schemas.microsoft.com/office/drawing/2014/main" id="{00000000-0008-0000-0000-000053010000}"/>
                  </a:ext>
                </a:extLst>
              </xdr:cNvPr>
              <xdr:cNvSpPr/>
            </xdr:nvSpPr>
            <xdr:spPr>
              <a:xfrm>
                <a:off x="19207666" y="13340059"/>
                <a:ext cx="1035428" cy="384884"/>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035F9FF8-414C-48E9-AF39-CB7BB68A6246}" type="TxLink">
                  <a:rPr lang="en-US" sz="1400" b="0" i="0" u="none" strike="noStrike">
                    <a:solidFill>
                      <a:srgbClr val="000000"/>
                    </a:solidFill>
                    <a:latin typeface="Calibri"/>
                  </a:rPr>
                  <a:pPr algn="ctr"/>
                  <a:t> </a:t>
                </a:fld>
                <a:endParaRPr lang="en-US" sz="1200" b="1" u="none">
                  <a:solidFill>
                    <a:sysClr val="windowText" lastClr="000000"/>
                  </a:solidFill>
                </a:endParaRPr>
              </a:p>
            </xdr:txBody>
          </xdr:sp>
        </xdr:grpSp>
      </xdr:grpSp>
      <xdr:grpSp>
        <xdr:nvGrpSpPr>
          <xdr:cNvPr id="323" name="Group 394">
            <a:extLst>
              <a:ext uri="{FF2B5EF4-FFF2-40B4-BE49-F238E27FC236}">
                <a16:creationId xmlns:a16="http://schemas.microsoft.com/office/drawing/2014/main" id="{00000000-0008-0000-0000-000043010000}"/>
              </a:ext>
            </a:extLst>
          </xdr:cNvPr>
          <xdr:cNvGrpSpPr/>
        </xdr:nvGrpSpPr>
        <xdr:grpSpPr>
          <a:xfrm>
            <a:off x="1568855" y="10599353"/>
            <a:ext cx="3608264" cy="447234"/>
            <a:chOff x="1568855" y="10599353"/>
            <a:chExt cx="3608264" cy="447234"/>
          </a:xfrm>
        </xdr:grpSpPr>
        <xdr:sp macro="" textlink="">
          <xdr:nvSpPr>
            <xdr:cNvPr id="324" name="Rectangle 323">
              <a:extLst>
                <a:ext uri="{FF2B5EF4-FFF2-40B4-BE49-F238E27FC236}">
                  <a16:creationId xmlns:a16="http://schemas.microsoft.com/office/drawing/2014/main" id="{00000000-0008-0000-0000-000044010000}"/>
                </a:ext>
              </a:extLst>
            </xdr:cNvPr>
            <xdr:cNvSpPr/>
          </xdr:nvSpPr>
          <xdr:spPr>
            <a:xfrm>
              <a:off x="1568855" y="10599353"/>
              <a:ext cx="1671325" cy="30350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u="none">
                  <a:solidFill>
                    <a:sysClr val="windowText" lastClr="000000"/>
                  </a:solidFill>
                </a:rPr>
                <a:t>Year To</a:t>
              </a:r>
              <a:r>
                <a:rPr lang="en-US" sz="1400" b="1" u="none" baseline="0">
                  <a:solidFill>
                    <a:sysClr val="windowText" lastClr="000000"/>
                  </a:solidFill>
                </a:rPr>
                <a:t> Date (</a:t>
              </a:r>
              <a:r>
                <a:rPr lang="en-US" sz="1400" b="1" u="none">
                  <a:solidFill>
                    <a:sysClr val="windowText" lastClr="000000"/>
                  </a:solidFill>
                </a:rPr>
                <a:t>YTD)</a:t>
              </a:r>
            </a:p>
          </xdr:txBody>
        </xdr:sp>
        <xdr:sp macro="" textlink="Data!C24">
          <xdr:nvSpPr>
            <xdr:cNvPr id="325" name="Rectangle 324">
              <a:extLst>
                <a:ext uri="{FF2B5EF4-FFF2-40B4-BE49-F238E27FC236}">
                  <a16:creationId xmlns:a16="http://schemas.microsoft.com/office/drawing/2014/main" id="{00000000-0008-0000-0000-000045010000}"/>
                </a:ext>
              </a:extLst>
            </xdr:cNvPr>
            <xdr:cNvSpPr/>
          </xdr:nvSpPr>
          <xdr:spPr>
            <a:xfrm>
              <a:off x="3024757" y="10600765"/>
              <a:ext cx="728825" cy="2577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EE65F3BE-D841-41D9-BFD4-E014BA8608C0}" type="TxLink">
                <a:rPr lang="en-US" sz="1400" b="1" i="0" u="none" strike="noStrike">
                  <a:solidFill>
                    <a:srgbClr val="000000"/>
                  </a:solidFill>
                  <a:latin typeface="Calibri"/>
                </a:rPr>
                <a:pPr algn="r"/>
                <a:t>2016</a:t>
              </a:fld>
              <a:endParaRPr lang="en-US" b="1" u="none"/>
            </a:p>
          </xdr:txBody>
        </xdr:sp>
        <xdr:sp macro="" textlink="Data!C25">
          <xdr:nvSpPr>
            <xdr:cNvPr id="326" name="Rectangle 325">
              <a:extLst>
                <a:ext uri="{FF2B5EF4-FFF2-40B4-BE49-F238E27FC236}">
                  <a16:creationId xmlns:a16="http://schemas.microsoft.com/office/drawing/2014/main" id="{00000000-0008-0000-0000-000046010000}"/>
                </a:ext>
              </a:extLst>
            </xdr:cNvPr>
            <xdr:cNvSpPr/>
          </xdr:nvSpPr>
          <xdr:spPr>
            <a:xfrm>
              <a:off x="3036352" y="10788863"/>
              <a:ext cx="728825" cy="2577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FED8F44D-8266-4D85-AFB5-D7780CA6F0B3}" type="TxLink">
                <a:rPr lang="en-US" sz="1400" b="1" i="0" u="none" strike="noStrike">
                  <a:solidFill>
                    <a:srgbClr val="000000"/>
                  </a:solidFill>
                  <a:latin typeface="Calibri"/>
                </a:rPr>
                <a:pPr algn="r"/>
                <a:t>AUG</a:t>
              </a:fld>
              <a:endParaRPr lang="en-US" sz="1400" b="1" u="none">
                <a:solidFill>
                  <a:sysClr val="windowText" lastClr="000000"/>
                </a:solidFill>
              </a:endParaRPr>
            </a:p>
          </xdr:txBody>
        </xdr:sp>
        <xdr:sp macro="" textlink="Data!D24">
          <xdr:nvSpPr>
            <xdr:cNvPr id="327" name="Rectangle 326">
              <a:extLst>
                <a:ext uri="{FF2B5EF4-FFF2-40B4-BE49-F238E27FC236}">
                  <a16:creationId xmlns:a16="http://schemas.microsoft.com/office/drawing/2014/main" id="{00000000-0008-0000-0000-000047010000}"/>
                </a:ext>
              </a:extLst>
            </xdr:cNvPr>
            <xdr:cNvSpPr/>
          </xdr:nvSpPr>
          <xdr:spPr>
            <a:xfrm>
              <a:off x="3850239" y="10600765"/>
              <a:ext cx="609701" cy="2528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8C830CE9-330E-4BED-A3B3-FF3C984C0C2E}" type="TxLink">
                <a:rPr lang="en-US" sz="1400" b="1" i="0" u="none" strike="noStrike">
                  <a:solidFill>
                    <a:srgbClr val="000000"/>
                  </a:solidFill>
                  <a:latin typeface="Calibri"/>
                </a:rPr>
                <a:pPr algn="r"/>
                <a:t>2015</a:t>
              </a:fld>
              <a:endParaRPr lang="en-US" sz="1400" b="1" u="none">
                <a:solidFill>
                  <a:sysClr val="windowText" lastClr="000000"/>
                </a:solidFill>
              </a:endParaRPr>
            </a:p>
          </xdr:txBody>
        </xdr:sp>
        <xdr:sp macro="" textlink="Data!E24">
          <xdr:nvSpPr>
            <xdr:cNvPr id="328" name="Rectangle 327">
              <a:extLst>
                <a:ext uri="{FF2B5EF4-FFF2-40B4-BE49-F238E27FC236}">
                  <a16:creationId xmlns:a16="http://schemas.microsoft.com/office/drawing/2014/main" id="{00000000-0008-0000-0000-000048010000}"/>
                </a:ext>
              </a:extLst>
            </xdr:cNvPr>
            <xdr:cNvSpPr/>
          </xdr:nvSpPr>
          <xdr:spPr>
            <a:xfrm>
              <a:off x="4571463" y="10600765"/>
              <a:ext cx="605656" cy="274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E18C7C52-489A-45EC-9245-0F28699F938C}" type="TxLink">
                <a:rPr lang="en-US" sz="1400" b="1" i="0" u="none" strike="noStrike">
                  <a:solidFill>
                    <a:srgbClr val="000000"/>
                  </a:solidFill>
                  <a:latin typeface="Calibri"/>
                </a:rPr>
                <a:pPr algn="r"/>
                <a:t>2014</a:t>
              </a:fld>
              <a:endParaRPr lang="en-US" sz="1400" b="1" u="none">
                <a:solidFill>
                  <a:sysClr val="windowText" lastClr="000000"/>
                </a:solidFill>
              </a:endParaRPr>
            </a:p>
          </xdr:txBody>
        </xdr:sp>
      </xdr:grpSp>
    </xdr:grpSp>
    <xdr:clientData/>
  </xdr:twoCellAnchor>
  <xdr:twoCellAnchor>
    <xdr:from>
      <xdr:col>1</xdr:col>
      <xdr:colOff>363258</xdr:colOff>
      <xdr:row>67</xdr:row>
      <xdr:rowOff>1063</xdr:rowOff>
    </xdr:from>
    <xdr:to>
      <xdr:col>8</xdr:col>
      <xdr:colOff>79430</xdr:colOff>
      <xdr:row>73</xdr:row>
      <xdr:rowOff>9769</xdr:rowOff>
    </xdr:to>
    <xdr:grpSp>
      <xdr:nvGrpSpPr>
        <xdr:cNvPr id="212" name="Group 211">
          <a:extLst>
            <a:ext uri="{FF2B5EF4-FFF2-40B4-BE49-F238E27FC236}">
              <a16:creationId xmlns:a16="http://schemas.microsoft.com/office/drawing/2014/main" id="{00000000-0008-0000-0000-0000D4000000}"/>
            </a:ext>
          </a:extLst>
        </xdr:cNvPr>
        <xdr:cNvGrpSpPr/>
      </xdr:nvGrpSpPr>
      <xdr:grpSpPr>
        <a:xfrm>
          <a:off x="760133" y="13113813"/>
          <a:ext cx="4526297" cy="1151706"/>
          <a:chOff x="744258" y="12986813"/>
          <a:chExt cx="4526297" cy="1151706"/>
        </a:xfrm>
      </xdr:grpSpPr>
      <xdr:grpSp>
        <xdr:nvGrpSpPr>
          <xdr:cNvPr id="138" name="Group 137">
            <a:extLst>
              <a:ext uri="{FF2B5EF4-FFF2-40B4-BE49-F238E27FC236}">
                <a16:creationId xmlns:a16="http://schemas.microsoft.com/office/drawing/2014/main" id="{00000000-0008-0000-0000-00008A000000}"/>
              </a:ext>
            </a:extLst>
          </xdr:cNvPr>
          <xdr:cNvGrpSpPr/>
        </xdr:nvGrpSpPr>
        <xdr:grpSpPr>
          <a:xfrm>
            <a:off x="1471393" y="12994087"/>
            <a:ext cx="3799162" cy="357868"/>
            <a:chOff x="1500187" y="8946697"/>
            <a:chExt cx="8670063" cy="344454"/>
          </a:xfrm>
        </xdr:grpSpPr>
        <xdr:sp macro="" textlink="">
          <xdr:nvSpPr>
            <xdr:cNvPr id="139" name="Rectangle 138">
              <a:extLst>
                <a:ext uri="{FF2B5EF4-FFF2-40B4-BE49-F238E27FC236}">
                  <a16:creationId xmlns:a16="http://schemas.microsoft.com/office/drawing/2014/main" id="{00000000-0008-0000-0000-00008B000000}"/>
                </a:ext>
              </a:extLst>
            </xdr:cNvPr>
            <xdr:cNvSpPr/>
          </xdr:nvSpPr>
          <xdr:spPr>
            <a:xfrm>
              <a:off x="1500187" y="8946697"/>
              <a:ext cx="8670063" cy="344454"/>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140" name="Rectangle 139">
              <a:extLst>
                <a:ext uri="{FF2B5EF4-FFF2-40B4-BE49-F238E27FC236}">
                  <a16:creationId xmlns:a16="http://schemas.microsoft.com/office/drawing/2014/main" id="{00000000-0008-0000-0000-00008C000000}"/>
                </a:ext>
              </a:extLst>
            </xdr:cNvPr>
            <xdr:cNvSpPr/>
          </xdr:nvSpPr>
          <xdr:spPr>
            <a:xfrm>
              <a:off x="1612022" y="8958819"/>
              <a:ext cx="8175723" cy="3061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600" b="1">
                  <a:solidFill>
                    <a:schemeClr val="bg1"/>
                  </a:solidFill>
                </a:rPr>
                <a:t>Quality performance (NQSU)</a:t>
              </a:r>
            </a:p>
          </xdr:txBody>
        </xdr:sp>
      </xdr:grpSp>
      <xdr:pic>
        <xdr:nvPicPr>
          <xdr:cNvPr id="141" name="Picture 11">
            <a:extLst>
              <a:ext uri="{FF2B5EF4-FFF2-40B4-BE49-F238E27FC236}">
                <a16:creationId xmlns:a16="http://schemas.microsoft.com/office/drawing/2014/main" id="{00000000-0008-0000-0000-00008D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744258" y="12986813"/>
            <a:ext cx="599654" cy="607994"/>
          </a:xfrm>
          <a:prstGeom prst="rect">
            <a:avLst/>
          </a:prstGeom>
          <a:noFill/>
          <a:ln w="1">
            <a:noFill/>
            <a:miter lim="800000"/>
            <a:headEnd/>
            <a:tailEnd type="none" w="med" len="med"/>
          </a:ln>
          <a:effectLst/>
        </xdr:spPr>
      </xdr:pic>
      <xdr:grpSp>
        <xdr:nvGrpSpPr>
          <xdr:cNvPr id="344" name="Group 343">
            <a:extLst>
              <a:ext uri="{FF2B5EF4-FFF2-40B4-BE49-F238E27FC236}">
                <a16:creationId xmlns:a16="http://schemas.microsoft.com/office/drawing/2014/main" id="{00000000-0008-0000-0000-000058010000}"/>
              </a:ext>
            </a:extLst>
          </xdr:cNvPr>
          <xdr:cNvGrpSpPr/>
        </xdr:nvGrpSpPr>
        <xdr:grpSpPr>
          <a:xfrm>
            <a:off x="1504390" y="13411497"/>
            <a:ext cx="3747434" cy="727022"/>
            <a:chOff x="1580029" y="12255423"/>
            <a:chExt cx="3059207" cy="727022"/>
          </a:xfrm>
        </xdr:grpSpPr>
        <xdr:sp macro="" textlink="">
          <xdr:nvSpPr>
            <xdr:cNvPr id="345" name="Rectangle 344">
              <a:extLst>
                <a:ext uri="{FF2B5EF4-FFF2-40B4-BE49-F238E27FC236}">
                  <a16:creationId xmlns:a16="http://schemas.microsoft.com/office/drawing/2014/main" id="{00000000-0008-0000-0000-000059010000}"/>
                </a:ext>
              </a:extLst>
            </xdr:cNvPr>
            <xdr:cNvSpPr/>
          </xdr:nvSpPr>
          <xdr:spPr>
            <a:xfrm>
              <a:off x="1580029" y="12691462"/>
              <a:ext cx="840441" cy="290969"/>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200" b="1" u="none">
                  <a:solidFill>
                    <a:sysClr val="windowText" lastClr="000000"/>
                  </a:solidFill>
                </a:rPr>
                <a:t>NQSU (PPM)</a:t>
              </a:r>
            </a:p>
          </xdr:txBody>
        </xdr:sp>
        <xdr:sp macro="" textlink="Data!C31">
          <xdr:nvSpPr>
            <xdr:cNvPr id="346" name="Rectangle 345">
              <a:extLst>
                <a:ext uri="{FF2B5EF4-FFF2-40B4-BE49-F238E27FC236}">
                  <a16:creationId xmlns:a16="http://schemas.microsoft.com/office/drawing/2014/main" id="{00000000-0008-0000-0000-00005A010000}"/>
                </a:ext>
              </a:extLst>
            </xdr:cNvPr>
            <xdr:cNvSpPr/>
          </xdr:nvSpPr>
          <xdr:spPr>
            <a:xfrm>
              <a:off x="2415598" y="12691462"/>
              <a:ext cx="732741" cy="290983"/>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797FE154-913F-45A1-B55B-A45CD647F897}" type="TxLink">
                <a:rPr lang="en-US" sz="1400" b="0" i="0" u="none" strike="noStrike">
                  <a:solidFill>
                    <a:srgbClr val="000000"/>
                  </a:solidFill>
                  <a:latin typeface="Calibri"/>
                </a:rPr>
                <a:pPr algn="ctr"/>
                <a:t> </a:t>
              </a:fld>
              <a:endParaRPr lang="en-US" sz="1200" b="1" u="none">
                <a:solidFill>
                  <a:sysClr val="windowText" lastClr="000000"/>
                </a:solidFill>
              </a:endParaRPr>
            </a:p>
          </xdr:txBody>
        </xdr:sp>
        <xdr:sp macro="" textlink="Data!D31">
          <xdr:nvSpPr>
            <xdr:cNvPr id="347" name="Rectangle 346">
              <a:extLst>
                <a:ext uri="{FF2B5EF4-FFF2-40B4-BE49-F238E27FC236}">
                  <a16:creationId xmlns:a16="http://schemas.microsoft.com/office/drawing/2014/main" id="{00000000-0008-0000-0000-00005B010000}"/>
                </a:ext>
              </a:extLst>
            </xdr:cNvPr>
            <xdr:cNvSpPr/>
          </xdr:nvSpPr>
          <xdr:spPr>
            <a:xfrm>
              <a:off x="3150012" y="12691462"/>
              <a:ext cx="738248" cy="290983"/>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C81F2ED2-2563-4532-A699-BB13324BCE42}" type="TxLink">
                <a:rPr lang="en-US" sz="1400" b="0" i="0" u="none" strike="noStrike">
                  <a:solidFill>
                    <a:srgbClr val="000000"/>
                  </a:solidFill>
                  <a:latin typeface="Calibri"/>
                </a:rPr>
                <a:pPr algn="ctr"/>
                <a:t> </a:t>
              </a:fld>
              <a:endParaRPr lang="en-US" sz="1200" b="1" u="none">
                <a:solidFill>
                  <a:sysClr val="windowText" lastClr="000000"/>
                </a:solidFill>
              </a:endParaRPr>
            </a:p>
          </xdr:txBody>
        </xdr:sp>
        <xdr:sp macro="" textlink="Data!E31">
          <xdr:nvSpPr>
            <xdr:cNvPr id="348" name="Rectangle 347">
              <a:extLst>
                <a:ext uri="{FF2B5EF4-FFF2-40B4-BE49-F238E27FC236}">
                  <a16:creationId xmlns:a16="http://schemas.microsoft.com/office/drawing/2014/main" id="{00000000-0008-0000-0000-00005C010000}"/>
                </a:ext>
              </a:extLst>
            </xdr:cNvPr>
            <xdr:cNvSpPr/>
          </xdr:nvSpPr>
          <xdr:spPr>
            <a:xfrm>
              <a:off x="3884082" y="12691462"/>
              <a:ext cx="732741" cy="290983"/>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D8509B3D-CC76-4CD7-8A51-92975651D818}" type="TxLink">
                <a:rPr lang="en-US" sz="1400" b="0" i="0" u="none" strike="noStrike">
                  <a:solidFill>
                    <a:srgbClr val="000000"/>
                  </a:solidFill>
                  <a:latin typeface="Calibri"/>
                </a:rPr>
                <a:pPr algn="ctr"/>
                <a:t> </a:t>
              </a:fld>
              <a:endParaRPr lang="en-US" sz="1200" b="1" u="none">
                <a:solidFill>
                  <a:sysClr val="windowText" lastClr="000000"/>
                </a:solidFill>
              </a:endParaRPr>
            </a:p>
          </xdr:txBody>
        </xdr:sp>
        <xdr:sp macro="" textlink="Data!C24">
          <xdr:nvSpPr>
            <xdr:cNvPr id="349" name="Rectangle 348">
              <a:extLst>
                <a:ext uri="{FF2B5EF4-FFF2-40B4-BE49-F238E27FC236}">
                  <a16:creationId xmlns:a16="http://schemas.microsoft.com/office/drawing/2014/main" id="{00000000-0008-0000-0000-00005D010000}"/>
                </a:ext>
              </a:extLst>
            </xdr:cNvPr>
            <xdr:cNvSpPr/>
          </xdr:nvSpPr>
          <xdr:spPr>
            <a:xfrm>
              <a:off x="2475469" y="12255423"/>
              <a:ext cx="728825" cy="2577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18712145-4AEF-4502-81D5-E1758A81776A}" type="TxLink">
                <a:rPr lang="en-US" sz="1400" b="1" i="0" u="none" strike="noStrike">
                  <a:solidFill>
                    <a:srgbClr val="000000"/>
                  </a:solidFill>
                  <a:latin typeface="Calibri"/>
                </a:rPr>
                <a:pPr algn="r"/>
                <a:t>2016</a:t>
              </a:fld>
              <a:endParaRPr lang="en-US" sz="1200" b="1" u="none">
                <a:solidFill>
                  <a:sysClr val="windowText" lastClr="000000"/>
                </a:solidFill>
              </a:endParaRPr>
            </a:p>
          </xdr:txBody>
        </xdr:sp>
        <xdr:sp macro="" textlink="Data!C25">
          <xdr:nvSpPr>
            <xdr:cNvPr id="350" name="Rectangle 349">
              <a:extLst>
                <a:ext uri="{FF2B5EF4-FFF2-40B4-BE49-F238E27FC236}">
                  <a16:creationId xmlns:a16="http://schemas.microsoft.com/office/drawing/2014/main" id="{00000000-0008-0000-0000-00005E010000}"/>
                </a:ext>
              </a:extLst>
            </xdr:cNvPr>
            <xdr:cNvSpPr/>
          </xdr:nvSpPr>
          <xdr:spPr>
            <a:xfrm>
              <a:off x="2464255" y="12457128"/>
              <a:ext cx="728825" cy="2577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4007FF2E-3906-4400-95B8-DB010829AE9B}" type="TxLink">
                <a:rPr lang="en-US" sz="1400" b="1" i="0" u="none" strike="noStrike">
                  <a:solidFill>
                    <a:srgbClr val="000000"/>
                  </a:solidFill>
                  <a:latin typeface="Calibri"/>
                </a:rPr>
                <a:pPr algn="r"/>
                <a:t>AUG</a:t>
              </a:fld>
              <a:endParaRPr lang="en-US" sz="1200" b="1" u="none"/>
            </a:p>
          </xdr:txBody>
        </xdr:sp>
        <xdr:sp macro="" textlink="Data!D24">
          <xdr:nvSpPr>
            <xdr:cNvPr id="351" name="Rectangle 350">
              <a:extLst>
                <a:ext uri="{FF2B5EF4-FFF2-40B4-BE49-F238E27FC236}">
                  <a16:creationId xmlns:a16="http://schemas.microsoft.com/office/drawing/2014/main" id="{00000000-0008-0000-0000-00005F010000}"/>
                </a:ext>
              </a:extLst>
            </xdr:cNvPr>
            <xdr:cNvSpPr/>
          </xdr:nvSpPr>
          <xdr:spPr>
            <a:xfrm>
              <a:off x="3312356" y="12269030"/>
              <a:ext cx="609701" cy="2528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BE499725-20AF-43E2-B0F1-012B99D545E1}" type="TxLink">
                <a:rPr lang="en-US" sz="1400" b="1" i="0" u="none" strike="noStrike">
                  <a:solidFill>
                    <a:srgbClr val="000000"/>
                  </a:solidFill>
                  <a:latin typeface="Calibri"/>
                </a:rPr>
                <a:pPr algn="r"/>
                <a:t>2015</a:t>
              </a:fld>
              <a:endParaRPr lang="en-US" sz="1200" b="1" u="none"/>
            </a:p>
          </xdr:txBody>
        </xdr:sp>
        <xdr:sp macro="" textlink="Data!E24">
          <xdr:nvSpPr>
            <xdr:cNvPr id="352" name="Rectangle 351">
              <a:extLst>
                <a:ext uri="{FF2B5EF4-FFF2-40B4-BE49-F238E27FC236}">
                  <a16:creationId xmlns:a16="http://schemas.microsoft.com/office/drawing/2014/main" id="{00000000-0008-0000-0000-000060010000}"/>
                </a:ext>
              </a:extLst>
            </xdr:cNvPr>
            <xdr:cNvSpPr/>
          </xdr:nvSpPr>
          <xdr:spPr>
            <a:xfrm>
              <a:off x="4033580" y="12269030"/>
              <a:ext cx="605656" cy="274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884E6571-EBF3-4464-9347-4FCF5ADF7C00}" type="TxLink">
                <a:rPr lang="en-US" sz="1400" b="1" i="0" u="none" strike="noStrike">
                  <a:solidFill>
                    <a:srgbClr val="000000"/>
                  </a:solidFill>
                  <a:latin typeface="Calibri"/>
                </a:rPr>
                <a:pPr algn="r"/>
                <a:t>2014</a:t>
              </a:fld>
              <a:endParaRPr lang="en-US" sz="1200" b="1" u="none">
                <a:solidFill>
                  <a:sysClr val="windowText" lastClr="000000"/>
                </a:solidFill>
              </a:endParaRPr>
            </a:p>
          </xdr:txBody>
        </xdr:sp>
      </xdr:grpSp>
    </xdr:grpSp>
    <xdr:clientData/>
  </xdr:twoCellAnchor>
  <xdr:twoCellAnchor>
    <xdr:from>
      <xdr:col>1</xdr:col>
      <xdr:colOff>101338</xdr:colOff>
      <xdr:row>41</xdr:row>
      <xdr:rowOff>41149</xdr:rowOff>
    </xdr:from>
    <xdr:to>
      <xdr:col>3</xdr:col>
      <xdr:colOff>554275</xdr:colOff>
      <xdr:row>56</xdr:row>
      <xdr:rowOff>136071</xdr:rowOff>
    </xdr:to>
    <xdr:grpSp>
      <xdr:nvGrpSpPr>
        <xdr:cNvPr id="369" name="Group 368">
          <a:extLst>
            <a:ext uri="{FF2B5EF4-FFF2-40B4-BE49-F238E27FC236}">
              <a16:creationId xmlns:a16="http://schemas.microsoft.com/office/drawing/2014/main" id="{00000000-0008-0000-0000-000071010000}"/>
            </a:ext>
          </a:extLst>
        </xdr:cNvPr>
        <xdr:cNvGrpSpPr/>
      </xdr:nvGrpSpPr>
      <xdr:grpSpPr>
        <a:xfrm>
          <a:off x="498213" y="7867524"/>
          <a:ext cx="1659437" cy="3285797"/>
          <a:chOff x="427910" y="7103256"/>
          <a:chExt cx="1677580" cy="3333422"/>
        </a:xfrm>
      </xdr:grpSpPr>
      <xdr:grpSp>
        <xdr:nvGrpSpPr>
          <xdr:cNvPr id="256" name="Group 255">
            <a:extLst>
              <a:ext uri="{FF2B5EF4-FFF2-40B4-BE49-F238E27FC236}">
                <a16:creationId xmlns:a16="http://schemas.microsoft.com/office/drawing/2014/main" id="{00000000-0008-0000-0000-000000010000}"/>
              </a:ext>
            </a:extLst>
          </xdr:cNvPr>
          <xdr:cNvGrpSpPr/>
        </xdr:nvGrpSpPr>
        <xdr:grpSpPr>
          <a:xfrm>
            <a:off x="466007" y="7141354"/>
            <a:ext cx="1639483" cy="3295324"/>
            <a:chOff x="683719" y="7209389"/>
            <a:chExt cx="1639483" cy="2914324"/>
          </a:xfrm>
        </xdr:grpSpPr>
        <xdr:sp macro="" textlink="">
          <xdr:nvSpPr>
            <xdr:cNvPr id="257" name="Rectangle 256">
              <a:extLst>
                <a:ext uri="{FF2B5EF4-FFF2-40B4-BE49-F238E27FC236}">
                  <a16:creationId xmlns:a16="http://schemas.microsoft.com/office/drawing/2014/main" id="{00000000-0008-0000-0000-000001010000}"/>
                </a:ext>
              </a:extLst>
            </xdr:cNvPr>
            <xdr:cNvSpPr/>
          </xdr:nvSpPr>
          <xdr:spPr>
            <a:xfrm>
              <a:off x="683719" y="7209389"/>
              <a:ext cx="1636761" cy="54811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u="sng" baseline="0">
                  <a:solidFill>
                    <a:sysClr val="windowText" lastClr="000000"/>
                  </a:solidFill>
                </a:rPr>
                <a:t>            </a:t>
              </a:r>
              <a:r>
                <a:rPr lang="en-US" sz="1400" b="1" u="sng">
                  <a:solidFill>
                    <a:sysClr val="windowText" lastClr="000000"/>
                  </a:solidFill>
                </a:rPr>
                <a:t>FY</a:t>
              </a:r>
              <a:r>
                <a:rPr lang="en-US" sz="1400" b="1" u="sng" baseline="0">
                  <a:solidFill>
                    <a:sysClr val="windowText" lastClr="000000"/>
                  </a:solidFill>
                </a:rPr>
                <a:t> Estimate (</a:t>
              </a:r>
              <a:r>
                <a:rPr lang="en-US" sz="1400" b="1" u="sng" baseline="0">
                  <a:solidFill>
                    <a:srgbClr val="FF0000"/>
                  </a:solidFill>
                </a:rPr>
                <a:t>SEB Asia</a:t>
              </a:r>
              <a:r>
                <a:rPr lang="en-US" sz="1400" b="1" u="sng" baseline="0">
                  <a:solidFill>
                    <a:sysClr val="windowText" lastClr="000000"/>
                  </a:solidFill>
                </a:rPr>
                <a:t>)</a:t>
              </a:r>
              <a:r>
                <a:rPr lang="en-US" sz="1400" b="1" u="sng">
                  <a:solidFill>
                    <a:sysClr val="windowText" lastClr="000000"/>
                  </a:solidFill>
                </a:rPr>
                <a:t>: </a:t>
              </a:r>
              <a:r>
                <a:rPr lang="en-US" sz="1400" b="1" u="sng" baseline="0">
                  <a:solidFill>
                    <a:sysClr val="windowText" lastClr="000000"/>
                  </a:solidFill>
                </a:rPr>
                <a:t>(USD) </a:t>
              </a:r>
              <a:endParaRPr lang="en-US" sz="1400" b="1" u="sng">
                <a:solidFill>
                  <a:sysClr val="windowText" lastClr="000000"/>
                </a:solidFill>
              </a:endParaRPr>
            </a:p>
          </xdr:txBody>
        </xdr:sp>
        <xdr:sp macro="" textlink="$E$179">
          <xdr:nvSpPr>
            <xdr:cNvPr id="258" name="Rectangle 257">
              <a:extLst>
                <a:ext uri="{FF2B5EF4-FFF2-40B4-BE49-F238E27FC236}">
                  <a16:creationId xmlns:a16="http://schemas.microsoft.com/office/drawing/2014/main" id="{00000000-0008-0000-0000-000002010000}"/>
                </a:ext>
              </a:extLst>
            </xdr:cNvPr>
            <xdr:cNvSpPr/>
          </xdr:nvSpPr>
          <xdr:spPr>
            <a:xfrm>
              <a:off x="854048" y="7724860"/>
              <a:ext cx="1269467" cy="605119"/>
            </a:xfrm>
            <a:prstGeom prst="rect">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ECAE9184-D5EF-40F7-B24C-1E45D714B4AC}" type="TxLink">
                <a:rPr lang="en-US" sz="2400" b="1" i="0" u="none" strike="noStrike">
                  <a:solidFill>
                    <a:srgbClr val="FF0000"/>
                  </a:solidFill>
                  <a:latin typeface="Calibri"/>
                </a:rPr>
                <a:pPr algn="ctr"/>
                <a:t>0 K</a:t>
              </a:fld>
              <a:endParaRPr lang="en-US" sz="2400" b="1" i="0" u="none" strike="noStrike">
                <a:solidFill>
                  <a:srgbClr val="FF0000"/>
                </a:solidFill>
                <a:latin typeface="Calibri"/>
              </a:endParaRPr>
            </a:p>
          </xdr:txBody>
        </xdr:sp>
        <xdr:sp macro="" textlink="">
          <xdr:nvSpPr>
            <xdr:cNvPr id="259" name="Rectangle 258">
              <a:extLst>
                <a:ext uri="{FF2B5EF4-FFF2-40B4-BE49-F238E27FC236}">
                  <a16:creationId xmlns:a16="http://schemas.microsoft.com/office/drawing/2014/main" id="{00000000-0008-0000-0000-000003010000}"/>
                </a:ext>
              </a:extLst>
            </xdr:cNvPr>
            <xdr:cNvSpPr/>
          </xdr:nvSpPr>
          <xdr:spPr>
            <a:xfrm>
              <a:off x="686441" y="8504790"/>
              <a:ext cx="1636761" cy="54811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400" b="1" u="sng" baseline="0">
                  <a:solidFill>
                    <a:sysClr val="windowText" lastClr="000000"/>
                  </a:solidFill>
                </a:rPr>
                <a:t>          </a:t>
              </a:r>
              <a:r>
                <a:rPr lang="en-US" sz="1400" b="1" u="sng">
                  <a:solidFill>
                    <a:sysClr val="windowText" lastClr="000000"/>
                  </a:solidFill>
                </a:rPr>
                <a:t> FY</a:t>
              </a:r>
              <a:r>
                <a:rPr lang="en-US" sz="1400" b="1" u="sng" baseline="0">
                  <a:solidFill>
                    <a:sysClr val="windowText" lastClr="000000"/>
                  </a:solidFill>
                </a:rPr>
                <a:t> Estimate (</a:t>
              </a:r>
              <a:r>
                <a:rPr lang="en-US" sz="1400" b="1" u="sng" baseline="0">
                  <a:solidFill>
                    <a:srgbClr val="FF0000"/>
                  </a:solidFill>
                </a:rPr>
                <a:t>Total</a:t>
              </a:r>
              <a:r>
                <a:rPr lang="en-US" sz="1400" b="1" u="sng" baseline="0">
                  <a:solidFill>
                    <a:sysClr val="windowText" lastClr="000000"/>
                  </a:solidFill>
                </a:rPr>
                <a:t>)</a:t>
              </a:r>
              <a:r>
                <a:rPr lang="en-US" sz="1400" b="1" u="sng">
                  <a:solidFill>
                    <a:sysClr val="windowText" lastClr="000000"/>
                  </a:solidFill>
                </a:rPr>
                <a:t>: </a:t>
              </a:r>
              <a:r>
                <a:rPr lang="en-US" sz="1400" b="1" u="sng" baseline="0">
                  <a:solidFill>
                    <a:sysClr val="windowText" lastClr="000000"/>
                  </a:solidFill>
                </a:rPr>
                <a:t>(USD) </a:t>
              </a:r>
              <a:endParaRPr lang="en-US" sz="1400" b="1" u="sng">
                <a:solidFill>
                  <a:sysClr val="windowText" lastClr="000000"/>
                </a:solidFill>
              </a:endParaRPr>
            </a:p>
          </xdr:txBody>
        </xdr:sp>
        <xdr:sp macro="" textlink="$E$181">
          <xdr:nvSpPr>
            <xdr:cNvPr id="260" name="Rectangle 259">
              <a:extLst>
                <a:ext uri="{FF2B5EF4-FFF2-40B4-BE49-F238E27FC236}">
                  <a16:creationId xmlns:a16="http://schemas.microsoft.com/office/drawing/2014/main" id="{00000000-0008-0000-0000-000004010000}"/>
                </a:ext>
              </a:extLst>
            </xdr:cNvPr>
            <xdr:cNvSpPr/>
          </xdr:nvSpPr>
          <xdr:spPr>
            <a:xfrm>
              <a:off x="856770" y="9020261"/>
              <a:ext cx="1269467" cy="605119"/>
            </a:xfrm>
            <a:prstGeom prst="rect">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10DE30F9-4360-4BFA-8AAC-5BC187E9C1AC}" type="TxLink">
                <a:rPr lang="en-US" sz="2400" b="1" i="0" u="none" strike="noStrike">
                  <a:solidFill>
                    <a:srgbClr val="FF0000"/>
                  </a:solidFill>
                  <a:latin typeface="Calibri"/>
                </a:rPr>
                <a:pPr algn="ctr"/>
                <a:t>N/A</a:t>
              </a:fld>
              <a:endParaRPr lang="en-US" sz="2400" b="1" i="0" u="none" strike="noStrike">
                <a:solidFill>
                  <a:srgbClr val="FF0000"/>
                </a:solidFill>
                <a:latin typeface="Calibri"/>
              </a:endParaRPr>
            </a:p>
          </xdr:txBody>
        </xdr:sp>
        <xdr:sp macro="" textlink="">
          <xdr:nvSpPr>
            <xdr:cNvPr id="261" name="TextBox 260">
              <a:extLst>
                <a:ext uri="{FF2B5EF4-FFF2-40B4-BE49-F238E27FC236}">
                  <a16:creationId xmlns:a16="http://schemas.microsoft.com/office/drawing/2014/main" id="{00000000-0008-0000-0000-000005010000}"/>
                </a:ext>
              </a:extLst>
            </xdr:cNvPr>
            <xdr:cNvSpPr txBox="1"/>
          </xdr:nvSpPr>
          <xdr:spPr>
            <a:xfrm>
              <a:off x="714810" y="9601988"/>
              <a:ext cx="1367083" cy="521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200" b="1"/>
                <a:t>* For CP, Direct + </a:t>
              </a:r>
            </a:p>
            <a:p>
              <a:r>
                <a:rPr lang="en-US" sz="1200" b="1"/>
                <a:t>   Indirect business</a:t>
              </a:r>
            </a:p>
          </xdr:txBody>
        </xdr:sp>
      </xdr:grpSp>
      <xdr:sp macro="" textlink="$C$179">
        <xdr:nvSpPr>
          <xdr:cNvPr id="367" name="Rectangle 366">
            <a:extLst>
              <a:ext uri="{FF2B5EF4-FFF2-40B4-BE49-F238E27FC236}">
                <a16:creationId xmlns:a16="http://schemas.microsoft.com/office/drawing/2014/main" id="{00000000-0008-0000-0000-00006F010000}"/>
              </a:ext>
            </a:extLst>
          </xdr:cNvPr>
          <xdr:cNvSpPr/>
        </xdr:nvSpPr>
        <xdr:spPr>
          <a:xfrm>
            <a:off x="427910" y="7103256"/>
            <a:ext cx="837556" cy="47592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643AFE4F-1C94-4829-9A77-9C7B6FD32CC4}" type="TxLink">
              <a:rPr lang="en-US" sz="1400" b="1" i="0" u="none" strike="noStrike" baseline="0">
                <a:solidFill>
                  <a:srgbClr val="000000"/>
                </a:solidFill>
                <a:latin typeface="Calibri"/>
              </a:rPr>
              <a:pPr algn="ctr"/>
              <a:t>2018</a:t>
            </a:fld>
            <a:endParaRPr lang="en-US" sz="1400" b="1" u="sng">
              <a:solidFill>
                <a:sysClr val="windowText" lastClr="000000"/>
              </a:solidFill>
            </a:endParaRPr>
          </a:p>
        </xdr:txBody>
      </xdr:sp>
      <xdr:sp macro="" textlink="$C$179">
        <xdr:nvSpPr>
          <xdr:cNvPr id="368" name="Rectangle 367">
            <a:extLst>
              <a:ext uri="{FF2B5EF4-FFF2-40B4-BE49-F238E27FC236}">
                <a16:creationId xmlns:a16="http://schemas.microsoft.com/office/drawing/2014/main" id="{00000000-0008-0000-0000-000070010000}"/>
              </a:ext>
            </a:extLst>
          </xdr:cNvPr>
          <xdr:cNvSpPr/>
        </xdr:nvSpPr>
        <xdr:spPr>
          <a:xfrm>
            <a:off x="430633" y="8561941"/>
            <a:ext cx="837556" cy="47592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643AFE4F-1C94-4829-9A77-9C7B6FD32CC4}" type="TxLink">
              <a:rPr lang="en-US" sz="1400" b="1" i="0" u="none" strike="noStrike" baseline="0">
                <a:solidFill>
                  <a:srgbClr val="000000"/>
                </a:solidFill>
                <a:latin typeface="Calibri"/>
              </a:rPr>
              <a:pPr algn="ctr"/>
              <a:t>2018</a:t>
            </a:fld>
            <a:endParaRPr lang="en-US" sz="1400" b="1" u="sng">
              <a:solidFill>
                <a:sysClr val="windowText" lastClr="000000"/>
              </a:solidFill>
            </a:endParaRPr>
          </a:p>
        </xdr:txBody>
      </xdr:sp>
    </xdr:grpSp>
    <xdr:clientData/>
  </xdr:twoCellAnchor>
  <xdr:twoCellAnchor>
    <xdr:from>
      <xdr:col>1</xdr:col>
      <xdr:colOff>1</xdr:colOff>
      <xdr:row>41</xdr:row>
      <xdr:rowOff>136071</xdr:rowOff>
    </xdr:from>
    <xdr:to>
      <xdr:col>1</xdr:col>
      <xdr:colOff>258539</xdr:colOff>
      <xdr:row>48</xdr:row>
      <xdr:rowOff>81645</xdr:rowOff>
    </xdr:to>
    <xdr:sp macro="" textlink="">
      <xdr:nvSpPr>
        <xdr:cNvPr id="370" name="Rounded Rectangle 369">
          <a:extLst>
            <a:ext uri="{FF2B5EF4-FFF2-40B4-BE49-F238E27FC236}">
              <a16:creationId xmlns:a16="http://schemas.microsoft.com/office/drawing/2014/main" id="{00000000-0008-0000-0000-000072010000}"/>
            </a:ext>
          </a:extLst>
        </xdr:cNvPr>
        <xdr:cNvSpPr/>
      </xdr:nvSpPr>
      <xdr:spPr>
        <a:xfrm rot="16200000">
          <a:off x="-170089" y="7762875"/>
          <a:ext cx="1387931" cy="258538"/>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rtlCol="0" anchor="ctr"/>
        <a:lstStyle/>
        <a:p>
          <a:pPr algn="ctr"/>
          <a:r>
            <a:rPr lang="en-US" sz="1400" b="1"/>
            <a:t>SEB Asia total</a:t>
          </a:r>
        </a:p>
      </xdr:txBody>
    </xdr:sp>
    <xdr:clientData/>
  </xdr:twoCellAnchor>
  <xdr:twoCellAnchor>
    <xdr:from>
      <xdr:col>0</xdr:col>
      <xdr:colOff>383722</xdr:colOff>
      <xdr:row>48</xdr:row>
      <xdr:rowOff>234043</xdr:rowOff>
    </xdr:from>
    <xdr:to>
      <xdr:col>1</xdr:col>
      <xdr:colOff>244932</xdr:colOff>
      <xdr:row>56</xdr:row>
      <xdr:rowOff>40821</xdr:rowOff>
    </xdr:to>
    <xdr:sp macro="" textlink="">
      <xdr:nvSpPr>
        <xdr:cNvPr id="371" name="Rounded Rectangle 370">
          <a:extLst>
            <a:ext uri="{FF2B5EF4-FFF2-40B4-BE49-F238E27FC236}">
              <a16:creationId xmlns:a16="http://schemas.microsoft.com/office/drawing/2014/main" id="{00000000-0008-0000-0000-000073010000}"/>
            </a:ext>
          </a:extLst>
        </xdr:cNvPr>
        <xdr:cNvSpPr/>
      </xdr:nvSpPr>
      <xdr:spPr>
        <a:xfrm rot="16200000">
          <a:off x="-289830" y="9412059"/>
          <a:ext cx="1602921" cy="255817"/>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rtlCol="0" anchor="ctr"/>
        <a:lstStyle/>
        <a:p>
          <a:pPr algn="ctr"/>
          <a:r>
            <a:rPr lang="en-US" sz="1400" b="1"/>
            <a:t>Include Indirect</a:t>
          </a:r>
        </a:p>
      </xdr:txBody>
    </xdr:sp>
    <xdr:clientData/>
  </xdr:twoCellAnchor>
  <xdr:twoCellAnchor editAs="oneCell">
    <xdr:from>
      <xdr:col>1</xdr:col>
      <xdr:colOff>302706</xdr:colOff>
      <xdr:row>104</xdr:row>
      <xdr:rowOff>150266</xdr:rowOff>
    </xdr:from>
    <xdr:to>
      <xdr:col>4</xdr:col>
      <xdr:colOff>27848</xdr:colOff>
      <xdr:row>110</xdr:row>
      <xdr:rowOff>167433</xdr:rowOff>
    </xdr:to>
    <xdr:pic>
      <xdr:nvPicPr>
        <xdr:cNvPr id="372" name="Factory1" descr="blank.png">
          <a:extLst>
            <a:ext uri="{FF2B5EF4-FFF2-40B4-BE49-F238E27FC236}">
              <a16:creationId xmlns:a16="http://schemas.microsoft.com/office/drawing/2014/main" id="{00000000-0008-0000-0000-000074010000}"/>
            </a:ext>
          </a:extLst>
        </xdr:cNvPr>
        <xdr:cNvPicPr>
          <a:picLocks noChangeAspect="1"/>
        </xdr:cNvPicPr>
      </xdr:nvPicPr>
      <xdr:blipFill>
        <a:blip xmlns:r="http://schemas.openxmlformats.org/officeDocument/2006/relationships" r:embed="rId7" cstate="print"/>
        <a:stretch>
          <a:fillRect/>
        </a:stretch>
      </xdr:blipFill>
      <xdr:spPr>
        <a:xfrm>
          <a:off x="693380" y="19475598"/>
          <a:ext cx="1555728" cy="1155701"/>
        </a:xfrm>
        <a:prstGeom prst="rect">
          <a:avLst/>
        </a:prstGeom>
      </xdr:spPr>
    </xdr:pic>
    <xdr:clientData/>
  </xdr:twoCellAnchor>
  <xdr:twoCellAnchor editAs="oneCell">
    <xdr:from>
      <xdr:col>4</xdr:col>
      <xdr:colOff>123991</xdr:colOff>
      <xdr:row>104</xdr:row>
      <xdr:rowOff>146396</xdr:rowOff>
    </xdr:from>
    <xdr:to>
      <xdr:col>5</xdr:col>
      <xdr:colOff>556067</xdr:colOff>
      <xdr:row>110</xdr:row>
      <xdr:rowOff>163563</xdr:rowOff>
    </xdr:to>
    <xdr:pic>
      <xdr:nvPicPr>
        <xdr:cNvPr id="373" name="Factory2" descr="blank.png">
          <a:extLst>
            <a:ext uri="{FF2B5EF4-FFF2-40B4-BE49-F238E27FC236}">
              <a16:creationId xmlns:a16="http://schemas.microsoft.com/office/drawing/2014/main" id="{00000000-0008-0000-0000-000075010000}"/>
            </a:ext>
          </a:extLst>
        </xdr:cNvPr>
        <xdr:cNvPicPr>
          <a:picLocks noChangeAspect="1"/>
        </xdr:cNvPicPr>
      </xdr:nvPicPr>
      <xdr:blipFill>
        <a:blip xmlns:r="http://schemas.openxmlformats.org/officeDocument/2006/relationships" r:embed="rId7" cstate="print"/>
        <a:stretch>
          <a:fillRect/>
        </a:stretch>
      </xdr:blipFill>
      <xdr:spPr>
        <a:xfrm>
          <a:off x="2345251" y="19471728"/>
          <a:ext cx="1555728" cy="1155701"/>
        </a:xfrm>
        <a:prstGeom prst="rect">
          <a:avLst/>
        </a:prstGeom>
      </xdr:spPr>
    </xdr:pic>
    <xdr:clientData/>
  </xdr:twoCellAnchor>
  <xdr:twoCellAnchor editAs="oneCell">
    <xdr:from>
      <xdr:col>6</xdr:col>
      <xdr:colOff>30816</xdr:colOff>
      <xdr:row>104</xdr:row>
      <xdr:rowOff>149972</xdr:rowOff>
    </xdr:from>
    <xdr:to>
      <xdr:col>8</xdr:col>
      <xdr:colOff>310342</xdr:colOff>
      <xdr:row>110</xdr:row>
      <xdr:rowOff>167139</xdr:rowOff>
    </xdr:to>
    <xdr:pic>
      <xdr:nvPicPr>
        <xdr:cNvPr id="374" name="Factory3" descr="blank.png">
          <a:extLst>
            <a:ext uri="{FF2B5EF4-FFF2-40B4-BE49-F238E27FC236}">
              <a16:creationId xmlns:a16="http://schemas.microsoft.com/office/drawing/2014/main" id="{00000000-0008-0000-0000-000076010000}"/>
            </a:ext>
          </a:extLst>
        </xdr:cNvPr>
        <xdr:cNvPicPr>
          <a:picLocks noChangeAspect="1"/>
        </xdr:cNvPicPr>
      </xdr:nvPicPr>
      <xdr:blipFill>
        <a:blip xmlns:r="http://schemas.openxmlformats.org/officeDocument/2006/relationships" r:embed="rId7" cstate="print"/>
        <a:stretch>
          <a:fillRect/>
        </a:stretch>
      </xdr:blipFill>
      <xdr:spPr>
        <a:xfrm>
          <a:off x="3985923" y="19475304"/>
          <a:ext cx="1555728" cy="1155701"/>
        </a:xfrm>
        <a:prstGeom prst="rect">
          <a:avLst/>
        </a:prstGeom>
      </xdr:spPr>
    </xdr:pic>
    <xdr:clientData/>
  </xdr:twoCellAnchor>
  <xdr:twoCellAnchor editAs="oneCell">
    <xdr:from>
      <xdr:col>8</xdr:col>
      <xdr:colOff>413897</xdr:colOff>
      <xdr:row>104</xdr:row>
      <xdr:rowOff>149820</xdr:rowOff>
    </xdr:from>
    <xdr:to>
      <xdr:col>11</xdr:col>
      <xdr:colOff>139039</xdr:colOff>
      <xdr:row>110</xdr:row>
      <xdr:rowOff>166987</xdr:rowOff>
    </xdr:to>
    <xdr:pic>
      <xdr:nvPicPr>
        <xdr:cNvPr id="375" name="Factory4" descr="blank.png">
          <a:extLst>
            <a:ext uri="{FF2B5EF4-FFF2-40B4-BE49-F238E27FC236}">
              <a16:creationId xmlns:a16="http://schemas.microsoft.com/office/drawing/2014/main" id="{00000000-0008-0000-0000-000077010000}"/>
            </a:ext>
          </a:extLst>
        </xdr:cNvPr>
        <xdr:cNvPicPr>
          <a:picLocks noChangeAspect="1"/>
        </xdr:cNvPicPr>
      </xdr:nvPicPr>
      <xdr:blipFill>
        <a:blip xmlns:r="http://schemas.openxmlformats.org/officeDocument/2006/relationships" r:embed="rId7" cstate="print"/>
        <a:stretch>
          <a:fillRect/>
        </a:stretch>
      </xdr:blipFill>
      <xdr:spPr>
        <a:xfrm>
          <a:off x="5645206" y="19475152"/>
          <a:ext cx="1555728" cy="1155701"/>
        </a:xfrm>
        <a:prstGeom prst="rect">
          <a:avLst/>
        </a:prstGeom>
      </xdr:spPr>
    </xdr:pic>
    <xdr:clientData/>
  </xdr:twoCellAnchor>
  <xdr:twoCellAnchor editAs="oneCell">
    <xdr:from>
      <xdr:col>11</xdr:col>
      <xdr:colOff>220260</xdr:colOff>
      <xdr:row>104</xdr:row>
      <xdr:rowOff>142233</xdr:rowOff>
    </xdr:from>
    <xdr:to>
      <xdr:col>13</xdr:col>
      <xdr:colOff>555598</xdr:colOff>
      <xdr:row>110</xdr:row>
      <xdr:rowOff>159400</xdr:rowOff>
    </xdr:to>
    <xdr:pic>
      <xdr:nvPicPr>
        <xdr:cNvPr id="376" name="Factory5" descr="blank.png">
          <a:extLst>
            <a:ext uri="{FF2B5EF4-FFF2-40B4-BE49-F238E27FC236}">
              <a16:creationId xmlns:a16="http://schemas.microsoft.com/office/drawing/2014/main" id="{00000000-0008-0000-0000-000078010000}"/>
            </a:ext>
          </a:extLst>
        </xdr:cNvPr>
        <xdr:cNvPicPr>
          <a:picLocks noChangeAspect="1"/>
        </xdr:cNvPicPr>
      </xdr:nvPicPr>
      <xdr:blipFill>
        <a:blip xmlns:r="http://schemas.openxmlformats.org/officeDocument/2006/relationships" r:embed="rId7" cstate="print"/>
        <a:stretch>
          <a:fillRect/>
        </a:stretch>
      </xdr:blipFill>
      <xdr:spPr>
        <a:xfrm>
          <a:off x="7282155" y="19467565"/>
          <a:ext cx="1555728" cy="1155701"/>
        </a:xfrm>
        <a:prstGeom prst="rect">
          <a:avLst/>
        </a:prstGeom>
      </xdr:spPr>
    </xdr:pic>
    <xdr:clientData/>
  </xdr:twoCellAnchor>
  <xdr:twoCellAnchor editAs="oneCell">
    <xdr:from>
      <xdr:col>14</xdr:col>
      <xdr:colOff>48995</xdr:colOff>
      <xdr:row>104</xdr:row>
      <xdr:rowOff>142079</xdr:rowOff>
    </xdr:from>
    <xdr:to>
      <xdr:col>16</xdr:col>
      <xdr:colOff>309918</xdr:colOff>
      <xdr:row>110</xdr:row>
      <xdr:rowOff>159246</xdr:rowOff>
    </xdr:to>
    <xdr:pic>
      <xdr:nvPicPr>
        <xdr:cNvPr id="377" name="Factory6" descr="blank.png">
          <a:extLst>
            <a:ext uri="{FF2B5EF4-FFF2-40B4-BE49-F238E27FC236}">
              <a16:creationId xmlns:a16="http://schemas.microsoft.com/office/drawing/2014/main" id="{00000000-0008-0000-0000-000079010000}"/>
            </a:ext>
          </a:extLst>
        </xdr:cNvPr>
        <xdr:cNvPicPr>
          <a:picLocks noChangeAspect="1"/>
        </xdr:cNvPicPr>
      </xdr:nvPicPr>
      <xdr:blipFill>
        <a:blip xmlns:r="http://schemas.openxmlformats.org/officeDocument/2006/relationships" r:embed="rId7" cstate="print"/>
        <a:stretch>
          <a:fillRect/>
        </a:stretch>
      </xdr:blipFill>
      <xdr:spPr>
        <a:xfrm>
          <a:off x="8911710" y="19467411"/>
          <a:ext cx="1555728" cy="1155701"/>
        </a:xfrm>
        <a:prstGeom prst="rect">
          <a:avLst/>
        </a:prstGeom>
      </xdr:spPr>
    </xdr:pic>
    <xdr:clientData/>
  </xdr:twoCellAnchor>
  <xdr:twoCellAnchor editAs="oneCell">
    <xdr:from>
      <xdr:col>16</xdr:col>
      <xdr:colOff>391155</xdr:colOff>
      <xdr:row>104</xdr:row>
      <xdr:rowOff>145654</xdr:rowOff>
    </xdr:from>
    <xdr:to>
      <xdr:col>19</xdr:col>
      <xdr:colOff>116298</xdr:colOff>
      <xdr:row>110</xdr:row>
      <xdr:rowOff>162821</xdr:rowOff>
    </xdr:to>
    <xdr:pic>
      <xdr:nvPicPr>
        <xdr:cNvPr id="378" name="Factory7" descr="blank.png">
          <a:extLst>
            <a:ext uri="{FF2B5EF4-FFF2-40B4-BE49-F238E27FC236}">
              <a16:creationId xmlns:a16="http://schemas.microsoft.com/office/drawing/2014/main" id="{00000000-0008-0000-0000-00007A010000}"/>
            </a:ext>
          </a:extLst>
        </xdr:cNvPr>
        <xdr:cNvPicPr>
          <a:picLocks noChangeAspect="1"/>
        </xdr:cNvPicPr>
      </xdr:nvPicPr>
      <xdr:blipFill>
        <a:blip xmlns:r="http://schemas.openxmlformats.org/officeDocument/2006/relationships" r:embed="rId7" cstate="print"/>
        <a:stretch>
          <a:fillRect/>
        </a:stretch>
      </xdr:blipFill>
      <xdr:spPr>
        <a:xfrm>
          <a:off x="10548675" y="19470986"/>
          <a:ext cx="1555728" cy="1155701"/>
        </a:xfrm>
        <a:prstGeom prst="rect">
          <a:avLst/>
        </a:prstGeom>
      </xdr:spPr>
    </xdr:pic>
    <xdr:clientData/>
  </xdr:twoCellAnchor>
  <xdr:twoCellAnchor editAs="oneCell">
    <xdr:from>
      <xdr:col>19</xdr:col>
      <xdr:colOff>219879</xdr:colOff>
      <xdr:row>104</xdr:row>
      <xdr:rowOff>141780</xdr:rowOff>
    </xdr:from>
    <xdr:to>
      <xdr:col>21</xdr:col>
      <xdr:colOff>555216</xdr:colOff>
      <xdr:row>110</xdr:row>
      <xdr:rowOff>158947</xdr:rowOff>
    </xdr:to>
    <xdr:pic>
      <xdr:nvPicPr>
        <xdr:cNvPr id="379" name="Factory8" descr="blank.png">
          <a:extLst>
            <a:ext uri="{FF2B5EF4-FFF2-40B4-BE49-F238E27FC236}">
              <a16:creationId xmlns:a16="http://schemas.microsoft.com/office/drawing/2014/main" id="{00000000-0008-0000-0000-00007B010000}"/>
            </a:ext>
          </a:extLst>
        </xdr:cNvPr>
        <xdr:cNvPicPr>
          <a:picLocks noChangeAspect="1"/>
        </xdr:cNvPicPr>
      </xdr:nvPicPr>
      <xdr:blipFill>
        <a:blip xmlns:r="http://schemas.openxmlformats.org/officeDocument/2006/relationships" r:embed="rId7" cstate="print"/>
        <a:stretch>
          <a:fillRect/>
        </a:stretch>
      </xdr:blipFill>
      <xdr:spPr>
        <a:xfrm>
          <a:off x="12207984" y="19467112"/>
          <a:ext cx="1555728" cy="1155701"/>
        </a:xfrm>
        <a:prstGeom prst="rect">
          <a:avLst/>
        </a:prstGeom>
      </xdr:spPr>
    </xdr:pic>
    <xdr:clientData/>
  </xdr:twoCellAnchor>
  <xdr:twoCellAnchor editAs="oneCell">
    <xdr:from>
      <xdr:col>1</xdr:col>
      <xdr:colOff>294126</xdr:colOff>
      <xdr:row>114</xdr:row>
      <xdr:rowOff>85817</xdr:rowOff>
    </xdr:from>
    <xdr:to>
      <xdr:col>4</xdr:col>
      <xdr:colOff>19268</xdr:colOff>
      <xdr:row>120</xdr:row>
      <xdr:rowOff>102984</xdr:rowOff>
    </xdr:to>
    <xdr:pic>
      <xdr:nvPicPr>
        <xdr:cNvPr id="380" name="Product1" descr="blank.png">
          <a:extLst>
            <a:ext uri="{FF2B5EF4-FFF2-40B4-BE49-F238E27FC236}">
              <a16:creationId xmlns:a16="http://schemas.microsoft.com/office/drawing/2014/main" id="{00000000-0008-0000-0000-00007C010000}"/>
            </a:ext>
          </a:extLst>
        </xdr:cNvPr>
        <xdr:cNvPicPr>
          <a:picLocks noChangeAspect="1"/>
        </xdr:cNvPicPr>
      </xdr:nvPicPr>
      <xdr:blipFill>
        <a:blip xmlns:r="http://schemas.openxmlformats.org/officeDocument/2006/relationships" r:embed="rId7" cstate="print"/>
        <a:stretch>
          <a:fillRect/>
        </a:stretch>
      </xdr:blipFill>
      <xdr:spPr>
        <a:xfrm>
          <a:off x="684800" y="21308708"/>
          <a:ext cx="1555728" cy="1155701"/>
        </a:xfrm>
        <a:prstGeom prst="rect">
          <a:avLst/>
        </a:prstGeom>
      </xdr:spPr>
    </xdr:pic>
    <xdr:clientData/>
  </xdr:twoCellAnchor>
  <xdr:twoCellAnchor editAs="oneCell">
    <xdr:from>
      <xdr:col>4</xdr:col>
      <xdr:colOff>126535</xdr:colOff>
      <xdr:row>114</xdr:row>
      <xdr:rowOff>89383</xdr:rowOff>
    </xdr:from>
    <xdr:to>
      <xdr:col>5</xdr:col>
      <xdr:colOff>558611</xdr:colOff>
      <xdr:row>120</xdr:row>
      <xdr:rowOff>106550</xdr:rowOff>
    </xdr:to>
    <xdr:pic>
      <xdr:nvPicPr>
        <xdr:cNvPr id="381" name="Product2" descr="blank.png">
          <a:extLst>
            <a:ext uri="{FF2B5EF4-FFF2-40B4-BE49-F238E27FC236}">
              <a16:creationId xmlns:a16="http://schemas.microsoft.com/office/drawing/2014/main" id="{00000000-0008-0000-0000-00007D010000}"/>
            </a:ext>
          </a:extLst>
        </xdr:cNvPr>
        <xdr:cNvPicPr>
          <a:picLocks noChangeAspect="1"/>
        </xdr:cNvPicPr>
      </xdr:nvPicPr>
      <xdr:blipFill>
        <a:blip xmlns:r="http://schemas.openxmlformats.org/officeDocument/2006/relationships" r:embed="rId7" cstate="print"/>
        <a:stretch>
          <a:fillRect/>
        </a:stretch>
      </xdr:blipFill>
      <xdr:spPr>
        <a:xfrm>
          <a:off x="2347795" y="21312274"/>
          <a:ext cx="1555728" cy="1155701"/>
        </a:xfrm>
        <a:prstGeom prst="rect">
          <a:avLst/>
        </a:prstGeom>
      </xdr:spPr>
    </xdr:pic>
    <xdr:clientData/>
  </xdr:twoCellAnchor>
  <xdr:twoCellAnchor editAs="oneCell">
    <xdr:from>
      <xdr:col>6</xdr:col>
      <xdr:colOff>33366</xdr:colOff>
      <xdr:row>114</xdr:row>
      <xdr:rowOff>92950</xdr:rowOff>
    </xdr:from>
    <xdr:to>
      <xdr:col>8</xdr:col>
      <xdr:colOff>312892</xdr:colOff>
      <xdr:row>120</xdr:row>
      <xdr:rowOff>110117</xdr:rowOff>
    </xdr:to>
    <xdr:pic>
      <xdr:nvPicPr>
        <xdr:cNvPr id="383" name="Product3" descr="blank.png">
          <a:extLst>
            <a:ext uri="{FF2B5EF4-FFF2-40B4-BE49-F238E27FC236}">
              <a16:creationId xmlns:a16="http://schemas.microsoft.com/office/drawing/2014/main" id="{00000000-0008-0000-0000-00007F010000}"/>
            </a:ext>
          </a:extLst>
        </xdr:cNvPr>
        <xdr:cNvPicPr>
          <a:picLocks noChangeAspect="1"/>
        </xdr:cNvPicPr>
      </xdr:nvPicPr>
      <xdr:blipFill>
        <a:blip xmlns:r="http://schemas.openxmlformats.org/officeDocument/2006/relationships" r:embed="rId7" cstate="print"/>
        <a:stretch>
          <a:fillRect/>
        </a:stretch>
      </xdr:blipFill>
      <xdr:spPr>
        <a:xfrm>
          <a:off x="3988473" y="21315841"/>
          <a:ext cx="1555728" cy="1155701"/>
        </a:xfrm>
        <a:prstGeom prst="rect">
          <a:avLst/>
        </a:prstGeom>
      </xdr:spPr>
    </xdr:pic>
    <xdr:clientData/>
  </xdr:twoCellAnchor>
  <xdr:twoCellAnchor editAs="oneCell">
    <xdr:from>
      <xdr:col>8</xdr:col>
      <xdr:colOff>412730</xdr:colOff>
      <xdr:row>114</xdr:row>
      <xdr:rowOff>89067</xdr:rowOff>
    </xdr:from>
    <xdr:to>
      <xdr:col>11</xdr:col>
      <xdr:colOff>137872</xdr:colOff>
      <xdr:row>120</xdr:row>
      <xdr:rowOff>106234</xdr:rowOff>
    </xdr:to>
    <xdr:pic>
      <xdr:nvPicPr>
        <xdr:cNvPr id="384" name="Product4" descr="blank.png">
          <a:extLst>
            <a:ext uri="{FF2B5EF4-FFF2-40B4-BE49-F238E27FC236}">
              <a16:creationId xmlns:a16="http://schemas.microsoft.com/office/drawing/2014/main" id="{00000000-0008-0000-0000-000080010000}"/>
            </a:ext>
          </a:extLst>
        </xdr:cNvPr>
        <xdr:cNvPicPr>
          <a:picLocks noChangeAspect="1"/>
        </xdr:cNvPicPr>
      </xdr:nvPicPr>
      <xdr:blipFill>
        <a:blip xmlns:r="http://schemas.openxmlformats.org/officeDocument/2006/relationships" r:embed="rId7" cstate="print"/>
        <a:stretch>
          <a:fillRect/>
        </a:stretch>
      </xdr:blipFill>
      <xdr:spPr>
        <a:xfrm>
          <a:off x="5644039" y="21311958"/>
          <a:ext cx="1555728" cy="1155701"/>
        </a:xfrm>
        <a:prstGeom prst="rect">
          <a:avLst/>
        </a:prstGeom>
      </xdr:spPr>
    </xdr:pic>
    <xdr:clientData/>
  </xdr:twoCellAnchor>
  <xdr:twoCellAnchor editAs="oneCell">
    <xdr:from>
      <xdr:col>11</xdr:col>
      <xdr:colOff>222823</xdr:colOff>
      <xdr:row>114</xdr:row>
      <xdr:rowOff>85187</xdr:rowOff>
    </xdr:from>
    <xdr:to>
      <xdr:col>13</xdr:col>
      <xdr:colOff>558161</xdr:colOff>
      <xdr:row>120</xdr:row>
      <xdr:rowOff>102354</xdr:rowOff>
    </xdr:to>
    <xdr:pic>
      <xdr:nvPicPr>
        <xdr:cNvPr id="385" name="Product5" descr="blank.png">
          <a:extLst>
            <a:ext uri="{FF2B5EF4-FFF2-40B4-BE49-F238E27FC236}">
              <a16:creationId xmlns:a16="http://schemas.microsoft.com/office/drawing/2014/main" id="{00000000-0008-0000-0000-000081010000}"/>
            </a:ext>
          </a:extLst>
        </xdr:cNvPr>
        <xdr:cNvPicPr>
          <a:picLocks noChangeAspect="1"/>
        </xdr:cNvPicPr>
      </xdr:nvPicPr>
      <xdr:blipFill>
        <a:blip xmlns:r="http://schemas.openxmlformats.org/officeDocument/2006/relationships" r:embed="rId7" cstate="print"/>
        <a:stretch>
          <a:fillRect/>
        </a:stretch>
      </xdr:blipFill>
      <xdr:spPr>
        <a:xfrm>
          <a:off x="7284718" y="21308078"/>
          <a:ext cx="1555728" cy="1155701"/>
        </a:xfrm>
        <a:prstGeom prst="rect">
          <a:avLst/>
        </a:prstGeom>
      </xdr:spPr>
    </xdr:pic>
    <xdr:clientData/>
  </xdr:twoCellAnchor>
  <xdr:twoCellAnchor editAs="oneCell">
    <xdr:from>
      <xdr:col>14</xdr:col>
      <xdr:colOff>51518</xdr:colOff>
      <xdr:row>114</xdr:row>
      <xdr:rowOff>85043</xdr:rowOff>
    </xdr:from>
    <xdr:to>
      <xdr:col>16</xdr:col>
      <xdr:colOff>312441</xdr:colOff>
      <xdr:row>120</xdr:row>
      <xdr:rowOff>102210</xdr:rowOff>
    </xdr:to>
    <xdr:pic>
      <xdr:nvPicPr>
        <xdr:cNvPr id="387" name="Product6" descr="blank.png">
          <a:extLst>
            <a:ext uri="{FF2B5EF4-FFF2-40B4-BE49-F238E27FC236}">
              <a16:creationId xmlns:a16="http://schemas.microsoft.com/office/drawing/2014/main" id="{00000000-0008-0000-0000-000083010000}"/>
            </a:ext>
          </a:extLst>
        </xdr:cNvPr>
        <xdr:cNvPicPr>
          <a:picLocks noChangeAspect="1"/>
        </xdr:cNvPicPr>
      </xdr:nvPicPr>
      <xdr:blipFill>
        <a:blip xmlns:r="http://schemas.openxmlformats.org/officeDocument/2006/relationships" r:embed="rId7" cstate="print"/>
        <a:stretch>
          <a:fillRect/>
        </a:stretch>
      </xdr:blipFill>
      <xdr:spPr>
        <a:xfrm>
          <a:off x="8914233" y="21307934"/>
          <a:ext cx="1555728" cy="1155701"/>
        </a:xfrm>
        <a:prstGeom prst="rect">
          <a:avLst/>
        </a:prstGeom>
      </xdr:spPr>
    </xdr:pic>
    <xdr:clientData/>
  </xdr:twoCellAnchor>
  <xdr:twoCellAnchor editAs="oneCell">
    <xdr:from>
      <xdr:col>16</xdr:col>
      <xdr:colOff>393667</xdr:colOff>
      <xdr:row>114</xdr:row>
      <xdr:rowOff>84886</xdr:rowOff>
    </xdr:from>
    <xdr:to>
      <xdr:col>19</xdr:col>
      <xdr:colOff>118810</xdr:colOff>
      <xdr:row>120</xdr:row>
      <xdr:rowOff>102053</xdr:rowOff>
    </xdr:to>
    <xdr:pic>
      <xdr:nvPicPr>
        <xdr:cNvPr id="388" name="Product7" descr="blank.png">
          <a:extLst>
            <a:ext uri="{FF2B5EF4-FFF2-40B4-BE49-F238E27FC236}">
              <a16:creationId xmlns:a16="http://schemas.microsoft.com/office/drawing/2014/main" id="{00000000-0008-0000-0000-000084010000}"/>
            </a:ext>
          </a:extLst>
        </xdr:cNvPr>
        <xdr:cNvPicPr>
          <a:picLocks noChangeAspect="1"/>
        </xdr:cNvPicPr>
      </xdr:nvPicPr>
      <xdr:blipFill>
        <a:blip xmlns:r="http://schemas.openxmlformats.org/officeDocument/2006/relationships" r:embed="rId7" cstate="print"/>
        <a:stretch>
          <a:fillRect/>
        </a:stretch>
      </xdr:blipFill>
      <xdr:spPr>
        <a:xfrm>
          <a:off x="10551187" y="21307777"/>
          <a:ext cx="1555728" cy="1155701"/>
        </a:xfrm>
        <a:prstGeom prst="rect">
          <a:avLst/>
        </a:prstGeom>
      </xdr:spPr>
    </xdr:pic>
    <xdr:clientData/>
  </xdr:twoCellAnchor>
  <xdr:twoCellAnchor editAs="oneCell">
    <xdr:from>
      <xdr:col>19</xdr:col>
      <xdr:colOff>222363</xdr:colOff>
      <xdr:row>114</xdr:row>
      <xdr:rowOff>84735</xdr:rowOff>
    </xdr:from>
    <xdr:to>
      <xdr:col>21</xdr:col>
      <xdr:colOff>557700</xdr:colOff>
      <xdr:row>120</xdr:row>
      <xdr:rowOff>101902</xdr:rowOff>
    </xdr:to>
    <xdr:pic>
      <xdr:nvPicPr>
        <xdr:cNvPr id="389" name="Product8" descr="blank.png">
          <a:extLst>
            <a:ext uri="{FF2B5EF4-FFF2-40B4-BE49-F238E27FC236}">
              <a16:creationId xmlns:a16="http://schemas.microsoft.com/office/drawing/2014/main" id="{00000000-0008-0000-0000-000085010000}"/>
            </a:ext>
          </a:extLst>
        </xdr:cNvPr>
        <xdr:cNvPicPr>
          <a:picLocks noChangeAspect="1"/>
        </xdr:cNvPicPr>
      </xdr:nvPicPr>
      <xdr:blipFill>
        <a:blip xmlns:r="http://schemas.openxmlformats.org/officeDocument/2006/relationships" r:embed="rId7" cstate="print"/>
        <a:stretch>
          <a:fillRect/>
        </a:stretch>
      </xdr:blipFill>
      <xdr:spPr>
        <a:xfrm>
          <a:off x="12210468" y="21307626"/>
          <a:ext cx="1555728" cy="1155701"/>
        </a:xfrm>
        <a:prstGeom prst="rect">
          <a:avLst/>
        </a:prstGeom>
      </xdr:spPr>
    </xdr:pic>
    <xdr:clientData/>
  </xdr:twoCellAnchor>
  <xdr:twoCellAnchor>
    <xdr:from>
      <xdr:col>18</xdr:col>
      <xdr:colOff>394154</xdr:colOff>
      <xdr:row>12</xdr:row>
      <xdr:rowOff>2186</xdr:rowOff>
    </xdr:from>
    <xdr:to>
      <xdr:col>22</xdr:col>
      <xdr:colOff>138097</xdr:colOff>
      <xdr:row>14</xdr:row>
      <xdr:rowOff>81055</xdr:rowOff>
    </xdr:to>
    <xdr:sp macro="" textlink="$K$133">
      <xdr:nvSpPr>
        <xdr:cNvPr id="390" name="Rectangle 389">
          <a:extLst>
            <a:ext uri="{FF2B5EF4-FFF2-40B4-BE49-F238E27FC236}">
              <a16:creationId xmlns:a16="http://schemas.microsoft.com/office/drawing/2014/main" id="{00000000-0008-0000-0000-000086010000}"/>
            </a:ext>
          </a:extLst>
        </xdr:cNvPr>
        <xdr:cNvSpPr/>
      </xdr:nvSpPr>
      <xdr:spPr>
        <a:xfrm>
          <a:off x="11712095" y="2299392"/>
          <a:ext cx="2164414" cy="459869"/>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EAAB47AD-E6D4-4B27-8922-42E97ADA5D7E}" type="TxLink">
            <a:rPr lang="en-US" sz="1400" b="0" i="0" u="none" strike="noStrike">
              <a:solidFill>
                <a:srgbClr val="000000"/>
              </a:solidFill>
              <a:latin typeface="Calibri"/>
            </a:rPr>
            <a:pPr algn="ctr"/>
            <a:t> </a:t>
          </a:fld>
          <a:endParaRPr lang="en-US" sz="1400" b="1" i="0" u="none" strike="noStrike">
            <a:solidFill>
              <a:srgbClr val="000000"/>
            </a:solidFill>
            <a:latin typeface="Calibri"/>
          </a:endParaRPr>
        </a:p>
      </xdr:txBody>
    </xdr:sp>
    <xdr:clientData/>
  </xdr:twoCellAnchor>
  <xdr:twoCellAnchor>
    <xdr:from>
      <xdr:col>18</xdr:col>
      <xdr:colOff>394154</xdr:colOff>
      <xdr:row>9</xdr:row>
      <xdr:rowOff>122836</xdr:rowOff>
    </xdr:from>
    <xdr:to>
      <xdr:col>22</xdr:col>
      <xdr:colOff>138097</xdr:colOff>
      <xdr:row>11</xdr:row>
      <xdr:rowOff>201705</xdr:rowOff>
    </xdr:to>
    <xdr:sp macro="" textlink="$K$132">
      <xdr:nvSpPr>
        <xdr:cNvPr id="393" name="Rectangle 392">
          <a:extLst>
            <a:ext uri="{FF2B5EF4-FFF2-40B4-BE49-F238E27FC236}">
              <a16:creationId xmlns:a16="http://schemas.microsoft.com/office/drawing/2014/main" id="{00000000-0008-0000-0000-000089010000}"/>
            </a:ext>
          </a:extLst>
        </xdr:cNvPr>
        <xdr:cNvSpPr/>
      </xdr:nvSpPr>
      <xdr:spPr>
        <a:xfrm>
          <a:off x="11712095" y="1837336"/>
          <a:ext cx="2164414" cy="459869"/>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9352D764-2BCC-469C-8CFC-E2CBDDD0F5CD}" type="TxLink">
            <a:rPr lang="en-US" sz="1400" b="0" i="0" u="none" strike="noStrike">
              <a:solidFill>
                <a:srgbClr val="000000"/>
              </a:solidFill>
              <a:latin typeface="Calibri"/>
            </a:rPr>
            <a:pPr algn="ctr"/>
            <a:t> </a:t>
          </a:fld>
          <a:endParaRPr lang="en-US" sz="1400" b="1" i="0" u="none" strike="noStrike">
            <a:solidFill>
              <a:srgbClr val="000000"/>
            </a:solidFill>
            <a:latin typeface="Calibri"/>
          </a:endParaRPr>
        </a:p>
      </xdr:txBody>
    </xdr:sp>
    <xdr:clientData/>
  </xdr:twoCellAnchor>
  <xdr:twoCellAnchor>
    <xdr:from>
      <xdr:col>18</xdr:col>
      <xdr:colOff>394154</xdr:colOff>
      <xdr:row>7</xdr:row>
      <xdr:rowOff>68861</xdr:rowOff>
    </xdr:from>
    <xdr:to>
      <xdr:col>22</xdr:col>
      <xdr:colOff>138097</xdr:colOff>
      <xdr:row>9</xdr:row>
      <xdr:rowOff>147730</xdr:rowOff>
    </xdr:to>
    <xdr:sp macro="" textlink="$K$131">
      <xdr:nvSpPr>
        <xdr:cNvPr id="394" name="Rectangle 393">
          <a:extLst>
            <a:ext uri="{FF2B5EF4-FFF2-40B4-BE49-F238E27FC236}">
              <a16:creationId xmlns:a16="http://schemas.microsoft.com/office/drawing/2014/main" id="{00000000-0008-0000-0000-00008A010000}"/>
            </a:ext>
          </a:extLst>
        </xdr:cNvPr>
        <xdr:cNvSpPr/>
      </xdr:nvSpPr>
      <xdr:spPr>
        <a:xfrm>
          <a:off x="11712095" y="1402361"/>
          <a:ext cx="2164414" cy="459869"/>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C328F85A-E8F5-4D06-828A-0D342778EF68}" type="TxLink">
            <a:rPr lang="en-US" sz="1400" b="0" i="0" u="none" strike="noStrike">
              <a:solidFill>
                <a:srgbClr val="000000"/>
              </a:solidFill>
              <a:latin typeface="Calibri"/>
            </a:rPr>
            <a:pPr algn="ctr"/>
            <a:t> </a:t>
          </a:fld>
          <a:endParaRPr lang="en-US" sz="1400" b="1" i="0" u="none" strike="noStrike">
            <a:solidFill>
              <a:srgbClr val="000000"/>
            </a:solidFill>
            <a:latin typeface="Calibri"/>
          </a:endParaRPr>
        </a:p>
      </xdr:txBody>
    </xdr:sp>
    <xdr:clientData/>
  </xdr:twoCellAnchor>
  <xdr:twoCellAnchor>
    <xdr:from>
      <xdr:col>18</xdr:col>
      <xdr:colOff>394154</xdr:colOff>
      <xdr:row>4</xdr:row>
      <xdr:rowOff>189511</xdr:rowOff>
    </xdr:from>
    <xdr:to>
      <xdr:col>22</xdr:col>
      <xdr:colOff>138097</xdr:colOff>
      <xdr:row>7</xdr:row>
      <xdr:rowOff>77880</xdr:rowOff>
    </xdr:to>
    <xdr:sp macro="" textlink="$K$130">
      <xdr:nvSpPr>
        <xdr:cNvPr id="395" name="Rectangle 394">
          <a:extLst>
            <a:ext uri="{FF2B5EF4-FFF2-40B4-BE49-F238E27FC236}">
              <a16:creationId xmlns:a16="http://schemas.microsoft.com/office/drawing/2014/main" id="{00000000-0008-0000-0000-00008B010000}"/>
            </a:ext>
          </a:extLst>
        </xdr:cNvPr>
        <xdr:cNvSpPr/>
      </xdr:nvSpPr>
      <xdr:spPr>
        <a:xfrm>
          <a:off x="11712095" y="951511"/>
          <a:ext cx="2164414" cy="459869"/>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C60B1F74-6632-4F7A-9D25-EA825FD1B938}" type="TxLink">
            <a:rPr lang="en-US" sz="1400" b="0" i="0" u="none" strike="noStrike">
              <a:solidFill>
                <a:srgbClr val="000000"/>
              </a:solidFill>
              <a:latin typeface="Calibri"/>
            </a:rPr>
            <a:pPr algn="ctr"/>
            <a:t> </a:t>
          </a:fld>
          <a:endParaRPr lang="en-US" sz="1400" b="1" i="0" u="none" strike="noStrike">
            <a:solidFill>
              <a:srgbClr val="000000"/>
            </a:solidFill>
            <a:latin typeface="Calibri"/>
          </a:endParaRPr>
        </a:p>
      </xdr:txBody>
    </xdr:sp>
    <xdr:clientData/>
  </xdr:twoCellAnchor>
  <xdr:twoCellAnchor>
    <xdr:from>
      <xdr:col>18</xdr:col>
      <xdr:colOff>394154</xdr:colOff>
      <xdr:row>2</xdr:row>
      <xdr:rowOff>151411</xdr:rowOff>
    </xdr:from>
    <xdr:to>
      <xdr:col>22</xdr:col>
      <xdr:colOff>138097</xdr:colOff>
      <xdr:row>5</xdr:row>
      <xdr:rowOff>39780</xdr:rowOff>
    </xdr:to>
    <xdr:sp macro="" textlink="$K$129">
      <xdr:nvSpPr>
        <xdr:cNvPr id="396" name="Rectangle 395">
          <a:extLst>
            <a:ext uri="{FF2B5EF4-FFF2-40B4-BE49-F238E27FC236}">
              <a16:creationId xmlns:a16="http://schemas.microsoft.com/office/drawing/2014/main" id="{00000000-0008-0000-0000-00008C010000}"/>
            </a:ext>
          </a:extLst>
        </xdr:cNvPr>
        <xdr:cNvSpPr/>
      </xdr:nvSpPr>
      <xdr:spPr>
        <a:xfrm>
          <a:off x="11712095" y="532411"/>
          <a:ext cx="2164414" cy="459869"/>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95CAF986-7DDF-4B30-9942-EB9632D37340}" type="TxLink">
            <a:rPr lang="en-US" sz="1400" b="0" i="0" u="none" strike="noStrike">
              <a:solidFill>
                <a:srgbClr val="000000"/>
              </a:solidFill>
              <a:latin typeface="Calibri"/>
            </a:rPr>
            <a:pPr algn="ctr"/>
            <a:t> </a:t>
          </a:fld>
          <a:endParaRPr lang="en-US" sz="1400" b="1" i="0" u="none" strike="noStrike">
            <a:solidFill>
              <a:srgbClr val="000000"/>
            </a:solidFill>
            <a:latin typeface="Calibri"/>
          </a:endParaRPr>
        </a:p>
      </xdr:txBody>
    </xdr:sp>
    <xdr:clientData/>
  </xdr:twoCellAnchor>
  <xdr:twoCellAnchor>
    <xdr:from>
      <xdr:col>15</xdr:col>
      <xdr:colOff>350582</xdr:colOff>
      <xdr:row>3</xdr:row>
      <xdr:rowOff>0</xdr:rowOff>
    </xdr:from>
    <xdr:to>
      <xdr:col>18</xdr:col>
      <xdr:colOff>462642</xdr:colOff>
      <xdr:row>5</xdr:row>
      <xdr:rowOff>80842</xdr:rowOff>
    </xdr:to>
    <xdr:sp macro="" textlink="">
      <xdr:nvSpPr>
        <xdr:cNvPr id="397" name="Rectangle 396">
          <a:extLst>
            <a:ext uri="{FF2B5EF4-FFF2-40B4-BE49-F238E27FC236}">
              <a16:creationId xmlns:a16="http://schemas.microsoft.com/office/drawing/2014/main" id="{00000000-0008-0000-0000-00008D010000}"/>
            </a:ext>
          </a:extLst>
        </xdr:cNvPr>
        <xdr:cNvSpPr/>
      </xdr:nvSpPr>
      <xdr:spPr>
        <a:xfrm>
          <a:off x="9930011" y="571500"/>
          <a:ext cx="1949024" cy="46184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500" b="1">
              <a:solidFill>
                <a:sysClr val="windowText" lastClr="000000"/>
              </a:solidFill>
            </a:rPr>
            <a:t>Key contact</a:t>
          </a:r>
          <a:r>
            <a:rPr lang="en-US" sz="1500" b="1" baseline="0">
              <a:solidFill>
                <a:sysClr val="windowText" lastClr="000000"/>
              </a:solidFill>
            </a:rPr>
            <a:t> person</a:t>
          </a:r>
          <a:r>
            <a:rPr lang="en-US" sz="1500" b="1">
              <a:solidFill>
                <a:sysClr val="windowText" lastClr="000000"/>
              </a:solidFill>
            </a:rPr>
            <a:t>:</a:t>
          </a:r>
          <a:r>
            <a:rPr lang="en-US" sz="1500" b="1" baseline="0">
              <a:solidFill>
                <a:sysClr val="windowText" lastClr="000000"/>
              </a:solidFill>
            </a:rPr>
            <a:t> </a:t>
          </a:r>
          <a:endParaRPr lang="en-US" sz="1500" b="1">
            <a:solidFill>
              <a:sysClr val="windowText" lastClr="000000"/>
            </a:solidFill>
          </a:endParaRPr>
        </a:p>
      </xdr:txBody>
    </xdr:sp>
    <xdr:clientData/>
  </xdr:twoCellAnchor>
  <xdr:twoCellAnchor>
    <xdr:from>
      <xdr:col>15</xdr:col>
      <xdr:colOff>350582</xdr:colOff>
      <xdr:row>5</xdr:row>
      <xdr:rowOff>0</xdr:rowOff>
    </xdr:from>
    <xdr:to>
      <xdr:col>18</xdr:col>
      <xdr:colOff>462642</xdr:colOff>
      <xdr:row>7</xdr:row>
      <xdr:rowOff>80842</xdr:rowOff>
    </xdr:to>
    <xdr:sp macro="" textlink="">
      <xdr:nvSpPr>
        <xdr:cNvPr id="398" name="Rectangle 397">
          <a:extLst>
            <a:ext uri="{FF2B5EF4-FFF2-40B4-BE49-F238E27FC236}">
              <a16:creationId xmlns:a16="http://schemas.microsoft.com/office/drawing/2014/main" id="{00000000-0008-0000-0000-00008E010000}"/>
            </a:ext>
          </a:extLst>
        </xdr:cNvPr>
        <xdr:cNvSpPr/>
      </xdr:nvSpPr>
      <xdr:spPr>
        <a:xfrm>
          <a:off x="9930011" y="952500"/>
          <a:ext cx="1949024" cy="46184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500" b="1">
              <a:solidFill>
                <a:sysClr val="windowText" lastClr="000000"/>
              </a:solidFill>
            </a:rPr>
            <a:t>Title:</a:t>
          </a:r>
          <a:r>
            <a:rPr lang="en-US" sz="1500" b="1" baseline="0">
              <a:solidFill>
                <a:sysClr val="windowText" lastClr="000000"/>
              </a:solidFill>
            </a:rPr>
            <a:t> </a:t>
          </a:r>
          <a:endParaRPr lang="en-US" sz="1500" b="1">
            <a:solidFill>
              <a:sysClr val="windowText" lastClr="000000"/>
            </a:solidFill>
          </a:endParaRPr>
        </a:p>
      </xdr:txBody>
    </xdr:sp>
    <xdr:clientData/>
  </xdr:twoCellAnchor>
  <xdr:twoCellAnchor>
    <xdr:from>
      <xdr:col>3</xdr:col>
      <xdr:colOff>160807</xdr:colOff>
      <xdr:row>1</xdr:row>
      <xdr:rowOff>0</xdr:rowOff>
    </xdr:from>
    <xdr:to>
      <xdr:col>6</xdr:col>
      <xdr:colOff>0</xdr:colOff>
      <xdr:row>2</xdr:row>
      <xdr:rowOff>174491</xdr:rowOff>
    </xdr:to>
    <xdr:sp macro="" textlink="">
      <xdr:nvSpPr>
        <xdr:cNvPr id="400" name="Rectangle 399">
          <a:extLst>
            <a:ext uri="{FF2B5EF4-FFF2-40B4-BE49-F238E27FC236}">
              <a16:creationId xmlns:a16="http://schemas.microsoft.com/office/drawing/2014/main" id="{00000000-0008-0000-0000-000090010000}"/>
            </a:ext>
          </a:extLst>
        </xdr:cNvPr>
        <xdr:cNvSpPr/>
      </xdr:nvSpPr>
      <xdr:spPr>
        <a:xfrm>
          <a:off x="1780057" y="190500"/>
          <a:ext cx="2193229" cy="364991"/>
        </a:xfrm>
        <a:prstGeom prst="rect">
          <a:avLst/>
        </a:prstGeom>
        <a:solidFill>
          <a:schemeClr val="bg1"/>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800" b="1" i="0" u="none" strike="noStrike">
              <a:solidFill>
                <a:srgbClr val="000000"/>
              </a:solidFill>
              <a:latin typeface="Calibri"/>
            </a:rPr>
            <a:t>SEB Asia</a:t>
          </a:r>
        </a:p>
      </xdr:txBody>
    </xdr:sp>
    <xdr:clientData/>
  </xdr:twoCellAnchor>
  <xdr:twoCellAnchor>
    <xdr:from>
      <xdr:col>1</xdr:col>
      <xdr:colOff>0</xdr:colOff>
      <xdr:row>0</xdr:row>
      <xdr:rowOff>109658</xdr:rowOff>
    </xdr:from>
    <xdr:to>
      <xdr:col>3</xdr:col>
      <xdr:colOff>112060</xdr:colOff>
      <xdr:row>3</xdr:row>
      <xdr:rowOff>0</xdr:rowOff>
    </xdr:to>
    <xdr:sp macro="" textlink="">
      <xdr:nvSpPr>
        <xdr:cNvPr id="401" name="Rectangle 400">
          <a:extLst>
            <a:ext uri="{FF2B5EF4-FFF2-40B4-BE49-F238E27FC236}">
              <a16:creationId xmlns:a16="http://schemas.microsoft.com/office/drawing/2014/main" id="{00000000-0008-0000-0000-000091010000}"/>
            </a:ext>
          </a:extLst>
        </xdr:cNvPr>
        <xdr:cNvSpPr/>
      </xdr:nvSpPr>
      <xdr:spPr>
        <a:xfrm>
          <a:off x="394607" y="109658"/>
          <a:ext cx="1336703" cy="46184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US" sz="1600" b="1">
              <a:solidFill>
                <a:sysClr val="windowText" lastClr="000000"/>
              </a:solidFill>
            </a:rPr>
            <a:t>Entity:</a:t>
          </a:r>
          <a:r>
            <a:rPr lang="en-US" sz="1600" b="1" baseline="0">
              <a:solidFill>
                <a:sysClr val="windowText" lastClr="000000"/>
              </a:solidFill>
            </a:rPr>
            <a:t> </a:t>
          </a:r>
          <a:endParaRPr lang="en-US" sz="1600" b="1">
            <a:solidFill>
              <a:sysClr val="windowText" lastClr="000000"/>
            </a:solidFill>
          </a:endParaRPr>
        </a:p>
      </xdr:txBody>
    </xdr:sp>
    <xdr:clientData/>
  </xdr:twoCellAnchor>
  <xdr:twoCellAnchor editAs="absolute">
    <xdr:from>
      <xdr:col>1</xdr:col>
      <xdr:colOff>603249</xdr:colOff>
      <xdr:row>4</xdr:row>
      <xdr:rowOff>0</xdr:rowOff>
    </xdr:from>
    <xdr:to>
      <xdr:col>16</xdr:col>
      <xdr:colOff>0</xdr:colOff>
      <xdr:row>13</xdr:row>
      <xdr:rowOff>0</xdr:rowOff>
    </xdr:to>
    <xdr:grpSp>
      <xdr:nvGrpSpPr>
        <xdr:cNvPr id="4" name="Group 3">
          <a:extLst>
            <a:ext uri="{FF2B5EF4-FFF2-40B4-BE49-F238E27FC236}">
              <a16:creationId xmlns:a16="http://schemas.microsoft.com/office/drawing/2014/main" id="{00000000-0008-0000-0000-000004000000}"/>
            </a:ext>
          </a:extLst>
        </xdr:cNvPr>
        <xdr:cNvGrpSpPr/>
      </xdr:nvGrpSpPr>
      <xdr:grpSpPr>
        <a:xfrm>
          <a:off x="1000124" y="762000"/>
          <a:ext cx="9096376" cy="1730375"/>
          <a:chOff x="66675" y="0"/>
          <a:chExt cx="7544169" cy="1333500"/>
        </a:xfrm>
      </xdr:grpSpPr>
      <xdr:pic>
        <xdr:nvPicPr>
          <xdr:cNvPr id="5" name="Image 11" descr="home2.jp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8" cstate="screen">
            <a:extLst>
              <a:ext uri="{28A0092B-C50C-407E-A947-70E740481C1C}">
                <a14:useLocalDpi xmlns:a14="http://schemas.microsoft.com/office/drawing/2010/main"/>
              </a:ext>
            </a:extLst>
          </a:blip>
          <a:srcRect b="36557"/>
          <a:stretch>
            <a:fillRect/>
          </a:stretch>
        </xdr:blipFill>
        <xdr:spPr>
          <a:xfrm>
            <a:off x="66675" y="0"/>
            <a:ext cx="7544169" cy="1333500"/>
          </a:xfrm>
          <a:prstGeom prst="rect">
            <a:avLst/>
          </a:prstGeom>
        </xdr:spPr>
      </xdr:pic>
      <xdr:pic>
        <xdr:nvPicPr>
          <xdr:cNvPr id="6" name="Image 6" descr="B1-GroupeSEB-logotype-maitr.gif">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28600" y="2"/>
            <a:ext cx="844718" cy="1190624"/>
          </a:xfrm>
          <a:prstGeom prst="rect">
            <a:avLst/>
          </a:prstGeom>
        </xdr:spPr>
      </xdr:pic>
      <xdr:sp macro="" textlink="">
        <xdr:nvSpPr>
          <xdr:cNvPr id="7" name="Round Same Side Corner Rectangle 6">
            <a:extLst>
              <a:ext uri="{FF2B5EF4-FFF2-40B4-BE49-F238E27FC236}">
                <a16:creationId xmlns:a16="http://schemas.microsoft.com/office/drawing/2014/main" id="{00000000-0008-0000-0000-000007000000}"/>
              </a:ext>
            </a:extLst>
          </xdr:cNvPr>
          <xdr:cNvSpPr/>
        </xdr:nvSpPr>
        <xdr:spPr>
          <a:xfrm rot="16200000">
            <a:off x="5853114" y="-1147763"/>
            <a:ext cx="457200" cy="3038476"/>
          </a:xfrm>
          <a:prstGeom prst="round2SameRect">
            <a:avLst>
              <a:gd name="adj1" fmla="val 30953"/>
              <a:gd name="adj2" fmla="val 0"/>
            </a:avLst>
          </a:prstGeom>
          <a:solidFill>
            <a:schemeClr val="bg1"/>
          </a:solidFill>
          <a:ln w="1270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vert="eaVert" rtlCol="0" anchor="ctr"/>
          <a:lstStyle/>
          <a:p>
            <a:pPr algn="ctr"/>
            <a:r>
              <a:rPr lang="en-US" sz="1800" b="1" u="none">
                <a:solidFill>
                  <a:schemeClr val="bg1">
                    <a:lumMod val="50000"/>
                  </a:schemeClr>
                </a:solidFill>
              </a:rPr>
              <a:t>Supplier</a:t>
            </a:r>
            <a:r>
              <a:rPr lang="en-US" sz="1800" b="1" u="none" baseline="0">
                <a:solidFill>
                  <a:schemeClr val="bg1">
                    <a:lumMod val="50000"/>
                  </a:schemeClr>
                </a:solidFill>
              </a:rPr>
              <a:t> Summary Sheet</a:t>
            </a:r>
            <a:endParaRPr lang="en-US" sz="1800" b="1" u="none">
              <a:solidFill>
                <a:schemeClr val="bg1">
                  <a:lumMod val="50000"/>
                </a:schemeClr>
              </a:solidFill>
            </a:endParaRPr>
          </a:p>
        </xdr:txBody>
      </xdr:sp>
      <xdr:sp macro="" textlink="$E$128">
        <xdr:nvSpPr>
          <xdr:cNvPr id="8" name="Round Same Side Corner Rectangle 7">
            <a:extLst>
              <a:ext uri="{FF2B5EF4-FFF2-40B4-BE49-F238E27FC236}">
                <a16:creationId xmlns:a16="http://schemas.microsoft.com/office/drawing/2014/main" id="{00000000-0008-0000-0000-000008000000}"/>
              </a:ext>
            </a:extLst>
          </xdr:cNvPr>
          <xdr:cNvSpPr/>
        </xdr:nvSpPr>
        <xdr:spPr>
          <a:xfrm rot="16200000">
            <a:off x="5615763" y="-727891"/>
            <a:ext cx="457200" cy="3513181"/>
          </a:xfrm>
          <a:prstGeom prst="round2SameRect">
            <a:avLst>
              <a:gd name="adj1" fmla="val 30953"/>
              <a:gd name="adj2" fmla="val 0"/>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vert="eaVert" rtlCol="0" anchor="ctr"/>
          <a:lstStyle/>
          <a:p>
            <a:pPr algn="ctr"/>
            <a:fld id="{D43D50D5-26E6-43EB-AAB1-7C39B26C936B}" type="TxLink">
              <a:rPr lang="en-US" sz="2000" b="1" i="0" u="none" strike="noStrike">
                <a:solidFill>
                  <a:schemeClr val="bg1"/>
                </a:solidFill>
                <a:latin typeface="Calibri"/>
              </a:rPr>
              <a:pPr algn="ctr"/>
              <a:t>0</a:t>
            </a:fld>
            <a:endParaRPr lang="en-US" sz="5400" b="1">
              <a:solidFill>
                <a:schemeClr val="bg1"/>
              </a:solidFill>
            </a:endParaRPr>
          </a:p>
        </xdr:txBody>
      </xdr:sp>
    </xdr:grpSp>
    <xdr:clientData/>
  </xdr:twoCellAnchor>
  <xdr:twoCellAnchor>
    <xdr:from>
      <xdr:col>1</xdr:col>
      <xdr:colOff>305362</xdr:colOff>
      <xdr:row>73</xdr:row>
      <xdr:rowOff>164184</xdr:rowOff>
    </xdr:from>
    <xdr:to>
      <xdr:col>8</xdr:col>
      <xdr:colOff>95491</xdr:colOff>
      <xdr:row>79</xdr:row>
      <xdr:rowOff>412156</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702237" y="14419934"/>
          <a:ext cx="4600254" cy="1390972"/>
          <a:chOff x="654612" y="14388184"/>
          <a:chExt cx="4600254" cy="1390972"/>
        </a:xfrm>
      </xdr:grpSpPr>
      <xdr:grpSp>
        <xdr:nvGrpSpPr>
          <xdr:cNvPr id="142" name="Group 141">
            <a:extLst>
              <a:ext uri="{FF2B5EF4-FFF2-40B4-BE49-F238E27FC236}">
                <a16:creationId xmlns:a16="http://schemas.microsoft.com/office/drawing/2014/main" id="{00000000-0008-0000-0000-00008E000000}"/>
              </a:ext>
            </a:extLst>
          </xdr:cNvPr>
          <xdr:cNvGrpSpPr/>
        </xdr:nvGrpSpPr>
        <xdr:grpSpPr>
          <a:xfrm>
            <a:off x="1455578" y="14423958"/>
            <a:ext cx="3799288" cy="357868"/>
            <a:chOff x="1500187" y="8946697"/>
            <a:chExt cx="8670063" cy="344454"/>
          </a:xfrm>
        </xdr:grpSpPr>
        <xdr:sp macro="" textlink="">
          <xdr:nvSpPr>
            <xdr:cNvPr id="143" name="Rectangle 142">
              <a:extLst>
                <a:ext uri="{FF2B5EF4-FFF2-40B4-BE49-F238E27FC236}">
                  <a16:creationId xmlns:a16="http://schemas.microsoft.com/office/drawing/2014/main" id="{00000000-0008-0000-0000-00008F000000}"/>
                </a:ext>
              </a:extLst>
            </xdr:cNvPr>
            <xdr:cNvSpPr/>
          </xdr:nvSpPr>
          <xdr:spPr>
            <a:xfrm>
              <a:off x="1500187" y="8946697"/>
              <a:ext cx="8670063" cy="344454"/>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144" name="Rectangle 143">
              <a:extLst>
                <a:ext uri="{FF2B5EF4-FFF2-40B4-BE49-F238E27FC236}">
                  <a16:creationId xmlns:a16="http://schemas.microsoft.com/office/drawing/2014/main" id="{00000000-0008-0000-0000-000090000000}"/>
                </a:ext>
              </a:extLst>
            </xdr:cNvPr>
            <xdr:cNvSpPr/>
          </xdr:nvSpPr>
          <xdr:spPr>
            <a:xfrm>
              <a:off x="1612022" y="8958819"/>
              <a:ext cx="8175723" cy="3061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600" b="1">
                  <a:solidFill>
                    <a:schemeClr val="bg1"/>
                  </a:solidFill>
                </a:rPr>
                <a:t>Logistics performance (SASL, SSL)</a:t>
              </a:r>
            </a:p>
          </xdr:txBody>
        </xdr:sp>
      </xdr:grpSp>
      <xdr:pic>
        <xdr:nvPicPr>
          <xdr:cNvPr id="145" name="Picture 12">
            <a:extLst>
              <a:ext uri="{FF2B5EF4-FFF2-40B4-BE49-F238E27FC236}">
                <a16:creationId xmlns:a16="http://schemas.microsoft.com/office/drawing/2014/main" id="{00000000-0008-0000-0000-000091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654612" y="14388184"/>
            <a:ext cx="754463" cy="448235"/>
          </a:xfrm>
          <a:prstGeom prst="rect">
            <a:avLst/>
          </a:prstGeom>
          <a:noFill/>
          <a:ln w="1">
            <a:noFill/>
            <a:miter lim="800000"/>
            <a:headEnd/>
            <a:tailEnd type="none" w="med" len="med"/>
          </a:ln>
          <a:effectLst/>
        </xdr:spPr>
      </xdr:pic>
      <xdr:grpSp>
        <xdr:nvGrpSpPr>
          <xdr:cNvPr id="392" name="Group 391">
            <a:extLst>
              <a:ext uri="{FF2B5EF4-FFF2-40B4-BE49-F238E27FC236}">
                <a16:creationId xmlns:a16="http://schemas.microsoft.com/office/drawing/2014/main" id="{00000000-0008-0000-0000-000088010000}"/>
              </a:ext>
            </a:extLst>
          </xdr:cNvPr>
          <xdr:cNvGrpSpPr/>
        </xdr:nvGrpSpPr>
        <xdr:grpSpPr>
          <a:xfrm>
            <a:off x="1505479" y="14712273"/>
            <a:ext cx="3719882" cy="1066883"/>
            <a:chOff x="1505479" y="14712273"/>
            <a:chExt cx="3719882" cy="1066883"/>
          </a:xfrm>
        </xdr:grpSpPr>
        <xdr:grpSp>
          <xdr:nvGrpSpPr>
            <xdr:cNvPr id="354" name="Group 406">
              <a:extLst>
                <a:ext uri="{FF2B5EF4-FFF2-40B4-BE49-F238E27FC236}">
                  <a16:creationId xmlns:a16="http://schemas.microsoft.com/office/drawing/2014/main" id="{00000000-0008-0000-0000-000062010000}"/>
                </a:ext>
              </a:extLst>
            </xdr:cNvPr>
            <xdr:cNvGrpSpPr/>
          </xdr:nvGrpSpPr>
          <xdr:grpSpPr>
            <a:xfrm>
              <a:off x="2487527" y="14712273"/>
              <a:ext cx="2675316" cy="966559"/>
              <a:chOff x="2464065" y="12255423"/>
              <a:chExt cx="2175171" cy="352177"/>
            </a:xfrm>
          </xdr:grpSpPr>
          <xdr:sp macro="" textlink="Data!C24">
            <xdr:nvSpPr>
              <xdr:cNvPr id="363" name="Rectangle 362">
                <a:extLst>
                  <a:ext uri="{FF2B5EF4-FFF2-40B4-BE49-F238E27FC236}">
                    <a16:creationId xmlns:a16="http://schemas.microsoft.com/office/drawing/2014/main" id="{00000000-0008-0000-0000-00006B010000}"/>
                  </a:ext>
                </a:extLst>
              </xdr:cNvPr>
              <xdr:cNvSpPr/>
            </xdr:nvSpPr>
            <xdr:spPr>
              <a:xfrm>
                <a:off x="2464065" y="12255423"/>
                <a:ext cx="728825" cy="2577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27A76EC6-5108-46FA-9895-3DDC0F64DA9B}" type="TxLink">
                  <a:rPr lang="en-US" sz="1400" b="1" i="0" u="none" strike="noStrike">
                    <a:solidFill>
                      <a:srgbClr val="000000"/>
                    </a:solidFill>
                    <a:latin typeface="Calibri"/>
                  </a:rPr>
                  <a:pPr algn="r"/>
                  <a:t>2016</a:t>
                </a:fld>
                <a:endParaRPr lang="en-US" sz="1200" b="1" u="none">
                  <a:solidFill>
                    <a:sysClr val="windowText" lastClr="000000"/>
                  </a:solidFill>
                </a:endParaRPr>
              </a:p>
            </xdr:txBody>
          </xdr:sp>
          <xdr:sp macro="" textlink="Data!C25">
            <xdr:nvSpPr>
              <xdr:cNvPr id="364" name="Rectangle 363">
                <a:extLst>
                  <a:ext uri="{FF2B5EF4-FFF2-40B4-BE49-F238E27FC236}">
                    <a16:creationId xmlns:a16="http://schemas.microsoft.com/office/drawing/2014/main" id="{00000000-0008-0000-0000-00006C010000}"/>
                  </a:ext>
                </a:extLst>
              </xdr:cNvPr>
              <xdr:cNvSpPr/>
            </xdr:nvSpPr>
            <xdr:spPr>
              <a:xfrm>
                <a:off x="2483390" y="12349876"/>
                <a:ext cx="728825" cy="2577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8A8B69C2-00B9-4A5B-972F-E90BE2DE7461}" type="TxLink">
                  <a:rPr lang="en-US" sz="1400" b="1" i="0" u="none" strike="noStrike">
                    <a:solidFill>
                      <a:srgbClr val="000000"/>
                    </a:solidFill>
                    <a:latin typeface="Calibri"/>
                  </a:rPr>
                  <a:pPr algn="r"/>
                  <a:t>AUG</a:t>
                </a:fld>
                <a:endParaRPr lang="en-US" sz="1200" b="1" u="none">
                  <a:solidFill>
                    <a:sysClr val="windowText" lastClr="000000"/>
                  </a:solidFill>
                </a:endParaRPr>
              </a:p>
            </xdr:txBody>
          </xdr:sp>
          <xdr:sp macro="" textlink="Data!D24">
            <xdr:nvSpPr>
              <xdr:cNvPr id="365" name="Rectangle 364">
                <a:extLst>
                  <a:ext uri="{FF2B5EF4-FFF2-40B4-BE49-F238E27FC236}">
                    <a16:creationId xmlns:a16="http://schemas.microsoft.com/office/drawing/2014/main" id="{00000000-0008-0000-0000-00006D010000}"/>
                  </a:ext>
                </a:extLst>
              </xdr:cNvPr>
              <xdr:cNvSpPr/>
            </xdr:nvSpPr>
            <xdr:spPr>
              <a:xfrm>
                <a:off x="3312356" y="12269030"/>
                <a:ext cx="609701" cy="2528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6B3DBB7F-E041-4AF3-9ED0-D4A6E320515A}" type="TxLink">
                  <a:rPr lang="en-US" sz="1400" b="1" i="0" u="none" strike="noStrike">
                    <a:solidFill>
                      <a:srgbClr val="000000"/>
                    </a:solidFill>
                    <a:latin typeface="Calibri"/>
                  </a:rPr>
                  <a:pPr algn="r"/>
                  <a:t>2015</a:t>
                </a:fld>
                <a:endParaRPr lang="en-US" sz="1200" b="1" u="none">
                  <a:solidFill>
                    <a:sysClr val="windowText" lastClr="000000"/>
                  </a:solidFill>
                </a:endParaRPr>
              </a:p>
            </xdr:txBody>
          </xdr:sp>
          <xdr:sp macro="" textlink="Data!E24">
            <xdr:nvSpPr>
              <xdr:cNvPr id="366" name="Rectangle 365">
                <a:extLst>
                  <a:ext uri="{FF2B5EF4-FFF2-40B4-BE49-F238E27FC236}">
                    <a16:creationId xmlns:a16="http://schemas.microsoft.com/office/drawing/2014/main" id="{00000000-0008-0000-0000-00006E010000}"/>
                  </a:ext>
                </a:extLst>
              </xdr:cNvPr>
              <xdr:cNvSpPr/>
            </xdr:nvSpPr>
            <xdr:spPr>
              <a:xfrm>
                <a:off x="4033580" y="12269030"/>
                <a:ext cx="605656" cy="274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fld id="{BE72FF38-7270-4E26-B565-99544AAA0633}" type="TxLink">
                  <a:rPr lang="en-US" sz="1400" b="1" i="0" u="none" strike="noStrike">
                    <a:solidFill>
                      <a:srgbClr val="000000"/>
                    </a:solidFill>
                    <a:latin typeface="Calibri"/>
                  </a:rPr>
                  <a:pPr algn="r"/>
                  <a:t>2014</a:t>
                </a:fld>
                <a:endParaRPr lang="en-US" sz="1200" b="1" u="none">
                  <a:solidFill>
                    <a:sysClr val="windowText" lastClr="000000"/>
                  </a:solidFill>
                </a:endParaRPr>
              </a:p>
            </xdr:txBody>
          </xdr:sp>
        </xdr:grpSp>
        <xdr:grpSp>
          <xdr:nvGrpSpPr>
            <xdr:cNvPr id="391" name="Group 390">
              <a:extLst>
                <a:ext uri="{FF2B5EF4-FFF2-40B4-BE49-F238E27FC236}">
                  <a16:creationId xmlns:a16="http://schemas.microsoft.com/office/drawing/2014/main" id="{00000000-0008-0000-0000-000087010000}"/>
                </a:ext>
              </a:extLst>
            </xdr:cNvPr>
            <xdr:cNvGrpSpPr/>
          </xdr:nvGrpSpPr>
          <xdr:grpSpPr>
            <a:xfrm>
              <a:off x="1505479" y="15496645"/>
              <a:ext cx="3719882" cy="282511"/>
              <a:chOff x="1489604" y="15655395"/>
              <a:chExt cx="3719882" cy="282511"/>
            </a:xfrm>
          </xdr:grpSpPr>
          <xdr:sp macro="" textlink="">
            <xdr:nvSpPr>
              <xdr:cNvPr id="455" name="Rectangle 454">
                <a:extLst>
                  <a:ext uri="{FF2B5EF4-FFF2-40B4-BE49-F238E27FC236}">
                    <a16:creationId xmlns:a16="http://schemas.microsoft.com/office/drawing/2014/main" id="{00000000-0008-0000-0000-0000C7010000}"/>
                  </a:ext>
                </a:extLst>
              </xdr:cNvPr>
              <xdr:cNvSpPr/>
            </xdr:nvSpPr>
            <xdr:spPr>
              <a:xfrm>
                <a:off x="1489604" y="15655395"/>
                <a:ext cx="1022566" cy="282498"/>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200" b="1" u="none">
                    <a:solidFill>
                      <a:sysClr val="windowText" lastClr="000000"/>
                    </a:solidFill>
                  </a:rPr>
                  <a:t>SSL(net)</a:t>
                </a:r>
              </a:p>
            </xdr:txBody>
          </xdr:sp>
          <xdr:sp macro="" textlink="Data!C35">
            <xdr:nvSpPr>
              <xdr:cNvPr id="456" name="Rectangle 455">
                <a:extLst>
                  <a:ext uri="{FF2B5EF4-FFF2-40B4-BE49-F238E27FC236}">
                    <a16:creationId xmlns:a16="http://schemas.microsoft.com/office/drawing/2014/main" id="{00000000-0008-0000-0000-0000C8010000}"/>
                  </a:ext>
                </a:extLst>
              </xdr:cNvPr>
              <xdr:cNvSpPr/>
            </xdr:nvSpPr>
            <xdr:spPr>
              <a:xfrm>
                <a:off x="2506180" y="15655395"/>
                <a:ext cx="903400" cy="282511"/>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25E2DFBD-039F-44A6-8399-35CE19A9FCA2}" type="TxLink">
                  <a:rPr lang="en-US" sz="1400" b="0" i="0" u="none" strike="noStrike">
                    <a:solidFill>
                      <a:sysClr val="windowText" lastClr="000000"/>
                    </a:solidFill>
                    <a:latin typeface="Calibri"/>
                  </a:rPr>
                  <a:pPr algn="ctr"/>
                  <a:t> </a:t>
                </a:fld>
                <a:endParaRPr lang="en-US" sz="1200" b="1" u="none">
                  <a:solidFill>
                    <a:sysClr val="windowText" lastClr="000000"/>
                  </a:solidFill>
                </a:endParaRPr>
              </a:p>
            </xdr:txBody>
          </xdr:sp>
          <xdr:sp macro="" textlink="Data!D35">
            <xdr:nvSpPr>
              <xdr:cNvPr id="457" name="Rectangle 456">
                <a:extLst>
                  <a:ext uri="{FF2B5EF4-FFF2-40B4-BE49-F238E27FC236}">
                    <a16:creationId xmlns:a16="http://schemas.microsoft.com/office/drawing/2014/main" id="{00000000-0008-0000-0000-0000C9010000}"/>
                  </a:ext>
                </a:extLst>
              </xdr:cNvPr>
              <xdr:cNvSpPr/>
            </xdr:nvSpPr>
            <xdr:spPr>
              <a:xfrm>
                <a:off x="3411637" y="15655395"/>
                <a:ext cx="902231" cy="282511"/>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B479C05F-D552-4F9C-908E-1B347E2CC029}" type="TxLink">
                  <a:rPr lang="en-US" sz="1400" b="0" i="0" u="none" strike="noStrike">
                    <a:solidFill>
                      <a:sysClr val="windowText" lastClr="000000"/>
                    </a:solidFill>
                    <a:latin typeface="Calibri"/>
                  </a:rPr>
                  <a:pPr algn="ctr"/>
                  <a:t> </a:t>
                </a:fld>
                <a:endParaRPr lang="en-US" sz="1200" b="1" u="none">
                  <a:solidFill>
                    <a:sysClr val="windowText" lastClr="000000"/>
                  </a:solidFill>
                </a:endParaRPr>
              </a:p>
            </xdr:txBody>
          </xdr:sp>
          <xdr:sp macro="" textlink="Data!E35">
            <xdr:nvSpPr>
              <xdr:cNvPr id="458" name="Rectangle 457">
                <a:extLst>
                  <a:ext uri="{FF2B5EF4-FFF2-40B4-BE49-F238E27FC236}">
                    <a16:creationId xmlns:a16="http://schemas.microsoft.com/office/drawing/2014/main" id="{00000000-0008-0000-0000-0000CA010000}"/>
                  </a:ext>
                </a:extLst>
              </xdr:cNvPr>
              <xdr:cNvSpPr/>
            </xdr:nvSpPr>
            <xdr:spPr>
              <a:xfrm>
                <a:off x="4308413" y="15655395"/>
                <a:ext cx="901073" cy="282511"/>
              </a:xfrm>
              <a:prstGeom prst="rect">
                <a:avLst/>
              </a:prstGeom>
              <a:solidFill>
                <a:schemeClr val="bg1"/>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fld id="{C6CEF395-86DA-40BA-8121-3646505D688D}" type="TxLink">
                  <a:rPr lang="en-US" sz="1400" b="0" i="0" u="none" strike="noStrike">
                    <a:solidFill>
                      <a:sysClr val="windowText" lastClr="000000"/>
                    </a:solidFill>
                    <a:latin typeface="Calibri"/>
                  </a:rPr>
                  <a:pPr algn="ctr"/>
                  <a:t> </a:t>
                </a:fld>
                <a:endParaRPr lang="en-US" sz="1200" b="1" u="none">
                  <a:solidFill>
                    <a:sysClr val="windowText" lastClr="000000"/>
                  </a:solidFill>
                </a:endParaRPr>
              </a:p>
            </xdr:txBody>
          </xdr:sp>
        </xdr:grp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15880</xdr:colOff>
      <xdr:row>2</xdr:row>
      <xdr:rowOff>15875</xdr:rowOff>
    </xdr:from>
    <xdr:to>
      <xdr:col>2</xdr:col>
      <xdr:colOff>430356</xdr:colOff>
      <xdr:row>7</xdr:row>
      <xdr:rowOff>23750</xdr:rowOff>
    </xdr:to>
    <xdr:pic>
      <xdr:nvPicPr>
        <xdr:cNvPr id="2" name="Image 1" descr="::elements graph SEB ID:GroupeSEB Logo bichr rvb bureau.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r:link="rId2" cstate="print">
          <a:clrChange>
            <a:clrFrom>
              <a:srgbClr val="FFFFFF"/>
            </a:clrFrom>
            <a:clrTo>
              <a:srgbClr val="FFFFFF">
                <a:alpha val="0"/>
              </a:srgbClr>
            </a:clrTo>
          </a:clrChange>
        </a:blip>
        <a:srcRect/>
        <a:stretch>
          <a:fillRect/>
        </a:stretch>
      </xdr:blipFill>
      <xdr:spPr bwMode="auto">
        <a:xfrm>
          <a:off x="139705" y="358775"/>
          <a:ext cx="785951" cy="1008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17</xdr:col>
          <xdr:colOff>647700</xdr:colOff>
          <xdr:row>2</xdr:row>
          <xdr:rowOff>180975</xdr:rowOff>
        </xdr:from>
        <xdr:to>
          <xdr:col>17</xdr:col>
          <xdr:colOff>1000125</xdr:colOff>
          <xdr:row>4</xdr:row>
          <xdr:rowOff>19050</xdr:rowOff>
        </xdr:to>
        <xdr:sp macro="" textlink="">
          <xdr:nvSpPr>
            <xdr:cNvPr id="2049" name="Option Button 1"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647700</xdr:colOff>
          <xdr:row>4</xdr:row>
          <xdr:rowOff>19050</xdr:rowOff>
        </xdr:from>
        <xdr:to>
          <xdr:col>17</xdr:col>
          <xdr:colOff>971550</xdr:colOff>
          <xdr:row>5</xdr:row>
          <xdr:rowOff>0</xdr:rowOff>
        </xdr:to>
        <xdr:sp macro="" textlink="">
          <xdr:nvSpPr>
            <xdr:cNvPr id="2050" name="Option Button 2" hidden="1">
              <a:extLst>
                <a:ext uri="{63B3BB69-23CF-44E3-9099-C40C66FF867C}">
                  <a14:compatExt spid="_x0000_s2050"/>
                </a:ext>
                <a:ext uri="{FF2B5EF4-FFF2-40B4-BE49-F238E27FC236}">
                  <a16:creationId xmlns:a16="http://schemas.microsoft.com/office/drawing/2014/main" id="{00000000-0008-0000-03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647700</xdr:colOff>
          <xdr:row>5</xdr:row>
          <xdr:rowOff>9525</xdr:rowOff>
        </xdr:from>
        <xdr:to>
          <xdr:col>17</xdr:col>
          <xdr:colOff>1019175</xdr:colOff>
          <xdr:row>6</xdr:row>
          <xdr:rowOff>38100</xdr:rowOff>
        </xdr:to>
        <xdr:sp macro="" textlink="">
          <xdr:nvSpPr>
            <xdr:cNvPr id="2051" name="Option Button 3" hidden="1">
              <a:extLst>
                <a:ext uri="{63B3BB69-23CF-44E3-9099-C40C66FF867C}">
                  <a14:compatExt spid="_x0000_s2051"/>
                </a:ext>
                <a:ext uri="{FF2B5EF4-FFF2-40B4-BE49-F238E27FC236}">
                  <a16:creationId xmlns:a16="http://schemas.microsoft.com/office/drawing/2014/main" id="{00000000-0008-0000-03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3</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276225</xdr:colOff>
      <xdr:row>1</xdr:row>
      <xdr:rowOff>19050</xdr:rowOff>
    </xdr:from>
    <xdr:to>
      <xdr:col>19</xdr:col>
      <xdr:colOff>371475</xdr:colOff>
      <xdr:row>26</xdr:row>
      <xdr:rowOff>104775</xdr:rowOff>
    </xdr:to>
    <xdr:grpSp>
      <xdr:nvGrpSpPr>
        <xdr:cNvPr id="2" name="Groupe 1">
          <a:extLst>
            <a:ext uri="{FF2B5EF4-FFF2-40B4-BE49-F238E27FC236}">
              <a16:creationId xmlns:a16="http://schemas.microsoft.com/office/drawing/2014/main" id="{00000000-0008-0000-0400-000002000000}"/>
            </a:ext>
          </a:extLst>
        </xdr:cNvPr>
        <xdr:cNvGrpSpPr/>
      </xdr:nvGrpSpPr>
      <xdr:grpSpPr>
        <a:xfrm>
          <a:off x="276225" y="209550"/>
          <a:ext cx="11677650" cy="4848225"/>
          <a:chOff x="0" y="52916"/>
          <a:chExt cx="13673667" cy="5884333"/>
        </a:xfrm>
      </xdr:grpSpPr>
      <xdr:sp macro="" textlink="">
        <xdr:nvSpPr>
          <xdr:cNvPr id="3" name="Rectangle 2">
            <a:extLst>
              <a:ext uri="{FF2B5EF4-FFF2-40B4-BE49-F238E27FC236}">
                <a16:creationId xmlns:a16="http://schemas.microsoft.com/office/drawing/2014/main" id="{00000000-0008-0000-0400-000003000000}"/>
              </a:ext>
            </a:extLst>
          </xdr:cNvPr>
          <xdr:cNvSpPr/>
        </xdr:nvSpPr>
        <xdr:spPr>
          <a:xfrm>
            <a:off x="0" y="52916"/>
            <a:ext cx="13673667" cy="5884333"/>
          </a:xfrm>
          <a:prstGeom prst="rect">
            <a:avLst/>
          </a:prstGeom>
          <a:solidFill>
            <a:srgbClr val="FFE59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t>nnn</a:t>
            </a:r>
          </a:p>
        </xdr:txBody>
      </xdr:sp>
      <xdr:pic>
        <xdr:nvPicPr>
          <xdr:cNvPr id="4" name="Picture 2" descr="C:\Documents and Settings\hmontaigu\Mes documents\AA\app_SCoRE_HKS65.png">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44990" y="4367214"/>
            <a:ext cx="669395" cy="720725"/>
          </a:xfrm>
          <a:prstGeom prst="rect">
            <a:avLst/>
          </a:prstGeom>
          <a:noFill/>
          <a:ln w="9525">
            <a:noFill/>
            <a:miter lim="800000"/>
            <a:headEnd/>
            <a:tailEnd/>
          </a:ln>
        </xdr:spPr>
      </xdr:pic>
      <xdr:pic>
        <xdr:nvPicPr>
          <xdr:cNvPr id="5" name="Picture 3" descr="C:\Documents and Settings\hmontaigu\Mes documents\AA\app_openinnovation_HKS66.png">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44990" y="1443566"/>
            <a:ext cx="640820" cy="690563"/>
          </a:xfrm>
          <a:prstGeom prst="rect">
            <a:avLst/>
          </a:prstGeom>
          <a:noFill/>
          <a:ln w="9525">
            <a:noFill/>
            <a:miter lim="800000"/>
            <a:headEnd/>
            <a:tailEnd/>
          </a:ln>
        </xdr:spPr>
      </xdr:pic>
      <xdr:pic>
        <xdr:nvPicPr>
          <xdr:cNvPr id="6" name="Picture 4" descr="C:\Documents and Settings\hmontaigu\Mes documents\AA\app_projectman_HKS81.png">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44990" y="2422525"/>
            <a:ext cx="663045" cy="712788"/>
          </a:xfrm>
          <a:prstGeom prst="rect">
            <a:avLst/>
          </a:prstGeom>
          <a:noFill/>
          <a:ln w="9525">
            <a:noFill/>
            <a:miter lim="800000"/>
            <a:headEnd/>
            <a:tailEnd/>
          </a:ln>
        </xdr:spPr>
      </xdr:pic>
      <xdr:pic>
        <xdr:nvPicPr>
          <xdr:cNvPr id="7" name="Picture 6" descr="C:\Documents and Settings\hmontaigu\Mes documents\AA\app_spendana_HKS43.png">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44990" y="3356505"/>
            <a:ext cx="645583" cy="695325"/>
          </a:xfrm>
          <a:prstGeom prst="rect">
            <a:avLst/>
          </a:prstGeom>
          <a:noFill/>
          <a:ln w="9525">
            <a:noFill/>
            <a:miter lim="800000"/>
            <a:headEnd/>
            <a:tailEnd/>
          </a:ln>
        </xdr:spPr>
      </xdr:pic>
      <xdr:sp macro="" textlink="">
        <xdr:nvSpPr>
          <xdr:cNvPr id="8" name="ZoneTexte 7">
            <a:extLst>
              <a:ext uri="{FF2B5EF4-FFF2-40B4-BE49-F238E27FC236}">
                <a16:creationId xmlns:a16="http://schemas.microsoft.com/office/drawing/2014/main" id="{00000000-0008-0000-0400-000008000000}"/>
              </a:ext>
            </a:extLst>
          </xdr:cNvPr>
          <xdr:cNvSpPr txBox="1">
            <a:spLocks noChangeArrowheads="1"/>
          </xdr:cNvSpPr>
        </xdr:nvSpPr>
        <xdr:spPr bwMode="auto">
          <a:xfrm>
            <a:off x="971018" y="214314"/>
            <a:ext cx="12522731" cy="984250"/>
          </a:xfrm>
          <a:prstGeom prst="rect">
            <a:avLst/>
          </a:prstGeom>
          <a:solidFill>
            <a:sysClr val="window" lastClr="FFFFFF"/>
          </a:solidFill>
          <a:ln w="9525">
            <a:solidFill>
              <a:schemeClr val="bg1">
                <a:lumMod val="65000"/>
              </a:schemeClr>
            </a:solidFill>
            <a:miter lim="800000"/>
            <a:headEnd/>
            <a:tailEnd/>
          </a:ln>
        </xdr:spPr>
        <xdr:txBody>
          <a:bodyPr wrap="square"/>
          <a:lstStyle>
            <a:defPPr>
              <a:defRPr lang="fr-FR"/>
            </a:defPPr>
            <a:lvl1pPr algn="r" rtl="0" eaLnBrk="0" fontAlgn="base" hangingPunct="0">
              <a:spcBef>
                <a:spcPct val="0"/>
              </a:spcBef>
              <a:spcAft>
                <a:spcPct val="0"/>
              </a:spcAft>
              <a:defRPr sz="2400" kern="1200" baseline="30000">
                <a:solidFill>
                  <a:schemeClr val="tx1"/>
                </a:solidFill>
                <a:latin typeface="Arial" charset="0"/>
                <a:ea typeface="ＭＳ Ｐゴシック" pitchFamily="34" charset="-128"/>
                <a:cs typeface="+mn-cs"/>
              </a:defRPr>
            </a:lvl1pPr>
            <a:lvl2pPr marL="457200" algn="r" rtl="0" eaLnBrk="0" fontAlgn="base" hangingPunct="0">
              <a:spcBef>
                <a:spcPct val="0"/>
              </a:spcBef>
              <a:spcAft>
                <a:spcPct val="0"/>
              </a:spcAft>
              <a:defRPr sz="2400" kern="1200" baseline="30000">
                <a:solidFill>
                  <a:schemeClr val="tx1"/>
                </a:solidFill>
                <a:latin typeface="Arial" charset="0"/>
                <a:ea typeface="ＭＳ Ｐゴシック" pitchFamily="34" charset="-128"/>
                <a:cs typeface="+mn-cs"/>
              </a:defRPr>
            </a:lvl2pPr>
            <a:lvl3pPr marL="914400" algn="r" rtl="0" eaLnBrk="0" fontAlgn="base" hangingPunct="0">
              <a:spcBef>
                <a:spcPct val="0"/>
              </a:spcBef>
              <a:spcAft>
                <a:spcPct val="0"/>
              </a:spcAft>
              <a:defRPr sz="2400" kern="1200" baseline="30000">
                <a:solidFill>
                  <a:schemeClr val="tx1"/>
                </a:solidFill>
                <a:latin typeface="Arial" charset="0"/>
                <a:ea typeface="ＭＳ Ｐゴシック" pitchFamily="34" charset="-128"/>
                <a:cs typeface="+mn-cs"/>
              </a:defRPr>
            </a:lvl3pPr>
            <a:lvl4pPr marL="1371600" algn="r" rtl="0" eaLnBrk="0" fontAlgn="base" hangingPunct="0">
              <a:spcBef>
                <a:spcPct val="0"/>
              </a:spcBef>
              <a:spcAft>
                <a:spcPct val="0"/>
              </a:spcAft>
              <a:defRPr sz="2400" kern="1200" baseline="30000">
                <a:solidFill>
                  <a:schemeClr val="tx1"/>
                </a:solidFill>
                <a:latin typeface="Arial" charset="0"/>
                <a:ea typeface="ＭＳ Ｐゴシック" pitchFamily="34" charset="-128"/>
                <a:cs typeface="+mn-cs"/>
              </a:defRPr>
            </a:lvl4pPr>
            <a:lvl5pPr marL="1828800" algn="r" rtl="0" eaLnBrk="0" fontAlgn="base" hangingPunct="0">
              <a:spcBef>
                <a:spcPct val="0"/>
              </a:spcBef>
              <a:spcAft>
                <a:spcPct val="0"/>
              </a:spcAft>
              <a:defRPr sz="2400" kern="1200" baseline="30000">
                <a:solidFill>
                  <a:schemeClr val="tx1"/>
                </a:solidFill>
                <a:latin typeface="Arial" charset="0"/>
                <a:ea typeface="ＭＳ Ｐゴシック" pitchFamily="34" charset="-128"/>
                <a:cs typeface="+mn-cs"/>
              </a:defRPr>
            </a:lvl5pPr>
            <a:lvl6pPr marL="2286000" algn="l" defTabSz="914400" rtl="0" eaLnBrk="1" latinLnBrk="0" hangingPunct="1">
              <a:defRPr sz="2400" kern="1200" baseline="30000">
                <a:solidFill>
                  <a:schemeClr val="tx1"/>
                </a:solidFill>
                <a:latin typeface="Arial" charset="0"/>
                <a:ea typeface="ＭＳ Ｐゴシック" pitchFamily="34" charset="-128"/>
                <a:cs typeface="+mn-cs"/>
              </a:defRPr>
            </a:lvl6pPr>
            <a:lvl7pPr marL="2743200" algn="l" defTabSz="914400" rtl="0" eaLnBrk="1" latinLnBrk="0" hangingPunct="1">
              <a:defRPr sz="2400" kern="1200" baseline="30000">
                <a:solidFill>
                  <a:schemeClr val="tx1"/>
                </a:solidFill>
                <a:latin typeface="Arial" charset="0"/>
                <a:ea typeface="ＭＳ Ｐゴシック" pitchFamily="34" charset="-128"/>
                <a:cs typeface="+mn-cs"/>
              </a:defRPr>
            </a:lvl7pPr>
            <a:lvl8pPr marL="3200400" algn="l" defTabSz="914400" rtl="0" eaLnBrk="1" latinLnBrk="0" hangingPunct="1">
              <a:defRPr sz="2400" kern="1200" baseline="30000">
                <a:solidFill>
                  <a:schemeClr val="tx1"/>
                </a:solidFill>
                <a:latin typeface="Arial" charset="0"/>
                <a:ea typeface="ＭＳ Ｐゴシック" pitchFamily="34" charset="-128"/>
                <a:cs typeface="+mn-cs"/>
              </a:defRPr>
            </a:lvl8pPr>
            <a:lvl9pPr marL="3657600" algn="l" defTabSz="914400" rtl="0" eaLnBrk="1" latinLnBrk="0" hangingPunct="1">
              <a:defRPr sz="2400" kern="1200" baseline="30000">
                <a:solidFill>
                  <a:schemeClr val="tx1"/>
                </a:solidFill>
                <a:latin typeface="Arial" charset="0"/>
                <a:ea typeface="ＭＳ Ｐゴシック" pitchFamily="34" charset="-128"/>
                <a:cs typeface="+mn-cs"/>
              </a:defRPr>
            </a:lvl9pPr>
          </a:lstStyle>
          <a:p>
            <a:pPr marL="360000" indent="-360000" algn="ctr">
              <a:lnSpc>
                <a:spcPts val="2200"/>
              </a:lnSpc>
              <a:spcBef>
                <a:spcPts val="0"/>
              </a:spcBef>
              <a:buClr>
                <a:srgbClr val="8E8581"/>
              </a:buClr>
              <a:buFont typeface="Wingdings" pitchFamily="2" charset="2"/>
              <a:buChar char="ü"/>
              <a:defRPr/>
            </a:pPr>
            <a:r>
              <a:rPr lang="en-US" sz="1800" kern="0">
                <a:solidFill>
                  <a:srgbClr val="8E8581"/>
                </a:solidFill>
                <a:latin typeface="Arial Black" pitchFamily="34" charset="0"/>
                <a:cs typeface="Arial" charset="0"/>
              </a:rPr>
              <a:t>Boost value creation, product &amp; service offer, and competitiveness</a:t>
            </a:r>
          </a:p>
          <a:p>
            <a:pPr marL="360000" indent="-360000" algn="ctr">
              <a:lnSpc>
                <a:spcPts val="2200"/>
              </a:lnSpc>
              <a:spcBef>
                <a:spcPts val="0"/>
              </a:spcBef>
              <a:buClr>
                <a:srgbClr val="8E8581"/>
              </a:buClr>
              <a:buFont typeface="Wingdings" pitchFamily="2" charset="2"/>
              <a:buChar char="ü"/>
              <a:defRPr/>
            </a:pPr>
            <a:r>
              <a:rPr lang="en-US" sz="1800" kern="0">
                <a:solidFill>
                  <a:srgbClr val="8E8581"/>
                </a:solidFill>
                <a:latin typeface="Arial Black" pitchFamily="34" charset="0"/>
                <a:cs typeface="Arial" charset="0"/>
              </a:rPr>
              <a:t>Manage Suppliers in all dimensions</a:t>
            </a:r>
          </a:p>
          <a:p>
            <a:pPr marL="360000" indent="-360000" algn="ctr">
              <a:lnSpc>
                <a:spcPts val="2200"/>
              </a:lnSpc>
              <a:spcBef>
                <a:spcPts val="0"/>
              </a:spcBef>
              <a:buClr>
                <a:srgbClr val="8E8581"/>
              </a:buClr>
              <a:buFont typeface="Wingdings" pitchFamily="2" charset="2"/>
              <a:buChar char="ü"/>
              <a:defRPr/>
            </a:pPr>
            <a:r>
              <a:rPr lang="en-US" sz="1800" kern="0">
                <a:solidFill>
                  <a:srgbClr val="8E8581"/>
                </a:solidFill>
                <a:latin typeface="Arial Black" pitchFamily="34" charset="0"/>
                <a:cs typeface="Arial" charset="0"/>
              </a:rPr>
              <a:t>Support sales growth</a:t>
            </a:r>
          </a:p>
          <a:p>
            <a:pPr marL="342900" indent="-342900" algn="ctr">
              <a:spcBef>
                <a:spcPct val="20000"/>
              </a:spcBef>
              <a:buClr>
                <a:srgbClr val="CE1111"/>
              </a:buClr>
              <a:defRPr/>
            </a:pPr>
            <a:endParaRPr lang="en-US" sz="1800" kern="0">
              <a:solidFill>
                <a:srgbClr val="C00000"/>
              </a:solidFill>
              <a:latin typeface="Arial Black" pitchFamily="34" charset="0"/>
              <a:cs typeface="Arial" charset="0"/>
            </a:endParaRPr>
          </a:p>
          <a:p>
            <a:pPr marL="342900" indent="-342900" algn="ctr">
              <a:spcBef>
                <a:spcPct val="20000"/>
              </a:spcBef>
              <a:buClr>
                <a:srgbClr val="CE1111"/>
              </a:buClr>
              <a:defRPr/>
            </a:pPr>
            <a:endParaRPr lang="en-US" sz="1800" kern="0">
              <a:solidFill>
                <a:srgbClr val="C00000"/>
              </a:solidFill>
              <a:latin typeface="Arial Black" pitchFamily="34" charset="0"/>
              <a:cs typeface="Arial" charset="0"/>
            </a:endParaRPr>
          </a:p>
          <a:p>
            <a:pPr marL="342900" indent="-342900" algn="ctr">
              <a:spcBef>
                <a:spcPct val="20000"/>
              </a:spcBef>
              <a:buClr>
                <a:srgbClr val="CE1111"/>
              </a:buClr>
              <a:defRPr/>
            </a:pPr>
            <a:endParaRPr lang="en-US" sz="1800" kern="0">
              <a:solidFill>
                <a:srgbClr val="C00000"/>
              </a:solidFill>
              <a:latin typeface="Arial Black" pitchFamily="34" charset="0"/>
              <a:cs typeface="Arial" charset="0"/>
            </a:endParaRPr>
          </a:p>
          <a:p>
            <a:pPr marL="342900" indent="-342900" algn="ctr">
              <a:spcBef>
                <a:spcPct val="20000"/>
              </a:spcBef>
              <a:buClr>
                <a:srgbClr val="CE1111"/>
              </a:buClr>
              <a:buFont typeface="Wingdings 2" pitchFamily="18" charset="2"/>
              <a:buNone/>
              <a:defRPr/>
            </a:pPr>
            <a:endParaRPr lang="en-US" sz="1800" kern="0">
              <a:solidFill>
                <a:srgbClr val="C00000"/>
              </a:solidFill>
              <a:latin typeface="Arial Black" pitchFamily="34" charset="0"/>
              <a:cs typeface="Arial" charset="0"/>
            </a:endParaRPr>
          </a:p>
          <a:p>
            <a:pPr marL="342900" indent="-342900" algn="ctr">
              <a:spcBef>
                <a:spcPct val="20000"/>
              </a:spcBef>
              <a:buClr>
                <a:srgbClr val="CE1111"/>
              </a:buClr>
              <a:buFont typeface="Wingdings 2" pitchFamily="18" charset="2"/>
              <a:buNone/>
              <a:defRPr/>
            </a:pPr>
            <a:endParaRPr lang="en-US" sz="1800" kern="0">
              <a:solidFill>
                <a:srgbClr val="C00000"/>
              </a:solidFill>
              <a:latin typeface="Arial Black" pitchFamily="34" charset="0"/>
              <a:cs typeface="Arial" charset="0"/>
            </a:endParaRPr>
          </a:p>
        </xdr:txBody>
      </xdr:sp>
      <xdr:sp macro="" textlink="">
        <xdr:nvSpPr>
          <xdr:cNvPr id="9" name="Rectangle à coins arrondis 8">
            <a:extLst>
              <a:ext uri="{FF2B5EF4-FFF2-40B4-BE49-F238E27FC236}">
                <a16:creationId xmlns:a16="http://schemas.microsoft.com/office/drawing/2014/main" id="{00000000-0008-0000-0400-000009000000}"/>
              </a:ext>
            </a:extLst>
          </xdr:cNvPr>
          <xdr:cNvSpPr/>
        </xdr:nvSpPr>
        <xdr:spPr>
          <a:xfrm>
            <a:off x="941916" y="1396999"/>
            <a:ext cx="3090333" cy="772583"/>
          </a:xfrm>
          <a:prstGeom prst="roundRect">
            <a:avLst/>
          </a:prstGeom>
          <a:solidFill>
            <a:sysClr val="window" lastClr="FFFFFF"/>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600" kern="0" baseline="30000">
                <a:solidFill>
                  <a:schemeClr val="bg1">
                    <a:lumMod val="50000"/>
                  </a:schemeClr>
                </a:solidFill>
                <a:latin typeface="Arial Black" pitchFamily="34" charset="0"/>
                <a:ea typeface="ＭＳ Ｐゴシック" pitchFamily="34" charset="-128"/>
                <a:cs typeface="Arial" charset="0"/>
              </a:rPr>
              <a:t>OFFER</a:t>
            </a:r>
            <a:r>
              <a:rPr lang="fr-FR" sz="1200">
                <a:solidFill>
                  <a:srgbClr val="C00000"/>
                </a:solidFill>
              </a:rPr>
              <a:t> </a:t>
            </a:r>
            <a:r>
              <a:rPr lang="fr-FR" sz="1600" kern="0" baseline="30000">
                <a:solidFill>
                  <a:srgbClr val="C00000"/>
                </a:solidFill>
                <a:latin typeface="Arial Black" pitchFamily="34" charset="0"/>
                <a:ea typeface="ＭＳ Ｐゴシック" pitchFamily="34" charset="-128"/>
                <a:cs typeface="Arial" charset="0"/>
              </a:rPr>
              <a:t>INNOVATIVE SOLUTION</a:t>
            </a:r>
          </a:p>
        </xdr:txBody>
      </xdr:sp>
      <xdr:sp macro="" textlink="">
        <xdr:nvSpPr>
          <xdr:cNvPr id="10" name="Rectangle à coins arrondis 9">
            <a:extLst>
              <a:ext uri="{FF2B5EF4-FFF2-40B4-BE49-F238E27FC236}">
                <a16:creationId xmlns:a16="http://schemas.microsoft.com/office/drawing/2014/main" id="{00000000-0008-0000-0400-00000A000000}"/>
              </a:ext>
            </a:extLst>
          </xdr:cNvPr>
          <xdr:cNvSpPr/>
        </xdr:nvSpPr>
        <xdr:spPr>
          <a:xfrm>
            <a:off x="4095749" y="1375833"/>
            <a:ext cx="9408583" cy="783167"/>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1">
                <a:solidFill>
                  <a:srgbClr val="C00000"/>
                </a:solidFill>
              </a:rPr>
              <a:t>Key project</a:t>
            </a:r>
          </a:p>
          <a:p>
            <a:pPr algn="l"/>
            <a:r>
              <a:rPr lang="fr-FR" sz="1100">
                <a:solidFill>
                  <a:sysClr val="windowText" lastClr="000000"/>
                </a:solidFill>
              </a:rPr>
              <a:t>Develop Finished Goods</a:t>
            </a:r>
            <a:r>
              <a:rPr lang="fr-FR" sz="1100" baseline="0">
                <a:solidFill>
                  <a:sysClr val="windowText" lastClr="000000"/>
                </a:solidFill>
              </a:rPr>
              <a:t> ODMbusinesses for targeted countries and businness model</a:t>
            </a:r>
          </a:p>
          <a:p>
            <a:pPr algn="l"/>
            <a:r>
              <a:rPr lang="fr-FR" sz="1100" baseline="0">
                <a:solidFill>
                  <a:sysClr val="windowText" lastClr="000000"/>
                </a:solidFill>
              </a:rPr>
              <a:t>Pursue Strategic Review and "Innovation day" with Identified key Suppliers</a:t>
            </a:r>
          </a:p>
        </xdr:txBody>
      </xdr:sp>
      <xdr:sp macro="" textlink="">
        <xdr:nvSpPr>
          <xdr:cNvPr id="11" name="Rectangle à coins arrondis 10">
            <a:extLst>
              <a:ext uri="{FF2B5EF4-FFF2-40B4-BE49-F238E27FC236}">
                <a16:creationId xmlns:a16="http://schemas.microsoft.com/office/drawing/2014/main" id="{00000000-0008-0000-0400-00000B000000}"/>
              </a:ext>
            </a:extLst>
          </xdr:cNvPr>
          <xdr:cNvSpPr/>
        </xdr:nvSpPr>
        <xdr:spPr>
          <a:xfrm>
            <a:off x="9429750" y="1524000"/>
            <a:ext cx="3566583" cy="560917"/>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aseline="0">
                <a:ln>
                  <a:noFill/>
                </a:ln>
                <a:solidFill>
                  <a:sysClr val="windowText" lastClr="000000"/>
                </a:solidFill>
              </a:rPr>
              <a:t>Connectsuppliers with SEB stakeholders</a:t>
            </a:r>
          </a:p>
          <a:p>
            <a:pPr algn="l"/>
            <a:r>
              <a:rPr lang="fr-FR" sz="1100" baseline="0">
                <a:ln>
                  <a:noFill/>
                </a:ln>
                <a:solidFill>
                  <a:sysClr val="windowText" lastClr="000000"/>
                </a:solidFill>
              </a:rPr>
              <a:t>Manage commercial relationships from the beginnin g</a:t>
            </a:r>
            <a:endParaRPr lang="fr-FR" sz="1100">
              <a:ln>
                <a:noFill/>
              </a:ln>
              <a:solidFill>
                <a:sysClr val="windowText" lastClr="000000"/>
              </a:solidFill>
            </a:endParaRPr>
          </a:p>
        </xdr:txBody>
      </xdr:sp>
      <xdr:sp macro="" textlink="">
        <xdr:nvSpPr>
          <xdr:cNvPr id="12" name="Rectangle à coins arrondis 11">
            <a:extLst>
              <a:ext uri="{FF2B5EF4-FFF2-40B4-BE49-F238E27FC236}">
                <a16:creationId xmlns:a16="http://schemas.microsoft.com/office/drawing/2014/main" id="{00000000-0008-0000-0400-00000C000000}"/>
              </a:ext>
            </a:extLst>
          </xdr:cNvPr>
          <xdr:cNvSpPr/>
        </xdr:nvSpPr>
        <xdr:spPr>
          <a:xfrm>
            <a:off x="4116916" y="2328333"/>
            <a:ext cx="9408583" cy="783167"/>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1">
                <a:solidFill>
                  <a:srgbClr val="C00000"/>
                </a:solidFill>
              </a:rPr>
              <a:t>Key project</a:t>
            </a:r>
          </a:p>
          <a:p>
            <a:pPr algn="l"/>
            <a:r>
              <a:rPr lang="fr-FR" sz="1100">
                <a:solidFill>
                  <a:sysClr val="windowText" lastClr="000000"/>
                </a:solidFill>
              </a:rPr>
              <a:t>Challenge upstream SEB specifications in project</a:t>
            </a:r>
            <a:endParaRPr lang="fr-FR" sz="1100" baseline="0">
              <a:solidFill>
                <a:sysClr val="windowText" lastClr="000000"/>
              </a:solidFill>
            </a:endParaRPr>
          </a:p>
          <a:p>
            <a:pPr algn="l"/>
            <a:r>
              <a:rPr lang="fr-FR" sz="1100" baseline="0">
                <a:solidFill>
                  <a:sysClr val="windowText" lastClr="000000"/>
                </a:solidFill>
              </a:rPr>
              <a:t>Select and invlolve a short list of suppliers at Pre Soco stage</a:t>
            </a:r>
          </a:p>
        </xdr:txBody>
      </xdr:sp>
      <xdr:sp macro="" textlink="">
        <xdr:nvSpPr>
          <xdr:cNvPr id="13" name="Rectangle à coins arrondis 12">
            <a:extLst>
              <a:ext uri="{FF2B5EF4-FFF2-40B4-BE49-F238E27FC236}">
                <a16:creationId xmlns:a16="http://schemas.microsoft.com/office/drawing/2014/main" id="{00000000-0008-0000-0400-00000D000000}"/>
              </a:ext>
            </a:extLst>
          </xdr:cNvPr>
          <xdr:cNvSpPr/>
        </xdr:nvSpPr>
        <xdr:spPr>
          <a:xfrm>
            <a:off x="9450917" y="2550583"/>
            <a:ext cx="3566583" cy="497417"/>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aseline="0">
                <a:ln>
                  <a:noFill/>
                </a:ln>
                <a:solidFill>
                  <a:sysClr val="windowText" lastClr="000000"/>
                </a:solidFill>
              </a:rPr>
              <a:t>Pursue "Cost breakdown and "Should cost" knwoledge</a:t>
            </a:r>
            <a:endParaRPr lang="fr-FR" sz="1100">
              <a:ln>
                <a:noFill/>
              </a:ln>
              <a:solidFill>
                <a:sysClr val="windowText" lastClr="000000"/>
              </a:solidFill>
            </a:endParaRPr>
          </a:p>
        </xdr:txBody>
      </xdr:sp>
      <xdr:sp macro="" textlink="">
        <xdr:nvSpPr>
          <xdr:cNvPr id="14" name="Rectangle à coins arrondis 13">
            <a:extLst>
              <a:ext uri="{FF2B5EF4-FFF2-40B4-BE49-F238E27FC236}">
                <a16:creationId xmlns:a16="http://schemas.microsoft.com/office/drawing/2014/main" id="{00000000-0008-0000-0400-00000E000000}"/>
              </a:ext>
            </a:extLst>
          </xdr:cNvPr>
          <xdr:cNvSpPr/>
        </xdr:nvSpPr>
        <xdr:spPr>
          <a:xfrm>
            <a:off x="952500" y="2360083"/>
            <a:ext cx="3090333" cy="772583"/>
          </a:xfrm>
          <a:prstGeom prst="roundRect">
            <a:avLst/>
          </a:prstGeom>
          <a:solidFill>
            <a:sysClr val="window" lastClr="FFFFFF"/>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600" kern="0" baseline="30000">
                <a:solidFill>
                  <a:schemeClr val="bg1">
                    <a:lumMod val="50000"/>
                  </a:schemeClr>
                </a:solidFill>
                <a:latin typeface="Arial Black" pitchFamily="34" charset="0"/>
                <a:ea typeface="ＭＳ Ｐゴシック" pitchFamily="34" charset="-128"/>
                <a:cs typeface="Arial" charset="0"/>
              </a:rPr>
              <a:t>INTEGRATE </a:t>
            </a:r>
            <a:r>
              <a:rPr lang="fr-FR" sz="1600" kern="0" baseline="30000">
                <a:solidFill>
                  <a:srgbClr val="C00000"/>
                </a:solidFill>
                <a:latin typeface="Arial Black" pitchFamily="34" charset="0"/>
                <a:ea typeface="ＭＳ Ｐゴシック" pitchFamily="34" charset="-128"/>
                <a:cs typeface="Arial" charset="0"/>
              </a:rPr>
              <a:t>SUPPLIERS KNOWLEDGE IN PRODUCTS AND SERVICES DEVELOPMENT</a:t>
            </a:r>
          </a:p>
        </xdr:txBody>
      </xdr:sp>
      <xdr:sp macro="" textlink="">
        <xdr:nvSpPr>
          <xdr:cNvPr id="15" name="Rectangle à coins arrondis 14">
            <a:extLst>
              <a:ext uri="{FF2B5EF4-FFF2-40B4-BE49-F238E27FC236}">
                <a16:creationId xmlns:a16="http://schemas.microsoft.com/office/drawing/2014/main" id="{00000000-0008-0000-0400-00000F000000}"/>
              </a:ext>
            </a:extLst>
          </xdr:cNvPr>
          <xdr:cNvSpPr/>
        </xdr:nvSpPr>
        <xdr:spPr>
          <a:xfrm>
            <a:off x="941917" y="3323167"/>
            <a:ext cx="3090333" cy="772583"/>
          </a:xfrm>
          <a:prstGeom prst="roundRect">
            <a:avLst/>
          </a:prstGeom>
          <a:solidFill>
            <a:sysClr val="window" lastClr="FFFFFF"/>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600" kern="0" baseline="30000">
                <a:solidFill>
                  <a:schemeClr val="bg1">
                    <a:lumMod val="50000"/>
                  </a:schemeClr>
                </a:solidFill>
                <a:latin typeface="Arial Black" pitchFamily="34" charset="0"/>
                <a:ea typeface="ＭＳ Ｐゴシック" pitchFamily="34" charset="-128"/>
                <a:cs typeface="Arial" charset="0"/>
              </a:rPr>
              <a:t>IMPROVE</a:t>
            </a:r>
            <a:r>
              <a:rPr lang="fr-FR" sz="1600" kern="0" baseline="30000">
                <a:solidFill>
                  <a:srgbClr val="C00000"/>
                </a:solidFill>
                <a:latin typeface="Arial Black" pitchFamily="34" charset="0"/>
                <a:ea typeface="ＭＳ Ｐゴシック" pitchFamily="34" charset="-128"/>
                <a:cs typeface="Arial" charset="0"/>
              </a:rPr>
              <a:t> GLOBAL COMPETITIVENESS</a:t>
            </a:r>
          </a:p>
        </xdr:txBody>
      </xdr:sp>
      <xdr:sp macro="" textlink="">
        <xdr:nvSpPr>
          <xdr:cNvPr id="16" name="Rectangle à coins arrondis 15">
            <a:extLst>
              <a:ext uri="{FF2B5EF4-FFF2-40B4-BE49-F238E27FC236}">
                <a16:creationId xmlns:a16="http://schemas.microsoft.com/office/drawing/2014/main" id="{00000000-0008-0000-0400-000010000000}"/>
              </a:ext>
            </a:extLst>
          </xdr:cNvPr>
          <xdr:cNvSpPr/>
        </xdr:nvSpPr>
        <xdr:spPr>
          <a:xfrm>
            <a:off x="920750" y="4318000"/>
            <a:ext cx="3090333" cy="772583"/>
          </a:xfrm>
          <a:prstGeom prst="roundRect">
            <a:avLst/>
          </a:prstGeom>
          <a:solidFill>
            <a:sysClr val="window" lastClr="FFFFFF"/>
          </a:solidFill>
          <a:ln w="3810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600" kern="0" baseline="30000">
                <a:solidFill>
                  <a:schemeClr val="bg1">
                    <a:lumMod val="50000"/>
                  </a:schemeClr>
                </a:solidFill>
                <a:latin typeface="Arial Black" pitchFamily="34" charset="0"/>
                <a:ea typeface="ＭＳ Ｐゴシック" pitchFamily="34" charset="-128"/>
                <a:cs typeface="Arial" charset="0"/>
              </a:rPr>
              <a:t>IMPLEMENT </a:t>
            </a:r>
            <a:r>
              <a:rPr lang="fr-FR" sz="1600" kern="0" baseline="30000">
                <a:solidFill>
                  <a:srgbClr val="C00000"/>
                </a:solidFill>
                <a:latin typeface="Arial Black" pitchFamily="34" charset="0"/>
                <a:ea typeface="ＭＳ Ｐゴシック" pitchFamily="34" charset="-128"/>
                <a:cs typeface="Arial" charset="0"/>
              </a:rPr>
              <a:t>RESPONSIBLE PURCHASING VISION</a:t>
            </a:r>
          </a:p>
        </xdr:txBody>
      </xdr:sp>
      <xdr:sp macro="" textlink="">
        <xdr:nvSpPr>
          <xdr:cNvPr id="17" name="Rectangle à coins arrondis 16">
            <a:extLst>
              <a:ext uri="{FF2B5EF4-FFF2-40B4-BE49-F238E27FC236}">
                <a16:creationId xmlns:a16="http://schemas.microsoft.com/office/drawing/2014/main" id="{00000000-0008-0000-0400-000011000000}"/>
              </a:ext>
            </a:extLst>
          </xdr:cNvPr>
          <xdr:cNvSpPr/>
        </xdr:nvSpPr>
        <xdr:spPr>
          <a:xfrm>
            <a:off x="4106333" y="3270251"/>
            <a:ext cx="9408583" cy="836084"/>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1">
                <a:solidFill>
                  <a:srgbClr val="C00000"/>
                </a:solidFill>
              </a:rPr>
              <a:t>Key project</a:t>
            </a:r>
          </a:p>
          <a:p>
            <a:pPr algn="l"/>
            <a:r>
              <a:rPr lang="fr-FR" sz="1100">
                <a:solidFill>
                  <a:sysClr val="windowText" lastClr="000000"/>
                </a:solidFill>
              </a:rPr>
              <a:t>Conduct advanced productivity plan through Buy Cheaper and Buy better</a:t>
            </a:r>
            <a:r>
              <a:rPr lang="fr-FR" sz="1100" baseline="0">
                <a:solidFill>
                  <a:sysClr val="windowText" lastClr="000000"/>
                </a:solidFill>
              </a:rPr>
              <a:t> initiatives</a:t>
            </a:r>
          </a:p>
          <a:p>
            <a:pPr algn="l"/>
            <a:r>
              <a:rPr lang="fr-FR" sz="1100" baseline="0">
                <a:solidFill>
                  <a:sysClr val="windowText" lastClr="000000"/>
                </a:solidFill>
              </a:rPr>
              <a:t>Develop standardized solutions for platfom projects</a:t>
            </a:r>
          </a:p>
        </xdr:txBody>
      </xdr:sp>
      <xdr:sp macro="" textlink="">
        <xdr:nvSpPr>
          <xdr:cNvPr id="18" name="Rectangle à coins arrondis 17">
            <a:extLst>
              <a:ext uri="{FF2B5EF4-FFF2-40B4-BE49-F238E27FC236}">
                <a16:creationId xmlns:a16="http://schemas.microsoft.com/office/drawing/2014/main" id="{00000000-0008-0000-0400-000012000000}"/>
              </a:ext>
            </a:extLst>
          </xdr:cNvPr>
          <xdr:cNvSpPr/>
        </xdr:nvSpPr>
        <xdr:spPr>
          <a:xfrm>
            <a:off x="9429750" y="3354916"/>
            <a:ext cx="3566583" cy="740833"/>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aseline="0">
                <a:ln>
                  <a:noFill/>
                </a:ln>
                <a:solidFill>
                  <a:sysClr val="windowText" lastClr="000000"/>
                </a:solidFill>
              </a:rPr>
              <a:t>Negotiate lead-time reduction with Suppliers</a:t>
            </a:r>
          </a:p>
          <a:p>
            <a:pPr algn="l"/>
            <a:r>
              <a:rPr lang="fr-FR" sz="1100" baseline="0">
                <a:ln>
                  <a:noFill/>
                </a:ln>
                <a:solidFill>
                  <a:sysClr val="windowText" lastClr="000000"/>
                </a:solidFill>
              </a:rPr>
              <a:t>Challenge current suppliers footprint</a:t>
            </a:r>
          </a:p>
          <a:p>
            <a:pPr algn="l"/>
            <a:r>
              <a:rPr lang="fr-FR" sz="1100" baseline="0">
                <a:ln>
                  <a:noFill/>
                </a:ln>
                <a:solidFill>
                  <a:sysClr val="windowText" lastClr="000000"/>
                </a:solidFill>
              </a:rPr>
              <a:t>Develop Supply risk analisys and contingency plans</a:t>
            </a:r>
            <a:endParaRPr lang="fr-FR" sz="1100">
              <a:ln>
                <a:noFill/>
              </a:ln>
              <a:solidFill>
                <a:sysClr val="windowText" lastClr="000000"/>
              </a:solidFill>
            </a:endParaRPr>
          </a:p>
        </xdr:txBody>
      </xdr:sp>
      <xdr:sp macro="" textlink="">
        <xdr:nvSpPr>
          <xdr:cNvPr id="19" name="Rectangle à coins arrondis 18">
            <a:extLst>
              <a:ext uri="{FF2B5EF4-FFF2-40B4-BE49-F238E27FC236}">
                <a16:creationId xmlns:a16="http://schemas.microsoft.com/office/drawing/2014/main" id="{00000000-0008-0000-0400-000013000000}"/>
              </a:ext>
            </a:extLst>
          </xdr:cNvPr>
          <xdr:cNvSpPr/>
        </xdr:nvSpPr>
        <xdr:spPr>
          <a:xfrm>
            <a:off x="4106334" y="4307418"/>
            <a:ext cx="9408583" cy="78591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1">
                <a:solidFill>
                  <a:srgbClr val="C00000"/>
                </a:solidFill>
              </a:rPr>
              <a:t>Key project</a:t>
            </a:r>
          </a:p>
          <a:p>
            <a:pPr algn="l"/>
            <a:r>
              <a:rPr lang="fr-FR" sz="1100">
                <a:solidFill>
                  <a:sysClr val="windowText" lastClr="000000"/>
                </a:solidFill>
              </a:rPr>
              <a:t>Pursue audits program and compliance issues</a:t>
            </a:r>
          </a:p>
          <a:p>
            <a:pPr algn="l"/>
            <a:r>
              <a:rPr lang="fr-FR" sz="1100" baseline="0">
                <a:solidFill>
                  <a:sysClr val="windowText" lastClr="000000"/>
                </a:solidFill>
              </a:rPr>
              <a:t>Put social and environnemental clauses with SEB tenders</a:t>
            </a:r>
          </a:p>
        </xdr:txBody>
      </xdr:sp>
      <xdr:sp macro="" textlink="">
        <xdr:nvSpPr>
          <xdr:cNvPr id="20" name="Rectangle à coins arrondis 19">
            <a:extLst>
              <a:ext uri="{FF2B5EF4-FFF2-40B4-BE49-F238E27FC236}">
                <a16:creationId xmlns:a16="http://schemas.microsoft.com/office/drawing/2014/main" id="{00000000-0008-0000-0400-000014000000}"/>
              </a:ext>
            </a:extLst>
          </xdr:cNvPr>
          <xdr:cNvSpPr/>
        </xdr:nvSpPr>
        <xdr:spPr>
          <a:xfrm>
            <a:off x="9461500" y="4497917"/>
            <a:ext cx="3566583" cy="518582"/>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lang="fr-FR" sz="1100" baseline="0">
                <a:ln>
                  <a:noFill/>
                </a:ln>
                <a:solidFill>
                  <a:sysClr val="windowText" lastClr="000000"/>
                </a:solidFill>
              </a:rPr>
              <a:t>Develop alternative “Green” raw materials and Energy savings initiatives</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2:Z199"/>
  <sheetViews>
    <sheetView showGridLines="0" tabSelected="1" view="pageBreakPreview" topLeftCell="A34" zoomScale="60" zoomScaleNormal="70" workbookViewId="0">
      <selection activeCell="I23" sqref="I23"/>
    </sheetView>
  </sheetViews>
  <sheetFormatPr defaultRowHeight="15"/>
  <cols>
    <col min="1" max="1" width="5.85546875" customWidth="1"/>
    <col min="2" max="2" width="9.140625" customWidth="1"/>
    <col min="5" max="5" width="16.85546875" bestFit="1" customWidth="1"/>
    <col min="7" max="7" width="10" bestFit="1" customWidth="1"/>
    <col min="14" max="14" width="8.7109375" customWidth="1"/>
    <col min="15" max="15" width="10.28515625" customWidth="1"/>
    <col min="24" max="31" width="9.140625" customWidth="1"/>
  </cols>
  <sheetData>
    <row r="12" spans="26:26" ht="15.75">
      <c r="Z12" s="13"/>
    </row>
    <row r="45" spans="14:15" ht="18.75">
      <c r="N45" s="44" t="str">
        <f>IF(Data!I8="","",IF(Data!I8&gt;0%,"p",IF(Data!I8=0%,"u","q")))</f>
        <v>u</v>
      </c>
      <c r="O45" s="44" t="str">
        <f>IF(Data!J8="","",IF(Data!J8&gt;0%,"p",IF(Data!J8=0%,"u","q")))</f>
        <v>u</v>
      </c>
    </row>
    <row r="46" spans="14:15" ht="18.75">
      <c r="N46" s="44"/>
      <c r="O46" s="44" t="str">
        <f>IF(Data!J9="","",IF(Data!J9&gt;0%,"p",IF(Data!J9=0%,"u","q")))</f>
        <v/>
      </c>
    </row>
    <row r="49" spans="14:22" ht="18.75">
      <c r="N49" s="44"/>
      <c r="O49" s="44" t="str">
        <f>IF(Data!J12="","",IF(Data!J12&gt;0%,"p",IF(Data!J12=0%,"u","q")))</f>
        <v/>
      </c>
      <c r="T49" s="286" t="str">
        <f>IF('Buyer input'!B59="","",'Buyer input'!B59)</f>
        <v/>
      </c>
      <c r="U49" s="286"/>
    </row>
    <row r="50" spans="14:22" ht="18.75">
      <c r="N50" s="44"/>
      <c r="O50" s="44" t="str">
        <f>IF(Data!J13="","",IF(Data!J13&gt;0%,"p",IF(Data!J13=0%,"u","q")))</f>
        <v/>
      </c>
      <c r="T50" s="286"/>
      <c r="U50" s="286"/>
    </row>
    <row r="51" spans="14:22" ht="15" customHeight="1">
      <c r="S51" s="82"/>
      <c r="T51" s="286"/>
      <c r="U51" s="286"/>
      <c r="V51" s="82"/>
    </row>
    <row r="52" spans="14:22" ht="15" customHeight="1">
      <c r="S52" s="82"/>
      <c r="T52" s="286" t="str">
        <f>IF('Buyer input'!B60="","",'Buyer input'!B60)</f>
        <v/>
      </c>
      <c r="U52" s="286"/>
      <c r="V52" s="82"/>
    </row>
    <row r="53" spans="14:22" ht="18.75">
      <c r="N53" s="44"/>
      <c r="O53" s="44" t="str">
        <f>IF(Data!J17="","",IF(Data!J17&gt;0%,"p",IF(Data!J17=0%,"u","q")))</f>
        <v/>
      </c>
      <c r="T53" s="286"/>
      <c r="U53" s="286"/>
    </row>
    <row r="54" spans="14:22" ht="18.75">
      <c r="N54" s="44"/>
      <c r="O54" s="44" t="str">
        <f>IF(Data!J18="","",IF(Data!J18&gt;0%,"p",IF(Data!J18=0%,"u","q")))</f>
        <v/>
      </c>
      <c r="T54" s="286"/>
      <c r="U54" s="286"/>
    </row>
    <row r="55" spans="14:22" ht="18.75">
      <c r="N55" s="44"/>
      <c r="O55" s="44" t="str">
        <f>IF(Data!J19="","",IF(Data!J19&gt;0%,"p",IF(Data!J19=0%,"u","q")))</f>
        <v/>
      </c>
      <c r="T55" s="286" t="str">
        <f>IF('Buyer input'!B61="","",'Buyer input'!B61)</f>
        <v/>
      </c>
      <c r="U55" s="286"/>
    </row>
    <row r="56" spans="14:22">
      <c r="T56" s="286"/>
      <c r="U56" s="286"/>
    </row>
    <row r="57" spans="14:22">
      <c r="T57" s="286"/>
      <c r="U57" s="286"/>
    </row>
    <row r="59" spans="14:22">
      <c r="T59" s="286" t="str">
        <f>IF('Buyer input'!B62="","",'Buyer input'!B62)</f>
        <v/>
      </c>
      <c r="U59" s="286"/>
    </row>
    <row r="60" spans="14:22">
      <c r="T60" s="286"/>
      <c r="U60" s="286"/>
    </row>
    <row r="61" spans="14:22">
      <c r="T61" s="286"/>
      <c r="U61" s="286"/>
    </row>
    <row r="63" spans="14:22">
      <c r="T63" s="286" t="str">
        <f>IF('Buyer input'!B63="","",'Buyer input'!B63)</f>
        <v/>
      </c>
      <c r="U63" s="286"/>
    </row>
    <row r="64" spans="14:22">
      <c r="T64" s="286"/>
      <c r="U64" s="286"/>
    </row>
    <row r="65" spans="20:21">
      <c r="T65" s="286"/>
      <c r="U65" s="286"/>
    </row>
    <row r="67" spans="20:21">
      <c r="T67" s="286" t="str">
        <f>IF('Buyer input'!B64="","",'Buyer input'!B64)</f>
        <v/>
      </c>
      <c r="U67" s="286"/>
    </row>
    <row r="68" spans="20:21">
      <c r="T68" s="286"/>
      <c r="U68" s="286"/>
    </row>
    <row r="69" spans="20:21">
      <c r="T69" s="286"/>
      <c r="U69" s="286"/>
    </row>
    <row r="71" spans="20:21">
      <c r="T71" s="286" t="str">
        <f>IF('Buyer input'!B65="","",'Buyer input'!B65)</f>
        <v/>
      </c>
      <c r="U71" s="286"/>
    </row>
    <row r="72" spans="20:21">
      <c r="T72" s="286"/>
      <c r="U72" s="286"/>
    </row>
    <row r="73" spans="20:21">
      <c r="T73" s="286"/>
      <c r="U73" s="286"/>
    </row>
    <row r="80" spans="20:21" ht="52.5" customHeight="1"/>
    <row r="81" s="266" customFormat="1" ht="35.25" customHeight="1"/>
    <row r="83" ht="19.5" customHeight="1"/>
    <row r="127" spans="2:5" hidden="1"/>
    <row r="128" spans="2:5" ht="26.25" hidden="1">
      <c r="B128" t="s">
        <v>0</v>
      </c>
      <c r="E128" s="67">
        <f>'Buyer input'!B2</f>
        <v>0</v>
      </c>
    </row>
    <row r="129" spans="2:11" ht="21" hidden="1">
      <c r="B129" t="s">
        <v>1</v>
      </c>
      <c r="E129" s="66">
        <f>Data!E1</f>
        <v>0</v>
      </c>
      <c r="I129" s="263" t="s">
        <v>329</v>
      </c>
      <c r="J129" s="263"/>
      <c r="K129" s="271" t="str">
        <f>IF(Keycontactperson="","",Keycontactperson)</f>
        <v/>
      </c>
    </row>
    <row r="130" spans="2:11" ht="21" hidden="1">
      <c r="B130" t="s">
        <v>35</v>
      </c>
      <c r="E130" s="66" t="str">
        <f>IF('Buyer input'!B3="","",'Buyer input'!B3)</f>
        <v/>
      </c>
      <c r="I130" s="263" t="s">
        <v>330</v>
      </c>
      <c r="J130" s="263"/>
      <c r="K130" s="272" t="str">
        <f>IF(Title="","",Title)</f>
        <v/>
      </c>
    </row>
    <row r="131" spans="2:11" ht="18.75" hidden="1">
      <c r="B131" t="s">
        <v>36</v>
      </c>
      <c r="E131" s="65" t="str">
        <f>IF('Buyer input'!B4="","",'Buyer input'!B4)</f>
        <v/>
      </c>
      <c r="I131" s="263" t="s">
        <v>331</v>
      </c>
      <c r="J131" s="263"/>
      <c r="K131" s="264" t="str">
        <f>IF(Top3customers1="","",Top3customers1)</f>
        <v/>
      </c>
    </row>
    <row r="132" spans="2:11" hidden="1">
      <c r="E132" s="2"/>
      <c r="I132" s="263" t="s">
        <v>332</v>
      </c>
      <c r="J132" s="263"/>
      <c r="K132" s="264" t="str">
        <f>IF(Top3customers2="","",Top3customers2)</f>
        <v/>
      </c>
    </row>
    <row r="133" spans="2:11" hidden="1">
      <c r="B133" t="s">
        <v>2</v>
      </c>
      <c r="E133" s="61" t="str">
        <f>IF('Buyer input'!B40="","",'Buyer input'!B40)</f>
        <v/>
      </c>
      <c r="I133" s="263" t="s">
        <v>333</v>
      </c>
      <c r="J133" s="263"/>
      <c r="K133" s="265" t="str">
        <f>IF(Top3customers3="","",Top3customers3)</f>
        <v/>
      </c>
    </row>
    <row r="134" spans="2:11" hidden="1">
      <c r="B134" t="s">
        <v>3</v>
      </c>
      <c r="E134" s="62" t="str">
        <f>IF('Buyer input'!B41="","",'Buyer input'!B41)</f>
        <v/>
      </c>
    </row>
    <row r="135" spans="2:11" hidden="1">
      <c r="B135" t="s">
        <v>4</v>
      </c>
      <c r="E135" s="62" t="str">
        <f>IF('Buyer input'!B42="","",'Buyer input'!B42)</f>
        <v/>
      </c>
    </row>
    <row r="136" spans="2:11" hidden="1">
      <c r="B136" t="s">
        <v>5</v>
      </c>
      <c r="E136" s="62" t="str">
        <f>IF('Buyer input'!B43="","",'Buyer input'!B43)</f>
        <v/>
      </c>
    </row>
    <row r="137" spans="2:11" hidden="1">
      <c r="B137" t="s">
        <v>6</v>
      </c>
      <c r="E137" s="62" t="str">
        <f>IF('Buyer input'!B44="","",'Buyer input'!B44)</f>
        <v/>
      </c>
    </row>
    <row r="138" spans="2:11" hidden="1">
      <c r="B138" t="s">
        <v>7</v>
      </c>
      <c r="E138" s="62" t="str">
        <f>IF('Buyer input'!B45="","",'Buyer input'!B45)</f>
        <v/>
      </c>
    </row>
    <row r="139" spans="2:11" hidden="1">
      <c r="B139" t="s">
        <v>8</v>
      </c>
      <c r="E139" s="62" t="str">
        <f>IF('Buyer input'!B46="","",'Buyer input'!B46)</f>
        <v/>
      </c>
    </row>
    <row r="140" spans="2:11" hidden="1">
      <c r="B140" t="s">
        <v>9</v>
      </c>
      <c r="E140" s="63" t="str">
        <f>IF('Buyer input'!B47="","",'Buyer input'!B47)</f>
        <v/>
      </c>
    </row>
    <row r="141" spans="2:11" hidden="1">
      <c r="E141" s="64"/>
    </row>
    <row r="142" spans="2:11" hidden="1">
      <c r="B142" t="s">
        <v>10</v>
      </c>
      <c r="E142" s="61" t="str">
        <f>IF('Buyer input'!B49="","",'Buyer input'!B49)</f>
        <v/>
      </c>
    </row>
    <row r="143" spans="2:11" hidden="1">
      <c r="B143" t="s">
        <v>11</v>
      </c>
      <c r="E143" s="62" t="str">
        <f>IF('Buyer input'!B50="","",'Buyer input'!B50)</f>
        <v/>
      </c>
    </row>
    <row r="144" spans="2:11" hidden="1">
      <c r="B144" t="s">
        <v>12</v>
      </c>
      <c r="E144" s="62" t="str">
        <f>IF('Buyer input'!B51="","",'Buyer input'!B51)</f>
        <v/>
      </c>
    </row>
    <row r="145" spans="1:17" hidden="1">
      <c r="B145" t="s">
        <v>13</v>
      </c>
      <c r="E145" s="62" t="str">
        <f>IF('Buyer input'!B52="","",'Buyer input'!B52)</f>
        <v/>
      </c>
    </row>
    <row r="146" spans="1:17" hidden="1">
      <c r="B146" t="s">
        <v>14</v>
      </c>
      <c r="E146" s="62" t="str">
        <f>IF('Buyer input'!B53="","",'Buyer input'!B53)</f>
        <v/>
      </c>
    </row>
    <row r="147" spans="1:17" hidden="1">
      <c r="B147" t="s">
        <v>15</v>
      </c>
      <c r="E147" s="62" t="str">
        <f>IF('Buyer input'!B54="","",'Buyer input'!B54)</f>
        <v/>
      </c>
    </row>
    <row r="148" spans="1:17" hidden="1">
      <c r="B148" t="s">
        <v>16</v>
      </c>
      <c r="E148" s="62" t="str">
        <f>IF('Buyer input'!B55="","",'Buyer input'!B55)</f>
        <v/>
      </c>
    </row>
    <row r="149" spans="1:17" hidden="1">
      <c r="B149" t="s">
        <v>17</v>
      </c>
      <c r="E149" s="63" t="str">
        <f>IF('Buyer input'!B56="","",'Buyer input'!B56)</f>
        <v/>
      </c>
    </row>
    <row r="150" spans="1:17" hidden="1">
      <c r="E150" s="2"/>
    </row>
    <row r="151" spans="1:17" ht="18.75" hidden="1">
      <c r="B151" t="s">
        <v>18</v>
      </c>
      <c r="D151" s="14" t="str">
        <f>IF(Data!B47="","",Data!B47)</f>
        <v/>
      </c>
      <c r="E151" s="14" t="str">
        <f>IF(Data!C47="","",Data!C47)</f>
        <v/>
      </c>
    </row>
    <row r="152" spans="1:17" ht="18.75" hidden="1">
      <c r="B152" t="s">
        <v>19</v>
      </c>
      <c r="D152" s="14" t="str">
        <f>IF(Data!B48="","",Data!B48)</f>
        <v/>
      </c>
      <c r="E152" s="14" t="str">
        <f>IF(Data!C48="","",Data!C48)</f>
        <v/>
      </c>
    </row>
    <row r="153" spans="1:17" ht="18.75" hidden="1">
      <c r="B153" t="s">
        <v>20</v>
      </c>
      <c r="D153" s="14" t="str">
        <f>IF(Data!B49="","",Data!B49)</f>
        <v/>
      </c>
      <c r="E153" s="14" t="str">
        <f>IF(Data!C49="","",Data!C49)</f>
        <v/>
      </c>
    </row>
    <row r="154" spans="1:17" hidden="1"/>
    <row r="155" spans="1:17" ht="22.5" hidden="1" customHeight="1">
      <c r="A155" s="8" t="str">
        <f>IF(LEFT(E155,1)="(","Predefined","")</f>
        <v/>
      </c>
      <c r="B155" t="s">
        <v>21</v>
      </c>
      <c r="E155" s="58" t="str">
        <f>IF('Buyer input'!B11="","",'Buyer input'!B11)</f>
        <v/>
      </c>
      <c r="F155" s="3"/>
      <c r="G155" s="3"/>
      <c r="H155" s="3"/>
      <c r="I155" s="3"/>
      <c r="J155" s="3"/>
      <c r="K155" s="3"/>
      <c r="L155" s="3"/>
      <c r="M155" s="3"/>
      <c r="N155" s="3"/>
      <c r="O155" s="3"/>
      <c r="P155" s="3"/>
      <c r="Q155" s="3"/>
    </row>
    <row r="156" spans="1:17" ht="21" hidden="1">
      <c r="A156" s="9" t="str">
        <f t="shared" ref="A156:A176" si="0">IF(LEFT(E156,1)="(","Predefined","")</f>
        <v/>
      </c>
      <c r="E156" s="59" t="str">
        <f>IF('Buyer input'!B12="","",'Buyer input'!B12)</f>
        <v/>
      </c>
    </row>
    <row r="157" spans="1:17" ht="21" hidden="1">
      <c r="A157" s="9" t="str">
        <f t="shared" si="0"/>
        <v/>
      </c>
      <c r="E157" s="59" t="str">
        <f>IF('Buyer input'!B13="","",'Buyer input'!B13)</f>
        <v/>
      </c>
    </row>
    <row r="158" spans="1:17" ht="21" hidden="1">
      <c r="A158" s="9" t="str">
        <f t="shared" si="0"/>
        <v/>
      </c>
      <c r="B158" t="s">
        <v>22</v>
      </c>
      <c r="E158" s="59" t="str">
        <f>IF('Buyer input'!B14="","",'Buyer input'!B14)</f>
        <v/>
      </c>
    </row>
    <row r="159" spans="1:17" ht="21" hidden="1">
      <c r="A159" s="9" t="str">
        <f t="shared" si="0"/>
        <v/>
      </c>
      <c r="E159" s="59" t="str">
        <f>IF('Buyer input'!B15="","",'Buyer input'!B15)</f>
        <v/>
      </c>
    </row>
    <row r="160" spans="1:17" ht="21" hidden="1">
      <c r="A160" s="9" t="str">
        <f t="shared" si="0"/>
        <v/>
      </c>
      <c r="E160" s="59" t="str">
        <f>IF('Buyer input'!B16="","",'Buyer input'!B16)</f>
        <v/>
      </c>
    </row>
    <row r="161" spans="1:5" ht="21" hidden="1">
      <c r="A161" s="9" t="str">
        <f t="shared" si="0"/>
        <v/>
      </c>
      <c r="B161" t="s">
        <v>23</v>
      </c>
      <c r="E161" s="59" t="str">
        <f>IF('Buyer input'!B17="","",'Buyer input'!B17)</f>
        <v/>
      </c>
    </row>
    <row r="162" spans="1:5" ht="21" hidden="1">
      <c r="A162" s="9" t="str">
        <f t="shared" si="0"/>
        <v/>
      </c>
      <c r="E162" s="59" t="str">
        <f>IF('Buyer input'!B18="","",'Buyer input'!B18)</f>
        <v/>
      </c>
    </row>
    <row r="163" spans="1:5" ht="21" hidden="1">
      <c r="A163" s="9" t="str">
        <f t="shared" si="0"/>
        <v/>
      </c>
      <c r="E163" s="59" t="str">
        <f>IF('Buyer input'!B19="","",'Buyer input'!B19)</f>
        <v/>
      </c>
    </row>
    <row r="164" spans="1:5" ht="21" hidden="1">
      <c r="A164" s="9" t="str">
        <f t="shared" si="0"/>
        <v/>
      </c>
      <c r="B164" t="s">
        <v>24</v>
      </c>
      <c r="E164" s="59" t="str">
        <f>IF('Buyer input'!B20="","",'Buyer input'!B20)</f>
        <v/>
      </c>
    </row>
    <row r="165" spans="1:5" ht="21" hidden="1">
      <c r="A165" s="9" t="str">
        <f t="shared" si="0"/>
        <v/>
      </c>
      <c r="E165" s="59" t="str">
        <f>IF('Buyer input'!B21="","",'Buyer input'!B21)</f>
        <v/>
      </c>
    </row>
    <row r="166" spans="1:5" ht="21" hidden="1">
      <c r="A166" s="9" t="str">
        <f t="shared" si="0"/>
        <v/>
      </c>
      <c r="E166" s="59" t="str">
        <f>IF('Buyer input'!B22="","",'Buyer input'!B22)</f>
        <v/>
      </c>
    </row>
    <row r="167" spans="1:5" ht="21" hidden="1">
      <c r="A167" s="9" t="str">
        <f t="shared" si="0"/>
        <v>Predefined</v>
      </c>
      <c r="B167" t="s">
        <v>30</v>
      </c>
      <c r="E167" s="59" t="str">
        <f>IF('Buyer input'!B28="","",'Buyer input'!B28)</f>
        <v xml:space="preserve">(How many project developed) </v>
      </c>
    </row>
    <row r="168" spans="1:5" ht="21" hidden="1">
      <c r="A168" s="9" t="str">
        <f t="shared" si="0"/>
        <v>Predefined</v>
      </c>
      <c r="E168" s="59" t="str">
        <f>IF('Buyer input'!B29="","",'Buyer input'!B29)</f>
        <v xml:space="preserve">(Project on time or not?) </v>
      </c>
    </row>
    <row r="169" spans="1:5" ht="21" hidden="1">
      <c r="A169" s="9" t="str">
        <f t="shared" si="0"/>
        <v>Predefined</v>
      </c>
      <c r="B169" t="s">
        <v>31</v>
      </c>
      <c r="E169" s="280" t="str">
        <f>IF('Buyer input'!B30="","",'Buyer input'!B30)</f>
        <v xml:space="preserve">(Last negotiation date) </v>
      </c>
    </row>
    <row r="170" spans="1:5" ht="21" hidden="1">
      <c r="A170" s="9" t="str">
        <f t="shared" si="0"/>
        <v>Predefined</v>
      </c>
      <c r="E170" s="59" t="str">
        <f>IF('Buyer input'!B31="","",'Buyer input'!B31)</f>
        <v xml:space="preserve">(Result) </v>
      </c>
    </row>
    <row r="171" spans="1:5" ht="21" hidden="1">
      <c r="A171" s="9" t="str">
        <f t="shared" si="0"/>
        <v>Predefined</v>
      </c>
      <c r="E171" s="59" t="str">
        <f>IF('Buyer input'!B32="","",'Buyer input'!B32)</f>
        <v>(Comment)</v>
      </c>
    </row>
    <row r="172" spans="1:5" ht="21" hidden="1">
      <c r="A172" s="9" t="str">
        <f t="shared" si="0"/>
        <v/>
      </c>
      <c r="B172" t="s">
        <v>33</v>
      </c>
      <c r="E172" s="59" t="str">
        <f>IF('Buyer input'!B33="","",'Buyer input'!B33)</f>
        <v/>
      </c>
    </row>
    <row r="173" spans="1:5" ht="21" hidden="1">
      <c r="A173" s="9" t="str">
        <f t="shared" si="0"/>
        <v/>
      </c>
      <c r="E173" s="59" t="str">
        <f>IF('Buyer input'!B34="","",'Buyer input'!B34)</f>
        <v/>
      </c>
    </row>
    <row r="174" spans="1:5" ht="21" hidden="1">
      <c r="A174" s="9" t="str">
        <f t="shared" si="0"/>
        <v/>
      </c>
      <c r="E174" s="59" t="str">
        <f>IF('Buyer input'!B35="","",'Buyer input'!B35)</f>
        <v/>
      </c>
    </row>
    <row r="175" spans="1:5" ht="21" hidden="1">
      <c r="A175" s="9" t="str">
        <f t="shared" si="0"/>
        <v/>
      </c>
      <c r="E175" s="59" t="str">
        <f>IF('Buyer input'!B36="","",'Buyer input'!B36)</f>
        <v/>
      </c>
    </row>
    <row r="176" spans="1:5" ht="21" hidden="1">
      <c r="A176" s="10" t="str">
        <f t="shared" si="0"/>
        <v/>
      </c>
      <c r="E176" s="60" t="str">
        <f>IF('Buyer input'!B37="","",'Buyer input'!B37)</f>
        <v/>
      </c>
    </row>
    <row r="177" spans="2:7" hidden="1"/>
    <row r="178" spans="2:7" hidden="1">
      <c r="B178" t="s">
        <v>44</v>
      </c>
      <c r="E178" s="11">
        <f>'Buyer input'!B25</f>
        <v>0</v>
      </c>
      <c r="G178" t="s">
        <v>289</v>
      </c>
    </row>
    <row r="179" spans="2:7" ht="31.5" hidden="1">
      <c r="B179" t="s">
        <v>103</v>
      </c>
      <c r="C179" s="57">
        <f ca="1">'Buyer input'!B24</f>
        <v>2018</v>
      </c>
      <c r="E179" s="12" t="str">
        <f>IF(E178&gt;999999,ROUND(E178/1000000,1) &amp; " M",ROUND(E178/1000,0) &amp;" K")</f>
        <v>0 K</v>
      </c>
      <c r="G179" s="237">
        <f>IF('Buyer input'!B25=0,Data!C9,'Buyer input'!B25/Data!C8)</f>
        <v>0</v>
      </c>
    </row>
    <row r="180" spans="2:7" hidden="1">
      <c r="B180" t="s">
        <v>43</v>
      </c>
      <c r="E180" s="11">
        <f>'Buyer input'!B26</f>
        <v>0</v>
      </c>
    </row>
    <row r="181" spans="2:7" ht="31.5" hidden="1">
      <c r="E181" s="12" t="str">
        <f>IF(E180=0,"N/A",IF(E180&gt;999999,ROUND(E180/1000000,1) &amp; " M",ROUND(E180/1000,0) &amp;" K"))</f>
        <v>N/A</v>
      </c>
    </row>
    <row r="182" spans="2:7" hidden="1">
      <c r="E182" s="16"/>
    </row>
    <row r="183" spans="2:7" hidden="1"/>
    <row r="184" spans="2:7" hidden="1">
      <c r="B184" t="s">
        <v>72</v>
      </c>
    </row>
    <row r="185" spans="2:7" ht="18.75" hidden="1">
      <c r="B185" t="s">
        <v>73</v>
      </c>
      <c r="E185" s="57" t="str">
        <f>IF(Data!B53="","",Data!B53)</f>
        <v/>
      </c>
    </row>
    <row r="186" spans="2:7" ht="18.75" hidden="1">
      <c r="B186" t="s">
        <v>74</v>
      </c>
      <c r="E186" s="87" t="str">
        <f>IF(Data!B54="","",Data!B54)</f>
        <v/>
      </c>
    </row>
    <row r="187" spans="2:7" ht="18.75" hidden="1">
      <c r="B187" t="s">
        <v>75</v>
      </c>
      <c r="E187" s="87" t="str">
        <f>IF(Data!B55="","",Data!B55)</f>
        <v/>
      </c>
    </row>
    <row r="188" spans="2:7" ht="18.75" hidden="1">
      <c r="B188" t="s">
        <v>77</v>
      </c>
      <c r="E188" s="57" t="str">
        <f>IF(Data!B56="","",Data!B56)</f>
        <v/>
      </c>
      <c r="F188" s="55"/>
    </row>
    <row r="189" spans="2:7" ht="18.75" hidden="1">
      <c r="B189" t="s">
        <v>76</v>
      </c>
      <c r="E189" s="87" t="str">
        <f>IF(Data!B57="","",Data!B57)</f>
        <v/>
      </c>
      <c r="F189" s="55"/>
    </row>
    <row r="190" spans="2:7" ht="18.75" hidden="1">
      <c r="B190" t="s">
        <v>64</v>
      </c>
      <c r="E190" s="225" t="str">
        <f>IF(Data!B58="","",Data!B58)</f>
        <v/>
      </c>
      <c r="F190" s="55"/>
    </row>
    <row r="191" spans="2:7" ht="18.75" hidden="1">
      <c r="B191" t="s">
        <v>78</v>
      </c>
      <c r="E191" s="57" t="str">
        <f>IF(Data!B59="","",Data!B59)</f>
        <v/>
      </c>
      <c r="F191" s="55"/>
    </row>
    <row r="192" spans="2:7" hidden="1"/>
    <row r="193" spans="3:4" hidden="1"/>
    <row r="194" spans="3:4" hidden="1"/>
    <row r="195" spans="3:4" hidden="1"/>
    <row r="196" spans="3:4" ht="44.25" hidden="1">
      <c r="C196" s="4" t="s">
        <v>25</v>
      </c>
      <c r="D196" s="18" t="s">
        <v>40</v>
      </c>
    </row>
    <row r="197" spans="3:4" ht="44.25" hidden="1">
      <c r="C197" s="5" t="s">
        <v>26</v>
      </c>
      <c r="D197" s="19" t="s">
        <v>42</v>
      </c>
    </row>
    <row r="198" spans="3:4" ht="44.25" hidden="1">
      <c r="C198" s="6" t="s">
        <v>27</v>
      </c>
      <c r="D198" s="20" t="s">
        <v>41</v>
      </c>
    </row>
    <row r="199" spans="3:4" hidden="1"/>
  </sheetData>
  <mergeCells count="7">
    <mergeCell ref="T67:U69"/>
    <mergeCell ref="T71:U73"/>
    <mergeCell ref="T49:U51"/>
    <mergeCell ref="T52:U54"/>
    <mergeCell ref="T55:U57"/>
    <mergeCell ref="T59:U61"/>
    <mergeCell ref="T63:U65"/>
  </mergeCells>
  <conditionalFormatting sqref="E163">
    <cfRule type="expression" dxfId="40" priority="190">
      <formula>$A$163="Predefined"</formula>
    </cfRule>
  </conditionalFormatting>
  <conditionalFormatting sqref="E155">
    <cfRule type="expression" dxfId="39" priority="189">
      <formula>$A$155="Predefined"</formula>
    </cfRule>
  </conditionalFormatting>
  <conditionalFormatting sqref="E156">
    <cfRule type="expression" dxfId="38" priority="188">
      <formula>$A$156="Predefined"</formula>
    </cfRule>
  </conditionalFormatting>
  <conditionalFormatting sqref="E157">
    <cfRule type="expression" dxfId="37" priority="187">
      <formula>$A$157="Predefined"</formula>
    </cfRule>
  </conditionalFormatting>
  <conditionalFormatting sqref="E158">
    <cfRule type="expression" dxfId="36" priority="186">
      <formula>$A$158="Predefined"</formula>
    </cfRule>
  </conditionalFormatting>
  <conditionalFormatting sqref="E159">
    <cfRule type="expression" dxfId="35" priority="185">
      <formula>$A$159="Predefined"</formula>
    </cfRule>
  </conditionalFormatting>
  <conditionalFormatting sqref="E160">
    <cfRule type="expression" dxfId="34" priority="184">
      <formula>$A$160="Predefined"</formula>
    </cfRule>
  </conditionalFormatting>
  <conditionalFormatting sqref="E161">
    <cfRule type="expression" dxfId="33" priority="183">
      <formula>$A$161="Predefined"</formula>
    </cfRule>
  </conditionalFormatting>
  <conditionalFormatting sqref="E162">
    <cfRule type="expression" dxfId="32" priority="182">
      <formula>$A$162="Predefined"</formula>
    </cfRule>
  </conditionalFormatting>
  <conditionalFormatting sqref="E164">
    <cfRule type="expression" dxfId="31" priority="181">
      <formula>$A$164="Predefined"</formula>
    </cfRule>
  </conditionalFormatting>
  <conditionalFormatting sqref="E165">
    <cfRule type="expression" dxfId="30" priority="180">
      <formula>$A$165="Predefined"</formula>
    </cfRule>
  </conditionalFormatting>
  <conditionalFormatting sqref="E166">
    <cfRule type="expression" dxfId="29" priority="179">
      <formula>$A$166="Predefined"</formula>
    </cfRule>
  </conditionalFormatting>
  <conditionalFormatting sqref="E167">
    <cfRule type="expression" dxfId="28" priority="178">
      <formula>$A$167="Predefined"</formula>
    </cfRule>
  </conditionalFormatting>
  <conditionalFormatting sqref="E168">
    <cfRule type="expression" dxfId="27" priority="177">
      <formula>$A$168="Predefined"</formula>
    </cfRule>
  </conditionalFormatting>
  <conditionalFormatting sqref="E169">
    <cfRule type="expression" dxfId="26" priority="176">
      <formula>$A$169="Predefined"</formula>
    </cfRule>
  </conditionalFormatting>
  <conditionalFormatting sqref="E170">
    <cfRule type="expression" dxfId="25" priority="175">
      <formula>$A$170="Predefined"</formula>
    </cfRule>
  </conditionalFormatting>
  <conditionalFormatting sqref="E171">
    <cfRule type="expression" dxfId="24" priority="174">
      <formula>$A$171="Predefined"</formula>
    </cfRule>
  </conditionalFormatting>
  <conditionalFormatting sqref="E172">
    <cfRule type="expression" dxfId="23" priority="173">
      <formula>$A$172="Predefined"</formula>
    </cfRule>
  </conditionalFormatting>
  <conditionalFormatting sqref="E173">
    <cfRule type="expression" dxfId="22" priority="172">
      <formula>$A$173="Predefined"</formula>
    </cfRule>
  </conditionalFormatting>
  <conditionalFormatting sqref="E174">
    <cfRule type="expression" dxfId="21" priority="171">
      <formula>$A$174="Predefined"</formula>
    </cfRule>
  </conditionalFormatting>
  <conditionalFormatting sqref="E175">
    <cfRule type="expression" dxfId="20" priority="170">
      <formula>$A$175="Predefined"</formula>
    </cfRule>
  </conditionalFormatting>
  <conditionalFormatting sqref="E176">
    <cfRule type="expression" dxfId="19" priority="169">
      <formula>$A$176="Predefined"</formula>
    </cfRule>
  </conditionalFormatting>
  <conditionalFormatting sqref="E182">
    <cfRule type="iconSet" priority="168">
      <iconSet iconSet="3Arrows">
        <cfvo type="percent" val="0"/>
        <cfvo type="num" val="0"/>
        <cfvo type="num" val="0"/>
      </iconSet>
    </cfRule>
  </conditionalFormatting>
  <conditionalFormatting sqref="E182">
    <cfRule type="iconSet" priority="167">
      <iconSet iconSet="3Arrows">
        <cfvo type="percent" val="0"/>
        <cfvo type="percent" val="33"/>
        <cfvo type="percent" val="67"/>
      </iconSet>
    </cfRule>
  </conditionalFormatting>
  <conditionalFormatting sqref="E182">
    <cfRule type="iconSet" priority="166">
      <iconSet iconSet="3Arrows">
        <cfvo type="percent" val="0"/>
        <cfvo type="num" val="0"/>
        <cfvo type="num" val="1E-3"/>
      </iconSet>
    </cfRule>
  </conditionalFormatting>
  <conditionalFormatting sqref="N45:O46 N49:O50 N53:O55">
    <cfRule type="cellIs" dxfId="18" priority="163" operator="equal">
      <formula>"p"</formula>
    </cfRule>
    <cfRule type="cellIs" dxfId="17" priority="164" operator="equal">
      <formula>"u"</formula>
    </cfRule>
    <cfRule type="cellIs" dxfId="16" priority="165" operator="equal">
      <formula>"q"</formula>
    </cfRule>
  </conditionalFormatting>
  <conditionalFormatting sqref="T63:U65 T67:U69 T71:U73 T49:U57 T59:U61">
    <cfRule type="cellIs" dxfId="15" priority="1" operator="equal">
      <formula>"L"</formula>
    </cfRule>
    <cfRule type="cellIs" dxfId="14" priority="2" operator="equal">
      <formula>"K"</formula>
    </cfRule>
    <cfRule type="cellIs" dxfId="13" priority="3" operator="equal">
      <formula>"J"</formula>
    </cfRule>
  </conditionalFormatting>
  <dataValidations count="2">
    <dataValidation type="textLength" operator="lessThanOrEqual" allowBlank="1" showInputMessage="1" showErrorMessage="1" sqref="E167:E168" xr:uid="{00000000-0002-0000-0000-000000000000}">
      <formula1>130</formula1>
    </dataValidation>
    <dataValidation type="textLength" operator="lessThanOrEqual" allowBlank="1" showInputMessage="1" showErrorMessage="1" sqref="E155:Q155 E169:E171 E156:E166" xr:uid="{00000000-0002-0000-0000-000001000000}">
      <formula1>250</formula1>
    </dataValidation>
  </dataValidations>
  <pageMargins left="0.3" right="0.2" top="0.3" bottom="0.2" header="0.3" footer="0.2"/>
  <pageSetup paperSize="9" scale="4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outlinePr summaryBelow="0"/>
    <pageSetUpPr fitToPage="1"/>
  </sheetPr>
  <dimension ref="A1:L38"/>
  <sheetViews>
    <sheetView showGridLines="0" zoomScale="70" zoomScaleNormal="70" workbookViewId="0">
      <pane xSplit="2" ySplit="4" topLeftCell="D5" activePane="bottomRight" state="frozen"/>
      <selection pane="topRight" activeCell="C1" sqref="C1"/>
      <selection pane="bottomLeft" activeCell="A5" sqref="A5"/>
      <selection pane="bottomRight" activeCell="P15" sqref="P15"/>
    </sheetView>
  </sheetViews>
  <sheetFormatPr defaultRowHeight="15" outlineLevelRow="1"/>
  <cols>
    <col min="1" max="1" width="4.140625" customWidth="1"/>
    <col min="2" max="2" width="9.28515625" customWidth="1"/>
    <col min="3" max="3" width="36.42578125" customWidth="1"/>
    <col min="4" max="4" width="25.5703125" customWidth="1"/>
    <col min="5" max="5" width="40.85546875" customWidth="1"/>
    <col min="6" max="6" width="24.7109375" customWidth="1"/>
    <col min="7" max="8" width="14" customWidth="1"/>
    <col min="9" max="9" width="33.28515625" customWidth="1"/>
    <col min="10" max="10" width="15.5703125" customWidth="1"/>
    <col min="11" max="11" width="16.28515625" customWidth="1"/>
    <col min="12" max="12" width="26.85546875" customWidth="1"/>
  </cols>
  <sheetData>
    <row r="1" spans="1:12" ht="8.25" customHeight="1"/>
    <row r="2" spans="1:12" ht="26.25">
      <c r="B2" s="223" t="s">
        <v>275</v>
      </c>
      <c r="C2" s="56"/>
      <c r="D2" s="56"/>
    </row>
    <row r="3" spans="1:12" ht="7.5" customHeight="1"/>
    <row r="4" spans="1:12" ht="63.75" collapsed="1" thickBot="1">
      <c r="A4" s="222" t="s">
        <v>272</v>
      </c>
      <c r="B4" s="214" t="s">
        <v>262</v>
      </c>
      <c r="C4" s="214" t="s">
        <v>260</v>
      </c>
      <c r="D4" s="214" t="s">
        <v>261</v>
      </c>
      <c r="E4" s="214" t="s">
        <v>263</v>
      </c>
      <c r="F4" s="214" t="s">
        <v>259</v>
      </c>
      <c r="G4" s="214" t="s">
        <v>277</v>
      </c>
      <c r="H4" s="214" t="s">
        <v>278</v>
      </c>
      <c r="I4" s="215" t="s">
        <v>273</v>
      </c>
      <c r="J4" s="215" t="s">
        <v>279</v>
      </c>
      <c r="K4" s="216" t="s">
        <v>276</v>
      </c>
      <c r="L4" s="284" t="s">
        <v>341</v>
      </c>
    </row>
    <row r="5" spans="1:12" ht="45.75" hidden="1" outlineLevel="1" thickTop="1">
      <c r="A5" t="s">
        <v>265</v>
      </c>
      <c r="B5" s="218" t="s">
        <v>264</v>
      </c>
      <c r="C5" s="217" t="s">
        <v>266</v>
      </c>
      <c r="D5" s="217" t="s">
        <v>267</v>
      </c>
      <c r="E5" s="217" t="s">
        <v>268</v>
      </c>
      <c r="F5" s="217" t="s">
        <v>271</v>
      </c>
      <c r="G5" s="219">
        <v>42353</v>
      </c>
      <c r="H5" s="219">
        <v>42470</v>
      </c>
      <c r="I5" s="217" t="s">
        <v>274</v>
      </c>
      <c r="J5" s="219">
        <v>42463</v>
      </c>
      <c r="K5" s="217" t="str">
        <f ca="1">IF(E5&lt;&gt;"",IF(G5&lt;&gt;"",IF(J5&lt;&gt;"","Closed",IF(H5&lt;&gt;"",IF(TODAY()&gt;H5,"Delay","On-going"),"On-going")),"Not started"),".")</f>
        <v>Closed</v>
      </c>
      <c r="L5" s="221"/>
    </row>
    <row r="6" spans="1:12" ht="15.75" thickTop="1">
      <c r="B6" s="220"/>
      <c r="C6" s="221"/>
      <c r="D6" s="221"/>
      <c r="E6" s="221"/>
      <c r="F6" s="221"/>
      <c r="G6" s="224"/>
      <c r="H6" s="224"/>
      <c r="I6" s="221"/>
      <c r="J6" s="224"/>
      <c r="K6" s="221" t="str">
        <f ca="1">IF(E6&lt;&gt;"",IF(G6&lt;&gt;"",IF(J6&lt;&gt;"","Closed",IF(H6&lt;&gt;"",IF(TODAY()&gt;H6,"Delay","On-going"),"On-going")),"Not started"),".")</f>
        <v>.</v>
      </c>
      <c r="L6" s="221"/>
    </row>
    <row r="7" spans="1:12">
      <c r="B7" s="220"/>
      <c r="C7" s="221"/>
      <c r="D7" s="221"/>
      <c r="E7" s="221"/>
      <c r="F7" s="221"/>
      <c r="G7" s="224"/>
      <c r="H7" s="224"/>
      <c r="I7" s="221"/>
      <c r="J7" s="224"/>
      <c r="K7" s="221" t="str">
        <f t="shared" ref="K7:K37" ca="1" si="0">IF(E7&lt;&gt;"",IF(G7&lt;&gt;"",IF(J7&lt;&gt;"","Closed",IF(H7&lt;&gt;"",IF(TODAY()&gt;H7,"Delay","On-going"),"On-going")),"Not started"),".")</f>
        <v>.</v>
      </c>
      <c r="L7" s="221"/>
    </row>
    <row r="8" spans="1:12">
      <c r="B8" s="220"/>
      <c r="C8" s="221"/>
      <c r="D8" s="221"/>
      <c r="E8" s="221"/>
      <c r="F8" s="221"/>
      <c r="G8" s="224"/>
      <c r="H8" s="224"/>
      <c r="I8" s="221"/>
      <c r="J8" s="224"/>
      <c r="K8" s="221" t="str">
        <f t="shared" ca="1" si="0"/>
        <v>.</v>
      </c>
      <c r="L8" s="221"/>
    </row>
    <row r="9" spans="1:12">
      <c r="B9" s="220"/>
      <c r="C9" s="221"/>
      <c r="D9" s="221"/>
      <c r="E9" s="221"/>
      <c r="F9" s="221"/>
      <c r="G9" s="224"/>
      <c r="H9" s="224"/>
      <c r="I9" s="221"/>
      <c r="J9" s="224"/>
      <c r="K9" s="221" t="str">
        <f t="shared" ca="1" si="0"/>
        <v>.</v>
      </c>
      <c r="L9" s="221"/>
    </row>
    <row r="10" spans="1:12">
      <c r="B10" s="220"/>
      <c r="C10" s="221"/>
      <c r="D10" s="221"/>
      <c r="E10" s="221"/>
      <c r="F10" s="221"/>
      <c r="G10" s="224"/>
      <c r="H10" s="224"/>
      <c r="I10" s="221"/>
      <c r="J10" s="224"/>
      <c r="K10" s="221" t="str">
        <f t="shared" ca="1" si="0"/>
        <v>.</v>
      </c>
      <c r="L10" s="221"/>
    </row>
    <row r="11" spans="1:12">
      <c r="B11" s="220"/>
      <c r="C11" s="221"/>
      <c r="D11" s="221"/>
      <c r="E11" s="221"/>
      <c r="F11" s="221"/>
      <c r="G11" s="224"/>
      <c r="H11" s="224"/>
      <c r="I11" s="221"/>
      <c r="J11" s="224"/>
      <c r="K11" s="221" t="str">
        <f t="shared" ca="1" si="0"/>
        <v>.</v>
      </c>
      <c r="L11" s="221"/>
    </row>
    <row r="12" spans="1:12">
      <c r="B12" s="220"/>
      <c r="C12" s="221"/>
      <c r="D12" s="221"/>
      <c r="E12" s="221"/>
      <c r="F12" s="221"/>
      <c r="G12" s="224"/>
      <c r="H12" s="224"/>
      <c r="I12" s="221"/>
      <c r="J12" s="224"/>
      <c r="K12" s="221" t="str">
        <f t="shared" ca="1" si="0"/>
        <v>.</v>
      </c>
      <c r="L12" s="221"/>
    </row>
    <row r="13" spans="1:12">
      <c r="B13" s="220"/>
      <c r="C13" s="221"/>
      <c r="D13" s="221"/>
      <c r="E13" s="221"/>
      <c r="F13" s="221"/>
      <c r="G13" s="224"/>
      <c r="H13" s="224"/>
      <c r="I13" s="221"/>
      <c r="J13" s="224"/>
      <c r="K13" s="221" t="str">
        <f t="shared" ca="1" si="0"/>
        <v>.</v>
      </c>
      <c r="L13" s="221"/>
    </row>
    <row r="14" spans="1:12">
      <c r="B14" s="220"/>
      <c r="C14" s="221"/>
      <c r="D14" s="221"/>
      <c r="E14" s="221"/>
      <c r="F14" s="221"/>
      <c r="G14" s="224"/>
      <c r="H14" s="224"/>
      <c r="I14" s="221"/>
      <c r="J14" s="224"/>
      <c r="K14" s="221" t="str">
        <f t="shared" ca="1" si="0"/>
        <v>.</v>
      </c>
      <c r="L14" s="221"/>
    </row>
    <row r="15" spans="1:12">
      <c r="B15" s="220"/>
      <c r="C15" s="221"/>
      <c r="D15" s="221"/>
      <c r="E15" s="221"/>
      <c r="F15" s="221"/>
      <c r="G15" s="224"/>
      <c r="H15" s="224"/>
      <c r="I15" s="221"/>
      <c r="J15" s="224"/>
      <c r="K15" s="221" t="str">
        <f t="shared" ca="1" si="0"/>
        <v>.</v>
      </c>
      <c r="L15" s="221"/>
    </row>
    <row r="16" spans="1:12">
      <c r="B16" s="220"/>
      <c r="C16" s="221"/>
      <c r="D16" s="221"/>
      <c r="E16" s="221"/>
      <c r="F16" s="221"/>
      <c r="G16" s="224"/>
      <c r="H16" s="224"/>
      <c r="I16" s="221"/>
      <c r="J16" s="224"/>
      <c r="K16" s="221" t="str">
        <f t="shared" ca="1" si="0"/>
        <v>.</v>
      </c>
      <c r="L16" s="221"/>
    </row>
    <row r="17" spans="2:12">
      <c r="B17" s="220"/>
      <c r="C17" s="221"/>
      <c r="D17" s="221"/>
      <c r="E17" s="221"/>
      <c r="F17" s="221"/>
      <c r="G17" s="224"/>
      <c r="H17" s="224"/>
      <c r="I17" s="221"/>
      <c r="J17" s="224"/>
      <c r="K17" s="221" t="str">
        <f t="shared" ca="1" si="0"/>
        <v>.</v>
      </c>
      <c r="L17" s="221"/>
    </row>
    <row r="18" spans="2:12">
      <c r="B18" s="220"/>
      <c r="C18" s="221"/>
      <c r="D18" s="221"/>
      <c r="E18" s="221"/>
      <c r="F18" s="221"/>
      <c r="G18" s="224"/>
      <c r="H18" s="224"/>
      <c r="I18" s="221"/>
      <c r="J18" s="224"/>
      <c r="K18" s="221" t="str">
        <f t="shared" ca="1" si="0"/>
        <v>.</v>
      </c>
      <c r="L18" s="221"/>
    </row>
    <row r="19" spans="2:12">
      <c r="B19" s="220"/>
      <c r="C19" s="221"/>
      <c r="D19" s="221"/>
      <c r="E19" s="221"/>
      <c r="F19" s="221"/>
      <c r="G19" s="224"/>
      <c r="H19" s="224"/>
      <c r="I19" s="221"/>
      <c r="J19" s="224"/>
      <c r="K19" s="221" t="str">
        <f t="shared" ca="1" si="0"/>
        <v>.</v>
      </c>
      <c r="L19" s="221"/>
    </row>
    <row r="20" spans="2:12">
      <c r="B20" s="220"/>
      <c r="C20" s="221"/>
      <c r="D20" s="221"/>
      <c r="E20" s="221"/>
      <c r="F20" s="221"/>
      <c r="G20" s="224"/>
      <c r="H20" s="224"/>
      <c r="I20" s="221"/>
      <c r="J20" s="224"/>
      <c r="K20" s="221" t="str">
        <f t="shared" ca="1" si="0"/>
        <v>.</v>
      </c>
      <c r="L20" s="221"/>
    </row>
    <row r="21" spans="2:12">
      <c r="B21" s="220"/>
      <c r="C21" s="221"/>
      <c r="D21" s="221"/>
      <c r="E21" s="221"/>
      <c r="F21" s="221"/>
      <c r="G21" s="224"/>
      <c r="H21" s="224"/>
      <c r="I21" s="221"/>
      <c r="J21" s="224"/>
      <c r="K21" s="221" t="str">
        <f t="shared" ca="1" si="0"/>
        <v>.</v>
      </c>
      <c r="L21" s="221"/>
    </row>
    <row r="22" spans="2:12">
      <c r="B22" s="220"/>
      <c r="C22" s="221"/>
      <c r="D22" s="221"/>
      <c r="E22" s="221"/>
      <c r="F22" s="221"/>
      <c r="G22" s="224"/>
      <c r="H22" s="224"/>
      <c r="I22" s="221"/>
      <c r="J22" s="224"/>
      <c r="K22" s="221" t="str">
        <f t="shared" ca="1" si="0"/>
        <v>.</v>
      </c>
      <c r="L22" s="221"/>
    </row>
    <row r="23" spans="2:12">
      <c r="B23" s="220"/>
      <c r="C23" s="221"/>
      <c r="D23" s="221"/>
      <c r="E23" s="221"/>
      <c r="F23" s="221"/>
      <c r="G23" s="224"/>
      <c r="H23" s="224"/>
      <c r="I23" s="221"/>
      <c r="J23" s="224"/>
      <c r="K23" s="221" t="str">
        <f t="shared" ca="1" si="0"/>
        <v>.</v>
      </c>
      <c r="L23" s="221"/>
    </row>
    <row r="24" spans="2:12">
      <c r="B24" s="220"/>
      <c r="C24" s="221"/>
      <c r="D24" s="221"/>
      <c r="E24" s="221"/>
      <c r="F24" s="221"/>
      <c r="G24" s="224"/>
      <c r="H24" s="224"/>
      <c r="I24" s="221"/>
      <c r="J24" s="224"/>
      <c r="K24" s="221" t="str">
        <f t="shared" ca="1" si="0"/>
        <v>.</v>
      </c>
      <c r="L24" s="221"/>
    </row>
    <row r="25" spans="2:12">
      <c r="B25" s="220"/>
      <c r="C25" s="221"/>
      <c r="D25" s="221"/>
      <c r="E25" s="221"/>
      <c r="F25" s="221"/>
      <c r="G25" s="224"/>
      <c r="H25" s="224"/>
      <c r="I25" s="221"/>
      <c r="J25" s="224"/>
      <c r="K25" s="221" t="str">
        <f t="shared" ca="1" si="0"/>
        <v>.</v>
      </c>
      <c r="L25" s="221"/>
    </row>
    <row r="26" spans="2:12">
      <c r="B26" s="220"/>
      <c r="C26" s="221"/>
      <c r="D26" s="221"/>
      <c r="E26" s="221"/>
      <c r="F26" s="221"/>
      <c r="G26" s="224"/>
      <c r="H26" s="224"/>
      <c r="I26" s="221"/>
      <c r="J26" s="224"/>
      <c r="K26" s="221" t="str">
        <f t="shared" ca="1" si="0"/>
        <v>.</v>
      </c>
      <c r="L26" s="221"/>
    </row>
    <row r="27" spans="2:12">
      <c r="B27" s="220"/>
      <c r="C27" s="221"/>
      <c r="D27" s="221"/>
      <c r="E27" s="221"/>
      <c r="F27" s="221"/>
      <c r="G27" s="224"/>
      <c r="H27" s="224"/>
      <c r="I27" s="221"/>
      <c r="J27" s="224"/>
      <c r="K27" s="221" t="str">
        <f t="shared" ca="1" si="0"/>
        <v>.</v>
      </c>
      <c r="L27" s="221"/>
    </row>
    <row r="28" spans="2:12">
      <c r="B28" s="220"/>
      <c r="C28" s="221"/>
      <c r="D28" s="221"/>
      <c r="E28" s="221"/>
      <c r="F28" s="221"/>
      <c r="G28" s="224"/>
      <c r="H28" s="224"/>
      <c r="I28" s="221"/>
      <c r="J28" s="224"/>
      <c r="K28" s="221" t="str">
        <f t="shared" ca="1" si="0"/>
        <v>.</v>
      </c>
      <c r="L28" s="221"/>
    </row>
    <row r="29" spans="2:12">
      <c r="B29" s="220"/>
      <c r="C29" s="221"/>
      <c r="D29" s="221"/>
      <c r="E29" s="221"/>
      <c r="F29" s="221"/>
      <c r="G29" s="224"/>
      <c r="H29" s="224"/>
      <c r="I29" s="221"/>
      <c r="J29" s="224"/>
      <c r="K29" s="221" t="str">
        <f t="shared" ca="1" si="0"/>
        <v>.</v>
      </c>
      <c r="L29" s="221"/>
    </row>
    <row r="30" spans="2:12">
      <c r="B30" s="220"/>
      <c r="C30" s="221"/>
      <c r="D30" s="221"/>
      <c r="E30" s="221"/>
      <c r="F30" s="221"/>
      <c r="G30" s="224"/>
      <c r="H30" s="224"/>
      <c r="I30" s="221"/>
      <c r="J30" s="224"/>
      <c r="K30" s="221" t="str">
        <f t="shared" ca="1" si="0"/>
        <v>.</v>
      </c>
      <c r="L30" s="221"/>
    </row>
    <row r="31" spans="2:12">
      <c r="B31" s="220"/>
      <c r="C31" s="221"/>
      <c r="D31" s="221"/>
      <c r="E31" s="221"/>
      <c r="F31" s="221"/>
      <c r="G31" s="224"/>
      <c r="H31" s="224"/>
      <c r="I31" s="221"/>
      <c r="J31" s="224"/>
      <c r="K31" s="221" t="str">
        <f t="shared" ca="1" si="0"/>
        <v>.</v>
      </c>
      <c r="L31" s="221"/>
    </row>
    <row r="32" spans="2:12">
      <c r="B32" s="220"/>
      <c r="C32" s="221"/>
      <c r="D32" s="221"/>
      <c r="E32" s="221"/>
      <c r="F32" s="221"/>
      <c r="G32" s="224"/>
      <c r="H32" s="224"/>
      <c r="I32" s="221"/>
      <c r="J32" s="224"/>
      <c r="K32" s="221" t="str">
        <f t="shared" ca="1" si="0"/>
        <v>.</v>
      </c>
      <c r="L32" s="221"/>
    </row>
    <row r="33" spans="2:12">
      <c r="B33" s="220"/>
      <c r="C33" s="221"/>
      <c r="D33" s="221"/>
      <c r="E33" s="221"/>
      <c r="F33" s="221"/>
      <c r="G33" s="224"/>
      <c r="H33" s="224"/>
      <c r="I33" s="221"/>
      <c r="J33" s="224"/>
      <c r="K33" s="221" t="str">
        <f t="shared" ca="1" si="0"/>
        <v>.</v>
      </c>
      <c r="L33" s="221"/>
    </row>
    <row r="34" spans="2:12">
      <c r="B34" s="220"/>
      <c r="C34" s="221"/>
      <c r="D34" s="221"/>
      <c r="E34" s="221"/>
      <c r="F34" s="221"/>
      <c r="G34" s="224"/>
      <c r="H34" s="224"/>
      <c r="I34" s="221"/>
      <c r="J34" s="224"/>
      <c r="K34" s="221" t="str">
        <f t="shared" ca="1" si="0"/>
        <v>.</v>
      </c>
      <c r="L34" s="221"/>
    </row>
    <row r="35" spans="2:12">
      <c r="B35" s="220"/>
      <c r="C35" s="221"/>
      <c r="D35" s="221"/>
      <c r="E35" s="221"/>
      <c r="F35" s="221"/>
      <c r="G35" s="224"/>
      <c r="H35" s="224"/>
      <c r="I35" s="221"/>
      <c r="J35" s="224"/>
      <c r="K35" s="221" t="str">
        <f t="shared" ca="1" si="0"/>
        <v>.</v>
      </c>
      <c r="L35" s="221"/>
    </row>
    <row r="36" spans="2:12">
      <c r="B36" s="220"/>
      <c r="C36" s="221"/>
      <c r="D36" s="221"/>
      <c r="E36" s="221"/>
      <c r="F36" s="221"/>
      <c r="G36" s="224"/>
      <c r="H36" s="224"/>
      <c r="I36" s="221"/>
      <c r="J36" s="224"/>
      <c r="K36" s="221" t="str">
        <f t="shared" ca="1" si="0"/>
        <v>.</v>
      </c>
      <c r="L36" s="221"/>
    </row>
    <row r="37" spans="2:12">
      <c r="B37" s="220"/>
      <c r="C37" s="221"/>
      <c r="D37" s="221"/>
      <c r="E37" s="221"/>
      <c r="F37" s="221"/>
      <c r="G37" s="224"/>
      <c r="H37" s="224"/>
      <c r="I37" s="221"/>
      <c r="J37" s="224"/>
      <c r="K37" s="221" t="str">
        <f t="shared" ca="1" si="0"/>
        <v>.</v>
      </c>
      <c r="L37" s="221"/>
    </row>
    <row r="38" spans="2:12">
      <c r="B38" t="s">
        <v>269</v>
      </c>
      <c r="C38" t="s">
        <v>269</v>
      </c>
      <c r="D38" t="s">
        <v>269</v>
      </c>
      <c r="E38" t="s">
        <v>269</v>
      </c>
      <c r="F38" t="s">
        <v>269</v>
      </c>
      <c r="G38" t="s">
        <v>269</v>
      </c>
      <c r="H38" t="s">
        <v>269</v>
      </c>
      <c r="I38" t="s">
        <v>269</v>
      </c>
      <c r="J38" t="s">
        <v>269</v>
      </c>
      <c r="K38" t="s">
        <v>269</v>
      </c>
    </row>
  </sheetData>
  <conditionalFormatting sqref="B5:B37">
    <cfRule type="cellIs" dxfId="12" priority="7" operator="equal">
      <formula>"H"</formula>
    </cfRule>
    <cfRule type="cellIs" dxfId="11" priority="6" operator="equal">
      <formula>"M"</formula>
    </cfRule>
    <cfRule type="cellIs" dxfId="10" priority="5" operator="equal">
      <formula>"L"</formula>
    </cfRule>
  </conditionalFormatting>
  <conditionalFormatting sqref="K5:K37">
    <cfRule type="cellIs" dxfId="9" priority="4" operator="equal">
      <formula>"On-going"</formula>
    </cfRule>
    <cfRule type="cellIs" dxfId="8" priority="3" operator="equal">
      <formula>"Closed"</formula>
    </cfRule>
    <cfRule type="cellIs" dxfId="7" priority="2" operator="equal">
      <formula>"."</formula>
    </cfRule>
    <cfRule type="cellIs" dxfId="6" priority="1" operator="equal">
      <formula>"Delay"</formula>
    </cfRule>
  </conditionalFormatting>
  <dataValidations count="4">
    <dataValidation type="list" allowBlank="1" showInputMessage="1" showErrorMessage="1" sqref="B5:B37" xr:uid="{00000000-0002-0000-0100-000000000000}">
      <formula1>"H,M,L"</formula1>
    </dataValidation>
    <dataValidation type="list" allowBlank="1" showInputMessage="1" showErrorMessage="1" sqref="K5" xr:uid="{00000000-0002-0000-0100-000001000000}">
      <formula1>".,On-going, Delay, Closed"</formula1>
    </dataValidation>
    <dataValidation type="list" allowBlank="1" showInputMessage="1" showErrorMessage="1" sqref="K6:K37" xr:uid="{00000000-0002-0000-0100-000002000000}">
      <formula1>".,Not started, On-going, Delay, Closed"</formula1>
    </dataValidation>
    <dataValidation type="date" operator="greaterThan" allowBlank="1" showInputMessage="1" showErrorMessage="1" sqref="G6:H37 J6:J37" xr:uid="{00000000-0002-0000-0100-000003000000}">
      <formula1>36526</formula1>
    </dataValidation>
  </dataValidations>
  <pageMargins left="0.7" right="0.7" top="0.75" bottom="0.75" header="0.3" footer="0.3"/>
  <pageSetup paperSize="9" scale="5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pageSetUpPr fitToPage="1"/>
  </sheetPr>
  <dimension ref="A1:K74"/>
  <sheetViews>
    <sheetView showGridLines="0" topLeftCell="A44" zoomScale="70" zoomScaleNormal="70" workbookViewId="0">
      <selection activeCell="B59" sqref="B59:B65"/>
    </sheetView>
  </sheetViews>
  <sheetFormatPr defaultRowHeight="15"/>
  <cols>
    <col min="1" max="1" width="36.85546875" customWidth="1"/>
    <col min="2" max="2" width="111.85546875" customWidth="1"/>
    <col min="4" max="4" width="18.7109375" customWidth="1"/>
    <col min="5" max="5" width="10.85546875" hidden="1" customWidth="1"/>
    <col min="6" max="6" width="10.140625" hidden="1" customWidth="1"/>
    <col min="7" max="7" width="10.42578125" hidden="1" customWidth="1"/>
    <col min="8" max="8" width="11.7109375" hidden="1" customWidth="1"/>
    <col min="9" max="9" width="10.85546875" hidden="1" customWidth="1"/>
    <col min="10" max="10" width="10.7109375" hidden="1" customWidth="1"/>
    <col min="11" max="11" width="9.140625" customWidth="1"/>
  </cols>
  <sheetData>
    <row r="1" spans="1:4" ht="18.75">
      <c r="A1" s="90" t="s">
        <v>107</v>
      </c>
      <c r="B1" s="227" t="str">
        <f>IF(Data!B2="FP",Data!B2,IF(Data!B2="CP",Data!B2,"ALL"))</f>
        <v>ALL</v>
      </c>
    </row>
    <row r="2" spans="1:4">
      <c r="A2" s="1" t="s">
        <v>0</v>
      </c>
      <c r="B2" s="227">
        <f>frontshortname</f>
        <v>0</v>
      </c>
    </row>
    <row r="3" spans="1:4" hidden="1">
      <c r="A3" s="1" t="s">
        <v>35</v>
      </c>
      <c r="B3" s="245"/>
    </row>
    <row r="4" spans="1:4" hidden="1">
      <c r="A4" s="1" t="s">
        <v>36</v>
      </c>
      <c r="B4" s="246"/>
      <c r="D4" t="s">
        <v>37</v>
      </c>
    </row>
    <row r="5" spans="1:4" s="263" customFormat="1">
      <c r="A5" s="269" t="s">
        <v>329</v>
      </c>
      <c r="B5" s="268"/>
    </row>
    <row r="6" spans="1:4" s="263" customFormat="1">
      <c r="A6" s="269" t="s">
        <v>330</v>
      </c>
      <c r="B6" s="268"/>
    </row>
    <row r="7" spans="1:4" s="263" customFormat="1">
      <c r="A7" s="269" t="s">
        <v>334</v>
      </c>
      <c r="B7" s="268"/>
    </row>
    <row r="8" spans="1:4" s="266" customFormat="1">
      <c r="A8" s="267"/>
      <c r="B8" s="268"/>
    </row>
    <row r="9" spans="1:4" s="266" customFormat="1">
      <c r="A9" s="267"/>
      <c r="B9" s="268"/>
    </row>
    <row r="10" spans="1:4" ht="15.75" thickBot="1">
      <c r="A10" s="88" t="s">
        <v>29</v>
      </c>
    </row>
    <row r="11" spans="1:4">
      <c r="A11" s="1" t="s">
        <v>21</v>
      </c>
      <c r="B11" s="247"/>
      <c r="D11" t="s">
        <v>106</v>
      </c>
    </row>
    <row r="12" spans="1:4">
      <c r="B12" s="248"/>
      <c r="D12" t="s">
        <v>106</v>
      </c>
    </row>
    <row r="13" spans="1:4" ht="15.75" thickBot="1">
      <c r="B13" s="249"/>
      <c r="D13" t="s">
        <v>106</v>
      </c>
    </row>
    <row r="14" spans="1:4">
      <c r="A14" s="1" t="s">
        <v>22</v>
      </c>
      <c r="B14" s="247"/>
      <c r="D14" t="s">
        <v>106</v>
      </c>
    </row>
    <row r="15" spans="1:4">
      <c r="B15" s="248"/>
      <c r="D15" t="s">
        <v>106</v>
      </c>
    </row>
    <row r="16" spans="1:4" ht="15.75" thickBot="1">
      <c r="B16" s="249"/>
      <c r="D16" t="s">
        <v>106</v>
      </c>
    </row>
    <row r="17" spans="1:11">
      <c r="A17" s="1" t="s">
        <v>23</v>
      </c>
      <c r="B17" s="247"/>
      <c r="D17" t="s">
        <v>106</v>
      </c>
    </row>
    <row r="18" spans="1:11">
      <c r="B18" s="250"/>
      <c r="D18" t="s">
        <v>106</v>
      </c>
    </row>
    <row r="19" spans="1:11" ht="15.75" thickBot="1">
      <c r="B19" s="249"/>
      <c r="D19" t="s">
        <v>106</v>
      </c>
    </row>
    <row r="20" spans="1:11">
      <c r="A20" s="1" t="s">
        <v>24</v>
      </c>
      <c r="B20" s="247"/>
      <c r="D20" t="s">
        <v>106</v>
      </c>
    </row>
    <row r="21" spans="1:11">
      <c r="B21" s="248"/>
      <c r="D21" t="s">
        <v>106</v>
      </c>
    </row>
    <row r="22" spans="1:11" ht="15.75" thickBot="1">
      <c r="B22" s="249"/>
      <c r="D22" t="s">
        <v>106</v>
      </c>
    </row>
    <row r="24" spans="1:11" ht="15.75" thickBot="1">
      <c r="A24" s="1" t="s">
        <v>110</v>
      </c>
      <c r="B24" s="226">
        <f ca="1">IF(Data!E1="",YEAR(TODAY()),YEAR(Data!E1))</f>
        <v>2018</v>
      </c>
    </row>
    <row r="25" spans="1:11" ht="15.75" thickBot="1">
      <c r="A25" s="1" t="s">
        <v>44</v>
      </c>
      <c r="B25" s="251"/>
      <c r="C25" t="s">
        <v>34</v>
      </c>
    </row>
    <row r="26" spans="1:11" ht="30.75" thickBot="1">
      <c r="A26" s="17" t="s">
        <v>45</v>
      </c>
      <c r="B26" s="251"/>
      <c r="C26" t="s">
        <v>34</v>
      </c>
    </row>
    <row r="28" spans="1:11">
      <c r="A28" s="1" t="s">
        <v>30</v>
      </c>
      <c r="B28" s="252" t="s">
        <v>280</v>
      </c>
      <c r="D28" t="s">
        <v>38</v>
      </c>
      <c r="K28" s="234" t="s">
        <v>280</v>
      </c>
    </row>
    <row r="29" spans="1:11">
      <c r="B29" s="253" t="s">
        <v>281</v>
      </c>
      <c r="D29" t="s">
        <v>38</v>
      </c>
      <c r="K29" s="234" t="s">
        <v>281</v>
      </c>
    </row>
    <row r="30" spans="1:11">
      <c r="A30" s="1" t="s">
        <v>31</v>
      </c>
      <c r="B30" s="281" t="s">
        <v>282</v>
      </c>
      <c r="D30" t="s">
        <v>38</v>
      </c>
      <c r="K30" s="234" t="s">
        <v>282</v>
      </c>
    </row>
    <row r="31" spans="1:11">
      <c r="B31" s="254" t="s">
        <v>283</v>
      </c>
      <c r="D31" t="s">
        <v>38</v>
      </c>
      <c r="K31" s="234" t="s">
        <v>283</v>
      </c>
    </row>
    <row r="32" spans="1:11">
      <c r="B32" s="253" t="s">
        <v>32</v>
      </c>
      <c r="D32" t="s">
        <v>38</v>
      </c>
      <c r="K32" s="234" t="s">
        <v>32</v>
      </c>
    </row>
    <row r="33" spans="1:4">
      <c r="A33" s="1" t="s">
        <v>33</v>
      </c>
      <c r="B33" s="255"/>
      <c r="D33" t="s">
        <v>38</v>
      </c>
    </row>
    <row r="34" spans="1:4">
      <c r="B34" s="256"/>
      <c r="D34" t="s">
        <v>38</v>
      </c>
    </row>
    <row r="35" spans="1:4">
      <c r="B35" s="256"/>
      <c r="D35" t="s">
        <v>38</v>
      </c>
    </row>
    <row r="36" spans="1:4">
      <c r="B36" s="256"/>
      <c r="D36" t="s">
        <v>38</v>
      </c>
    </row>
    <row r="37" spans="1:4">
      <c r="B37" s="257"/>
      <c r="D37" t="s">
        <v>38</v>
      </c>
    </row>
    <row r="39" spans="1:4">
      <c r="A39" s="1" t="s">
        <v>28</v>
      </c>
    </row>
    <row r="40" spans="1:4">
      <c r="A40" t="s">
        <v>2</v>
      </c>
      <c r="B40" s="7"/>
      <c r="D40" t="s">
        <v>39</v>
      </c>
    </row>
    <row r="41" spans="1:4">
      <c r="A41" t="s">
        <v>3</v>
      </c>
      <c r="B41" s="7"/>
      <c r="D41" t="s">
        <v>39</v>
      </c>
    </row>
    <row r="42" spans="1:4">
      <c r="A42" t="s">
        <v>4</v>
      </c>
      <c r="B42" s="7"/>
      <c r="D42" t="s">
        <v>39</v>
      </c>
    </row>
    <row r="43" spans="1:4">
      <c r="A43" t="s">
        <v>5</v>
      </c>
      <c r="B43" s="7"/>
      <c r="D43" t="s">
        <v>39</v>
      </c>
    </row>
    <row r="44" spans="1:4">
      <c r="A44" t="s">
        <v>6</v>
      </c>
      <c r="B44" s="7"/>
      <c r="D44" t="s">
        <v>39</v>
      </c>
    </row>
    <row r="45" spans="1:4">
      <c r="A45" t="s">
        <v>7</v>
      </c>
      <c r="B45" s="7"/>
      <c r="D45" t="s">
        <v>39</v>
      </c>
    </row>
    <row r="46" spans="1:4">
      <c r="A46" t="s">
        <v>8</v>
      </c>
      <c r="B46" s="15"/>
      <c r="D46" t="s">
        <v>39</v>
      </c>
    </row>
    <row r="47" spans="1:4">
      <c r="A47" t="s">
        <v>9</v>
      </c>
      <c r="B47" s="7"/>
      <c r="D47" t="s">
        <v>39</v>
      </c>
    </row>
    <row r="49" spans="1:10">
      <c r="A49" t="s">
        <v>10</v>
      </c>
      <c r="B49" s="7"/>
      <c r="D49" t="s">
        <v>39</v>
      </c>
    </row>
    <row r="50" spans="1:10">
      <c r="A50" t="s">
        <v>11</v>
      </c>
      <c r="B50" s="7"/>
      <c r="D50" t="s">
        <v>39</v>
      </c>
    </row>
    <row r="51" spans="1:10">
      <c r="A51" t="s">
        <v>12</v>
      </c>
      <c r="B51" s="7"/>
      <c r="D51" t="s">
        <v>39</v>
      </c>
    </row>
    <row r="52" spans="1:10">
      <c r="A52" t="s">
        <v>13</v>
      </c>
      <c r="B52" s="7"/>
      <c r="D52" t="s">
        <v>39</v>
      </c>
    </row>
    <row r="53" spans="1:10">
      <c r="A53" t="s">
        <v>14</v>
      </c>
      <c r="B53" s="7"/>
      <c r="D53" t="s">
        <v>39</v>
      </c>
    </row>
    <row r="54" spans="1:10">
      <c r="A54" t="s">
        <v>15</v>
      </c>
      <c r="B54" s="7"/>
      <c r="D54" t="s">
        <v>39</v>
      </c>
    </row>
    <row r="55" spans="1:10">
      <c r="A55" t="s">
        <v>16</v>
      </c>
      <c r="B55" s="7"/>
      <c r="D55" t="s">
        <v>39</v>
      </c>
    </row>
    <row r="56" spans="1:10">
      <c r="A56" t="s">
        <v>17</v>
      </c>
      <c r="B56" s="7"/>
      <c r="D56" t="s">
        <v>39</v>
      </c>
    </row>
    <row r="57" spans="1:10">
      <c r="H57" t="s">
        <v>94</v>
      </c>
    </row>
    <row r="58" spans="1:10">
      <c r="A58" s="1" t="s">
        <v>85</v>
      </c>
      <c r="B58" t="s">
        <v>105</v>
      </c>
      <c r="E58" t="s">
        <v>91</v>
      </c>
      <c r="F58" t="s">
        <v>92</v>
      </c>
      <c r="G58" t="s">
        <v>93</v>
      </c>
    </row>
    <row r="59" spans="1:10" ht="32.25">
      <c r="A59" s="49" t="s">
        <v>86</v>
      </c>
      <c r="B59" s="89"/>
      <c r="D59" s="73" t="s">
        <v>109</v>
      </c>
      <c r="E59" s="76">
        <f>IFERROR(G59/I59-1,0)</f>
        <v>0</v>
      </c>
      <c r="F59" s="76">
        <f>IFERROR(I59/J59-1,0)</f>
        <v>0</v>
      </c>
      <c r="G59" s="74">
        <f>'Buyer input'!B25</f>
        <v>0</v>
      </c>
      <c r="H59" s="236">
        <f>Data!C13</f>
        <v>0</v>
      </c>
      <c r="I59" s="75" t="str">
        <f>Data!D13</f>
        <v xml:space="preserve"> </v>
      </c>
      <c r="J59" s="75">
        <f>Data!E13</f>
        <v>0</v>
      </c>
    </row>
    <row r="60" spans="1:10" ht="32.25">
      <c r="A60" s="49" t="s">
        <v>87</v>
      </c>
      <c r="B60" s="89"/>
      <c r="C60" t="s">
        <v>108</v>
      </c>
      <c r="D60" s="80">
        <v>100.5</v>
      </c>
      <c r="E60" s="77">
        <f>IFERROR((H60-100)/100,"")</f>
        <v>-1</v>
      </c>
      <c r="F60" s="77">
        <f>IFERROR((I60-100)/100,"")</f>
        <v>-1</v>
      </c>
      <c r="H60">
        <f>IF(Data!B2="CP", Data!C26,Data!C28)</f>
        <v>0</v>
      </c>
      <c r="I60">
        <f>IF(Data!B2="CP", Data!D26,Data!D28)</f>
        <v>0</v>
      </c>
      <c r="J60">
        <f>IF(Data!B2="CP", Data!E26,Data!E28)</f>
        <v>0</v>
      </c>
    </row>
    <row r="61" spans="1:10" ht="32.25">
      <c r="A61" s="49" t="s">
        <v>72</v>
      </c>
      <c r="B61" s="89"/>
      <c r="H61" s="79" t="str">
        <f>'Supplier summary sheet'!E186</f>
        <v/>
      </c>
      <c r="I61" s="79" t="str">
        <f>'Supplier summary sheet'!E187</f>
        <v/>
      </c>
      <c r="J61" s="79" t="str">
        <f>'Supplier summary sheet'!E189</f>
        <v/>
      </c>
    </row>
    <row r="62" spans="1:10" ht="32.25">
      <c r="A62" s="49" t="s">
        <v>88</v>
      </c>
      <c r="B62" s="89"/>
      <c r="C62" t="s">
        <v>95</v>
      </c>
      <c r="D62" s="80">
        <v>1000</v>
      </c>
      <c r="E62" s="76"/>
      <c r="F62" s="76"/>
      <c r="H62" s="75">
        <f>Data!C31</f>
        <v>0</v>
      </c>
      <c r="I62" s="75">
        <f>Data!D31</f>
        <v>0</v>
      </c>
      <c r="J62" s="75">
        <f>Data!E31</f>
        <v>0</v>
      </c>
    </row>
    <row r="63" spans="1:10" ht="32.25">
      <c r="A63" s="49" t="s">
        <v>89</v>
      </c>
      <c r="B63" s="89"/>
      <c r="C63" t="s">
        <v>95</v>
      </c>
      <c r="D63" s="81">
        <v>0.85</v>
      </c>
      <c r="H63" s="78">
        <f>Data!C33</f>
        <v>0</v>
      </c>
      <c r="I63" s="78">
        <f>Data!D33</f>
        <v>0</v>
      </c>
      <c r="J63" s="78">
        <f>Data!E33</f>
        <v>0</v>
      </c>
    </row>
    <row r="64" spans="1:10" ht="32.25">
      <c r="A64" s="92" t="s">
        <v>30</v>
      </c>
      <c r="B64" s="91"/>
    </row>
    <row r="65" spans="1:8" ht="32.25">
      <c r="A65" s="49" t="s">
        <v>90</v>
      </c>
      <c r="B65" s="89"/>
      <c r="H65">
        <f>Data!E42</f>
        <v>0</v>
      </c>
    </row>
    <row r="67" spans="1:8" hidden="1">
      <c r="A67" t="s">
        <v>96</v>
      </c>
      <c r="B67" t="s">
        <v>25</v>
      </c>
    </row>
    <row r="68" spans="1:8" hidden="1">
      <c r="A68" t="s">
        <v>97</v>
      </c>
      <c r="B68" t="s">
        <v>26</v>
      </c>
    </row>
    <row r="69" spans="1:8" hidden="1">
      <c r="A69" t="s">
        <v>98</v>
      </c>
      <c r="B69" t="s">
        <v>27</v>
      </c>
    </row>
    <row r="70" spans="1:8" hidden="1">
      <c r="A70" t="s">
        <v>99</v>
      </c>
      <c r="B70" t="s">
        <v>25</v>
      </c>
    </row>
    <row r="71" spans="1:8" hidden="1">
      <c r="A71" t="s">
        <v>100</v>
      </c>
      <c r="B71" t="s">
        <v>26</v>
      </c>
    </row>
    <row r="72" spans="1:8" hidden="1">
      <c r="A72" t="s">
        <v>101</v>
      </c>
      <c r="B72" t="s">
        <v>26</v>
      </c>
    </row>
    <row r="73" spans="1:8" hidden="1">
      <c r="A73" t="s">
        <v>102</v>
      </c>
      <c r="B73" t="s">
        <v>27</v>
      </c>
    </row>
    <row r="74" spans="1:8" hidden="1">
      <c r="A74" t="s">
        <v>270</v>
      </c>
      <c r="B74" t="s">
        <v>27</v>
      </c>
    </row>
  </sheetData>
  <conditionalFormatting sqref="B59:B65">
    <cfRule type="cellIs" dxfId="5" priority="1" operator="equal">
      <formula>"L"</formula>
    </cfRule>
    <cfRule type="cellIs" dxfId="4" priority="2" operator="equal">
      <formula>"K"</formula>
    </cfRule>
    <cfRule type="cellIs" dxfId="3" priority="3" operator="equal">
      <formula>"J"</formula>
    </cfRule>
  </conditionalFormatting>
  <dataValidations count="6">
    <dataValidation type="textLength" operator="lessThanOrEqual" allowBlank="1" showInputMessage="1" showErrorMessage="1" sqref="B30:B32 K30:K32" xr:uid="{00000000-0002-0000-0200-000000000000}">
      <formula1>250</formula1>
    </dataValidation>
    <dataValidation type="textLength" operator="lessThanOrEqual" allowBlank="1" showInputMessage="1" showErrorMessage="1" sqref="B28:B29 K28:K29" xr:uid="{00000000-0002-0000-0200-000001000000}">
      <formula1>130</formula1>
    </dataValidation>
    <dataValidation type="textLength" operator="lessThanOrEqual" allowBlank="1" showInputMessage="1" showErrorMessage="1" sqref="B4:B9" xr:uid="{00000000-0002-0000-0200-000002000000}">
      <formula1>50</formula1>
    </dataValidation>
    <dataValidation type="textLength" operator="lessThanOrEqual" allowBlank="1" showInputMessage="1" showErrorMessage="1" sqref="B40:B56" xr:uid="{00000000-0002-0000-0200-000003000000}">
      <formula1>25</formula1>
    </dataValidation>
    <dataValidation type="list" allowBlank="1" showInputMessage="1" showErrorMessage="1" sqref="B59:B65" xr:uid="{00000000-0002-0000-0200-000004000000}">
      <formula1>"J,K,L"</formula1>
    </dataValidation>
    <dataValidation type="textLength" operator="lessThanOrEqual" allowBlank="1" showInputMessage="1" showErrorMessage="1" sqref="B11:B22" xr:uid="{00000000-0002-0000-0200-000005000000}">
      <formula1>125</formula1>
    </dataValidation>
  </dataValidations>
  <pageMargins left="0.7" right="0.7" top="0.75" bottom="0.75" header="0.3" footer="0.3"/>
  <pageSetup paperSize="9" scale="54"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pageSetUpPr fitToPage="1"/>
  </sheetPr>
  <dimension ref="A1:AI127"/>
  <sheetViews>
    <sheetView zoomScale="70" zoomScaleNormal="70" workbookViewId="0">
      <pane xSplit="4" ySplit="8" topLeftCell="E76" activePane="bottomRight" state="frozen"/>
      <selection activeCell="AJ41" sqref="AJ41"/>
      <selection pane="topRight" activeCell="AJ41" sqref="AJ41"/>
      <selection pane="bottomLeft" activeCell="AJ41" sqref="AJ41"/>
      <selection pane="bottomRight" activeCell="E33" sqref="E33:G33"/>
    </sheetView>
  </sheetViews>
  <sheetFormatPr defaultColWidth="9" defaultRowHeight="14.25" outlineLevelRow="1" outlineLevelCol="1"/>
  <cols>
    <col min="1" max="1" width="1.85546875" style="97" customWidth="1"/>
    <col min="2" max="2" width="5.5703125" style="97" customWidth="1"/>
    <col min="3" max="3" width="23.5703125" style="97" customWidth="1"/>
    <col min="4" max="4" width="0.5703125" style="98" customWidth="1"/>
    <col min="5" max="5" width="32.28515625" style="97" customWidth="1"/>
    <col min="6" max="6" width="0.5703125" style="97" customWidth="1"/>
    <col min="7" max="7" width="23" style="97" customWidth="1"/>
    <col min="8" max="8" width="5.7109375" style="97" customWidth="1"/>
    <col min="9" max="9" width="0.5703125" style="97" customWidth="1"/>
    <col min="10" max="10" width="32.42578125" style="98" customWidth="1"/>
    <col min="11" max="11" width="0.5703125" style="97" customWidth="1"/>
    <col min="12" max="12" width="26.85546875" style="97" customWidth="1"/>
    <col min="13" max="13" width="8.5703125" style="97" customWidth="1"/>
    <col min="14" max="14" width="0.5703125" style="97" customWidth="1"/>
    <col min="15" max="15" width="58.7109375" style="97" customWidth="1"/>
    <col min="16" max="16" width="5.7109375" style="97" customWidth="1"/>
    <col min="17" max="17" width="0.5703125" style="97" customWidth="1"/>
    <col min="18" max="18" width="58.7109375" style="97" customWidth="1"/>
    <col min="19" max="19" width="5.7109375" style="97" customWidth="1"/>
    <col min="20" max="20" width="0.5703125" style="97" customWidth="1"/>
    <col min="21" max="21" width="58.7109375" style="97" hidden="1" customWidth="1" outlineLevel="1"/>
    <col min="22" max="22" width="5.7109375" style="97" hidden="1" customWidth="1" outlineLevel="1"/>
    <col min="23" max="23" width="0.5703125" style="97" hidden="1" customWidth="1" outlineLevel="1"/>
    <col min="24" max="24" width="58.7109375" style="97" hidden="1" customWidth="1" outlineLevel="1"/>
    <col min="25" max="25" width="5.7109375" style="97" hidden="1" customWidth="1" outlineLevel="1"/>
    <col min="26" max="26" width="0.5703125" style="97" hidden="1" customWidth="1" outlineLevel="1"/>
    <col min="27" max="27" width="58.7109375" style="97" hidden="1" customWidth="1" outlineLevel="1"/>
    <col min="28" max="28" width="5.7109375" style="97" hidden="1" customWidth="1" outlineLevel="1"/>
    <col min="29" max="29" width="0.5703125" style="97" hidden="1" customWidth="1" outlineLevel="1"/>
    <col min="30" max="30" width="58.7109375" style="97" hidden="1" customWidth="1" outlineLevel="1"/>
    <col min="31" max="31" width="5.7109375" style="97" hidden="1" customWidth="1" outlineLevel="1"/>
    <col min="32" max="32" width="2.28515625" style="97" hidden="1" customWidth="1" outlineLevel="1"/>
    <col min="33" max="33" width="9" style="97" collapsed="1"/>
    <col min="34" max="16384" width="9" style="97"/>
  </cols>
  <sheetData>
    <row r="1" spans="1:32">
      <c r="A1" s="95"/>
      <c r="B1" s="96"/>
      <c r="C1" s="96"/>
      <c r="D1" s="96"/>
      <c r="E1" s="96"/>
      <c r="F1" s="96"/>
      <c r="G1" s="96"/>
      <c r="H1" s="96"/>
      <c r="I1" s="96"/>
      <c r="J1" s="96"/>
      <c r="K1" s="96"/>
      <c r="L1" s="96"/>
      <c r="M1" s="96"/>
      <c r="N1" s="96"/>
      <c r="O1" s="96"/>
      <c r="P1" s="96"/>
      <c r="Q1" s="96"/>
      <c r="S1" s="96"/>
      <c r="T1" s="98"/>
      <c r="V1" s="96"/>
      <c r="W1" s="98"/>
      <c r="Y1" s="96"/>
      <c r="Z1" s="98"/>
      <c r="AB1" s="96"/>
      <c r="AC1" s="98"/>
      <c r="AE1" s="96"/>
      <c r="AF1" s="98"/>
    </row>
    <row r="2" spans="1:32" ht="12.75" customHeight="1">
      <c r="A2" s="99"/>
      <c r="B2" s="98"/>
      <c r="C2" s="98"/>
      <c r="E2" s="98"/>
      <c r="F2" s="98"/>
      <c r="G2" s="98"/>
      <c r="H2" s="98"/>
      <c r="I2" s="98"/>
      <c r="K2" s="98"/>
      <c r="L2" s="98"/>
      <c r="M2" s="98"/>
      <c r="N2" s="98"/>
      <c r="O2" s="98"/>
      <c r="P2" s="98"/>
      <c r="Q2" s="98"/>
      <c r="S2" s="100"/>
      <c r="T2" s="98"/>
      <c r="V2" s="100"/>
      <c r="W2" s="98"/>
      <c r="Y2" s="100"/>
      <c r="Z2" s="98"/>
      <c r="AB2" s="100"/>
      <c r="AC2" s="98"/>
      <c r="AE2" s="100"/>
      <c r="AF2" s="98"/>
    </row>
    <row r="3" spans="1:32" ht="15">
      <c r="A3" s="99"/>
      <c r="B3" s="101"/>
      <c r="C3" s="102" t="str">
        <f>'Data (2)'!H5</f>
        <v xml:space="preserve">Creation  Date : </v>
      </c>
      <c r="D3" s="103"/>
      <c r="E3" s="287"/>
      <c r="F3" s="288"/>
      <c r="G3" s="288"/>
      <c r="H3" s="288"/>
      <c r="I3" s="289"/>
      <c r="J3" s="102"/>
      <c r="K3" s="102"/>
      <c r="L3" s="102"/>
      <c r="M3" s="104"/>
      <c r="N3" s="98"/>
      <c r="O3" s="105"/>
      <c r="P3" s="98"/>
      <c r="Q3" s="98"/>
      <c r="R3" s="105" t="s">
        <v>111</v>
      </c>
      <c r="S3" s="100"/>
      <c r="T3" s="98"/>
      <c r="V3" s="100"/>
      <c r="W3" s="98"/>
      <c r="Y3" s="100"/>
      <c r="Z3" s="98"/>
      <c r="AB3" s="100"/>
      <c r="AC3" s="98"/>
      <c r="AE3" s="100"/>
      <c r="AF3" s="98"/>
    </row>
    <row r="4" spans="1:32" ht="15" thickBot="1">
      <c r="A4" s="99"/>
      <c r="B4" s="106"/>
      <c r="C4" s="107"/>
      <c r="D4" s="107"/>
      <c r="E4" s="107"/>
      <c r="F4" s="107"/>
      <c r="G4" s="107"/>
      <c r="H4" s="107"/>
      <c r="I4" s="107"/>
      <c r="J4" s="107"/>
      <c r="K4" s="107"/>
      <c r="L4" s="107"/>
      <c r="M4" s="108"/>
      <c r="N4" s="98"/>
      <c r="O4" s="98"/>
      <c r="P4" s="98"/>
      <c r="Q4" s="98"/>
      <c r="R4" s="109" t="s">
        <v>112</v>
      </c>
      <c r="S4" s="100"/>
      <c r="T4" s="98"/>
      <c r="V4" s="100"/>
      <c r="W4" s="98"/>
      <c r="Y4" s="100"/>
      <c r="Z4" s="98"/>
      <c r="AB4" s="100"/>
      <c r="AC4" s="98"/>
      <c r="AE4" s="100"/>
      <c r="AF4" s="98"/>
    </row>
    <row r="5" spans="1:32" ht="18.75" thickBot="1">
      <c r="A5" s="99"/>
      <c r="B5" s="106"/>
      <c r="C5" s="110" t="str">
        <f>'Data (2)'!H6</f>
        <v xml:space="preserve">Supplier name : </v>
      </c>
      <c r="D5" s="107"/>
      <c r="E5" s="290" t="s">
        <v>113</v>
      </c>
      <c r="F5" s="291"/>
      <c r="G5" s="292"/>
      <c r="H5" s="111"/>
      <c r="I5" s="111"/>
      <c r="J5" s="110" t="str">
        <f>'Data (2)'!H9</f>
        <v>Supplier TO</v>
      </c>
      <c r="K5" s="111"/>
      <c r="L5" s="112">
        <v>300000</v>
      </c>
      <c r="M5" s="108" t="str">
        <f>'Data (2)'!B22</f>
        <v>kUSD</v>
      </c>
      <c r="N5" s="98"/>
      <c r="O5" s="98"/>
      <c r="P5" s="98"/>
      <c r="Q5" s="98"/>
      <c r="R5" s="113" t="s">
        <v>114</v>
      </c>
      <c r="S5" s="98"/>
      <c r="T5" s="98"/>
      <c r="U5" s="98"/>
      <c r="V5" s="98"/>
      <c r="W5" s="98"/>
      <c r="X5" s="98"/>
      <c r="Y5" s="98"/>
      <c r="Z5" s="98"/>
      <c r="AA5" s="98"/>
      <c r="AB5" s="98"/>
      <c r="AC5" s="98"/>
      <c r="AD5" s="98"/>
      <c r="AE5" s="98"/>
      <c r="AF5" s="98"/>
    </row>
    <row r="6" spans="1:32" ht="15">
      <c r="A6" s="99"/>
      <c r="B6" s="106"/>
      <c r="C6" s="110" t="str">
        <f>'Data (2)'!H7</f>
        <v xml:space="preserve">Panel status : </v>
      </c>
      <c r="D6" s="107"/>
      <c r="E6" s="114" t="s">
        <v>115</v>
      </c>
      <c r="F6" s="107"/>
      <c r="G6" s="107"/>
      <c r="H6" s="107"/>
      <c r="I6" s="107"/>
      <c r="J6" s="110" t="str">
        <f>'Data (2)'!H10</f>
        <v>SEB market share</v>
      </c>
      <c r="K6" s="107"/>
      <c r="L6" s="115" t="e">
        <f>E11/L5</f>
        <v>#VALUE!</v>
      </c>
      <c r="M6" s="108"/>
      <c r="N6" s="98"/>
      <c r="O6" s="98"/>
      <c r="P6" s="98"/>
      <c r="Q6" s="98"/>
      <c r="R6" s="113" t="s">
        <v>116</v>
      </c>
      <c r="S6" s="98"/>
      <c r="T6" s="98"/>
      <c r="U6" s="98"/>
      <c r="V6" s="98"/>
      <c r="W6" s="98"/>
      <c r="X6" s="98"/>
      <c r="Y6" s="98"/>
      <c r="Z6" s="98"/>
      <c r="AA6" s="98"/>
      <c r="AB6" s="98"/>
      <c r="AC6" s="98"/>
      <c r="AD6" s="98"/>
      <c r="AE6" s="98"/>
      <c r="AF6" s="98"/>
    </row>
    <row r="7" spans="1:32" ht="15">
      <c r="A7" s="99"/>
      <c r="B7" s="116"/>
      <c r="C7" s="117" t="str">
        <f>'Data (2)'!H8</f>
        <v xml:space="preserve">Panel profile : </v>
      </c>
      <c r="D7" s="118"/>
      <c r="E7" s="119" t="s">
        <v>117</v>
      </c>
      <c r="F7" s="118"/>
      <c r="G7" s="118"/>
      <c r="H7" s="118"/>
      <c r="I7" s="118"/>
      <c r="J7" s="118"/>
      <c r="K7" s="118"/>
      <c r="L7" s="118"/>
      <c r="M7" s="120"/>
      <c r="N7" s="98"/>
      <c r="O7" s="98"/>
      <c r="P7" s="98"/>
      <c r="Q7" s="98"/>
      <c r="R7" s="121"/>
      <c r="S7" s="98"/>
      <c r="T7" s="98"/>
      <c r="U7" s="98"/>
      <c r="V7" s="98"/>
      <c r="W7" s="98"/>
      <c r="X7" s="98"/>
      <c r="Y7" s="98"/>
      <c r="Z7" s="98"/>
      <c r="AA7" s="98"/>
      <c r="AB7" s="98"/>
      <c r="AC7" s="98"/>
      <c r="AD7" s="98"/>
      <c r="AE7" s="98"/>
      <c r="AF7" s="98"/>
    </row>
    <row r="8" spans="1:32" ht="8.25" customHeight="1">
      <c r="A8" s="99"/>
      <c r="B8" s="98"/>
      <c r="C8" s="122"/>
      <c r="D8" s="122"/>
      <c r="E8" s="122"/>
      <c r="F8" s="122"/>
      <c r="G8" s="122"/>
      <c r="H8" s="122"/>
      <c r="I8" s="122"/>
      <c r="J8" s="122"/>
      <c r="K8" s="122"/>
      <c r="L8" s="122"/>
      <c r="M8" s="122"/>
      <c r="N8" s="122"/>
      <c r="O8" s="122"/>
      <c r="P8" s="122"/>
      <c r="Q8" s="122"/>
      <c r="R8" s="122"/>
      <c r="S8" s="122"/>
      <c r="T8" s="98"/>
      <c r="U8" s="122"/>
      <c r="V8" s="122"/>
      <c r="W8" s="98"/>
      <c r="X8" s="122"/>
      <c r="Y8" s="122"/>
      <c r="Z8" s="98"/>
      <c r="AA8" s="122"/>
      <c r="AB8" s="122"/>
      <c r="AC8" s="98"/>
      <c r="AD8" s="122"/>
      <c r="AE8" s="122"/>
      <c r="AF8" s="98"/>
    </row>
    <row r="9" spans="1:32" ht="7.5" customHeight="1">
      <c r="A9" s="99"/>
      <c r="B9" s="98"/>
      <c r="C9" s="122"/>
      <c r="D9" s="122"/>
      <c r="E9" s="122"/>
      <c r="F9" s="122"/>
      <c r="G9" s="122"/>
      <c r="H9" s="122"/>
      <c r="I9" s="122"/>
      <c r="J9" s="122"/>
      <c r="K9" s="122"/>
      <c r="L9" s="122"/>
      <c r="M9" s="122"/>
      <c r="N9" s="122"/>
      <c r="O9" s="122"/>
      <c r="P9" s="122"/>
      <c r="Q9" s="122"/>
      <c r="R9" s="122"/>
      <c r="S9" s="122"/>
      <c r="T9" s="98"/>
      <c r="U9" s="122"/>
      <c r="V9" s="122"/>
      <c r="W9" s="98"/>
      <c r="X9" s="122"/>
      <c r="Y9" s="122"/>
      <c r="Z9" s="98"/>
      <c r="AA9" s="122"/>
      <c r="AB9" s="122"/>
      <c r="AC9" s="98"/>
      <c r="AD9" s="122"/>
      <c r="AE9" s="122"/>
      <c r="AF9" s="98"/>
    </row>
    <row r="10" spans="1:32" ht="31.5">
      <c r="A10" s="99"/>
      <c r="B10" s="123" t="str">
        <f>'Data (2)'!H11</f>
        <v>Curr.</v>
      </c>
      <c r="C10" s="124" t="str">
        <f>'Data (2)'!H12</f>
        <v>SITE</v>
      </c>
      <c r="D10" s="125"/>
      <c r="E10" s="124" t="str">
        <f>'Data (2)'!H13</f>
        <v xml:space="preserve">Last year Purch Amount </v>
      </c>
      <c r="F10" s="126"/>
      <c r="G10" s="293" t="str">
        <f>'Data (2)'!H14</f>
        <v xml:space="preserve">YTD Purch Amount </v>
      </c>
      <c r="H10" s="293"/>
      <c r="I10" s="127"/>
      <c r="J10" s="128" t="str">
        <f>'Data (2)'!H15</f>
        <v>Estimated full year Purch Amount</v>
      </c>
      <c r="K10" s="125"/>
      <c r="L10" s="294" t="str">
        <f>'Data (2)'!H16</f>
        <v>Evolution</v>
      </c>
      <c r="M10" s="294"/>
      <c r="N10" s="125"/>
      <c r="O10" s="294" t="str">
        <f>'Data (2)'!H17</f>
        <v>Comments about Business Evolution</v>
      </c>
      <c r="P10" s="294"/>
      <c r="Q10" s="129"/>
      <c r="R10" s="129"/>
      <c r="S10" s="129"/>
      <c r="T10" s="98"/>
      <c r="U10" s="98"/>
      <c r="V10" s="98"/>
      <c r="W10" s="98"/>
      <c r="X10" s="98"/>
      <c r="Y10" s="98"/>
      <c r="Z10" s="98"/>
      <c r="AA10" s="98"/>
      <c r="AB10" s="98"/>
      <c r="AC10" s="98"/>
      <c r="AD10" s="98"/>
      <c r="AE10" s="98"/>
      <c r="AF10" s="98"/>
    </row>
    <row r="11" spans="1:32" ht="36.75" customHeight="1">
      <c r="A11" s="99"/>
      <c r="B11" s="130" t="s">
        <v>131</v>
      </c>
      <c r="C11" s="131" t="s">
        <v>119</v>
      </c>
      <c r="D11" s="132"/>
      <c r="E11" s="133" t="e">
        <f>SUM('Data (2)'!B25:B32)</f>
        <v>#VALUE!</v>
      </c>
      <c r="F11" s="132"/>
      <c r="G11" s="133">
        <f>SUM('Data (2)'!B33:B40)</f>
        <v>0</v>
      </c>
      <c r="H11" s="134"/>
      <c r="I11" s="135"/>
      <c r="J11" s="133">
        <f>SUM('Data (2)'!B41:B48)</f>
        <v>0</v>
      </c>
      <c r="K11" s="132"/>
      <c r="L11" s="295" t="e">
        <f>(J11/E11)-1</f>
        <v>#VALUE!</v>
      </c>
      <c r="M11" s="296"/>
      <c r="N11" s="98"/>
      <c r="O11" s="136"/>
      <c r="P11" s="137"/>
      <c r="Q11" s="137"/>
      <c r="R11" s="137"/>
      <c r="S11" s="138"/>
      <c r="T11" s="98"/>
      <c r="U11" s="98"/>
      <c r="V11" s="98"/>
      <c r="W11" s="98"/>
      <c r="X11" s="98"/>
      <c r="Y11" s="98"/>
      <c r="Z11" s="98"/>
      <c r="AA11" s="98"/>
      <c r="AB11" s="98"/>
      <c r="AC11" s="98"/>
      <c r="AD11" s="98"/>
      <c r="AE11" s="98"/>
      <c r="AF11" s="98"/>
    </row>
    <row r="12" spans="1:32" ht="16.5" customHeight="1">
      <c r="A12" s="99"/>
      <c r="B12" s="98"/>
      <c r="D12" s="122"/>
      <c r="E12" s="139"/>
      <c r="F12" s="122"/>
      <c r="G12" s="139"/>
      <c r="H12" s="139"/>
      <c r="I12" s="140"/>
      <c r="J12" s="139"/>
      <c r="K12" s="122"/>
      <c r="L12" s="141"/>
      <c r="M12" s="141"/>
      <c r="N12" s="98"/>
      <c r="O12" s="98"/>
      <c r="P12" s="98"/>
      <c r="Q12" s="98"/>
      <c r="R12" s="98"/>
      <c r="T12" s="98"/>
      <c r="U12" s="98"/>
      <c r="V12" s="98"/>
      <c r="W12" s="98"/>
      <c r="X12" s="98"/>
      <c r="Y12" s="98"/>
      <c r="Z12" s="98"/>
      <c r="AA12" s="98"/>
      <c r="AB12" s="98"/>
      <c r="AC12" s="98"/>
      <c r="AD12" s="98"/>
      <c r="AE12" s="98"/>
      <c r="AF12" s="98"/>
    </row>
    <row r="13" spans="1:32" ht="31.5" customHeight="1">
      <c r="A13" s="99"/>
      <c r="B13" s="142" t="str">
        <f>'Data (2)'!$B$23</f>
        <v>USD</v>
      </c>
      <c r="C13" s="143" t="s">
        <v>84</v>
      </c>
      <c r="E13" s="144" t="str">
        <f>Data!D13</f>
        <v xml:space="preserve"> </v>
      </c>
      <c r="F13" s="145"/>
      <c r="G13" s="297">
        <f>Data!C13</f>
        <v>0</v>
      </c>
      <c r="H13" s="297"/>
      <c r="I13" s="146"/>
      <c r="J13" s="147">
        <f>'Buyer input'!B25</f>
        <v>0</v>
      </c>
      <c r="K13" s="98"/>
      <c r="L13" s="298" t="e">
        <f>(J13/E13)-1</f>
        <v>#VALUE!</v>
      </c>
      <c r="M13" s="298"/>
      <c r="N13" s="98"/>
      <c r="O13" s="299"/>
      <c r="P13" s="299"/>
      <c r="Q13" s="299"/>
      <c r="R13" s="299"/>
      <c r="S13" s="299"/>
      <c r="T13" s="98"/>
      <c r="U13" s="98"/>
      <c r="V13" s="98"/>
      <c r="W13" s="98"/>
      <c r="X13" s="98"/>
      <c r="Y13" s="98"/>
      <c r="Z13" s="98"/>
      <c r="AA13" s="98"/>
      <c r="AB13" s="98"/>
      <c r="AC13" s="98"/>
      <c r="AD13" s="98"/>
      <c r="AE13" s="98"/>
      <c r="AF13" s="98"/>
    </row>
    <row r="14" spans="1:32" ht="3" customHeight="1">
      <c r="A14" s="99"/>
      <c r="B14" s="142"/>
      <c r="C14" s="143"/>
      <c r="E14" s="148"/>
      <c r="F14" s="149"/>
      <c r="G14" s="148"/>
      <c r="H14" s="148"/>
      <c r="I14" s="150"/>
      <c r="J14" s="148"/>
      <c r="K14" s="151"/>
      <c r="L14" s="151"/>
      <c r="M14" s="151"/>
      <c r="N14" s="98"/>
      <c r="O14" s="98"/>
      <c r="P14" s="98"/>
      <c r="Q14" s="98"/>
      <c r="R14" s="98"/>
      <c r="S14" s="98"/>
      <c r="T14" s="98"/>
      <c r="U14" s="98"/>
      <c r="V14" s="98"/>
      <c r="W14" s="98"/>
      <c r="X14" s="98"/>
      <c r="Y14" s="98"/>
      <c r="Z14" s="98"/>
      <c r="AA14" s="98"/>
      <c r="AB14" s="98"/>
      <c r="AC14" s="98"/>
      <c r="AD14" s="98"/>
      <c r="AE14" s="98"/>
      <c r="AF14" s="98"/>
    </row>
    <row r="15" spans="1:32" ht="31.5" customHeight="1">
      <c r="A15" s="99"/>
      <c r="B15" s="142" t="str">
        <f>'Data (2)'!$B$23</f>
        <v>USD</v>
      </c>
      <c r="C15" s="143" t="s">
        <v>258</v>
      </c>
      <c r="E15" s="144"/>
      <c r="F15" s="145"/>
      <c r="G15" s="297"/>
      <c r="H15" s="297"/>
      <c r="I15" s="146"/>
      <c r="J15" s="147"/>
      <c r="K15" s="98"/>
      <c r="L15" s="298" t="e">
        <f>(J15/E15)-1</f>
        <v>#DIV/0!</v>
      </c>
      <c r="M15" s="298"/>
      <c r="N15" s="98"/>
      <c r="O15" s="299"/>
      <c r="P15" s="299"/>
      <c r="Q15" s="299"/>
      <c r="R15" s="299"/>
      <c r="S15" s="299"/>
      <c r="T15" s="98"/>
      <c r="U15" s="98"/>
      <c r="V15" s="98"/>
      <c r="W15" s="98"/>
      <c r="X15" s="98"/>
      <c r="Y15" s="98"/>
      <c r="Z15" s="98"/>
      <c r="AA15" s="98"/>
      <c r="AB15" s="98"/>
      <c r="AC15" s="98"/>
      <c r="AD15" s="98"/>
      <c r="AE15" s="98"/>
      <c r="AF15" s="98"/>
    </row>
    <row r="16" spans="1:32" ht="3" customHeight="1">
      <c r="A16" s="99"/>
      <c r="B16" s="142"/>
      <c r="C16" s="143"/>
      <c r="E16" s="148"/>
      <c r="F16" s="149"/>
      <c r="G16" s="148"/>
      <c r="H16" s="148"/>
      <c r="I16" s="150"/>
      <c r="J16" s="148"/>
      <c r="K16" s="151"/>
      <c r="L16" s="151"/>
      <c r="M16" s="151"/>
      <c r="N16" s="98"/>
      <c r="O16" s="98"/>
      <c r="P16" s="98"/>
      <c r="Q16" s="98"/>
      <c r="R16" s="98"/>
      <c r="S16" s="98"/>
      <c r="T16" s="98"/>
      <c r="U16" s="98"/>
      <c r="V16" s="98"/>
      <c r="W16" s="98"/>
      <c r="X16" s="98"/>
      <c r="Y16" s="98"/>
      <c r="Z16" s="98"/>
      <c r="AA16" s="98"/>
      <c r="AB16" s="98"/>
      <c r="AC16" s="98"/>
      <c r="AD16" s="98"/>
      <c r="AE16" s="98"/>
      <c r="AF16" s="98"/>
    </row>
    <row r="17" spans="1:32" ht="31.5" customHeight="1">
      <c r="A17" s="99"/>
      <c r="B17" s="142" t="str">
        <f>'Data (2)'!$B$23</f>
        <v>USD</v>
      </c>
      <c r="C17" s="143" t="s">
        <v>120</v>
      </c>
      <c r="E17" s="144"/>
      <c r="F17" s="145"/>
      <c r="G17" s="297"/>
      <c r="H17" s="297"/>
      <c r="I17" s="146"/>
      <c r="J17" s="147"/>
      <c r="K17" s="98"/>
      <c r="L17" s="298" t="e">
        <f>(J17/E17)-1</f>
        <v>#DIV/0!</v>
      </c>
      <c r="M17" s="298"/>
      <c r="N17" s="98"/>
      <c r="O17" s="299"/>
      <c r="P17" s="299"/>
      <c r="Q17" s="299"/>
      <c r="R17" s="299"/>
      <c r="S17" s="299"/>
      <c r="T17" s="98"/>
      <c r="U17" s="98"/>
      <c r="V17" s="98"/>
      <c r="W17" s="98"/>
      <c r="X17" s="98"/>
      <c r="Y17" s="98"/>
      <c r="Z17" s="98"/>
      <c r="AA17" s="98"/>
      <c r="AB17" s="98"/>
      <c r="AC17" s="98"/>
      <c r="AD17" s="98"/>
      <c r="AE17" s="98"/>
      <c r="AF17" s="98"/>
    </row>
    <row r="18" spans="1:32" ht="3" customHeight="1">
      <c r="A18" s="99"/>
      <c r="B18" s="142"/>
      <c r="C18" s="143"/>
      <c r="E18" s="148"/>
      <c r="F18" s="149"/>
      <c r="G18" s="148"/>
      <c r="H18" s="148"/>
      <c r="I18" s="150"/>
      <c r="J18" s="148"/>
      <c r="K18" s="151"/>
      <c r="L18" s="151"/>
      <c r="M18" s="151"/>
      <c r="N18" s="152"/>
      <c r="O18" s="98"/>
      <c r="P18" s="98"/>
      <c r="Q18" s="98"/>
      <c r="R18" s="98"/>
      <c r="S18" s="98"/>
      <c r="T18" s="98"/>
      <c r="U18" s="98"/>
      <c r="V18" s="98"/>
      <c r="W18" s="98"/>
      <c r="X18" s="98"/>
      <c r="Y18" s="98"/>
      <c r="Z18" s="98"/>
      <c r="AA18" s="98"/>
      <c r="AB18" s="98"/>
      <c r="AC18" s="98"/>
      <c r="AD18" s="98"/>
      <c r="AE18" s="98"/>
      <c r="AF18" s="98"/>
    </row>
    <row r="19" spans="1:32" ht="31.5" customHeight="1">
      <c r="A19" s="99"/>
      <c r="B19" s="142" t="str">
        <f>'Data (2)'!$B$23</f>
        <v>USD</v>
      </c>
      <c r="C19" s="143" t="s">
        <v>121</v>
      </c>
      <c r="E19" s="144"/>
      <c r="F19" s="145"/>
      <c r="G19" s="297"/>
      <c r="H19" s="297"/>
      <c r="I19" s="146"/>
      <c r="J19" s="147"/>
      <c r="K19" s="98"/>
      <c r="L19" s="298" t="e">
        <f>(J19/E19)-1</f>
        <v>#DIV/0!</v>
      </c>
      <c r="M19" s="298"/>
      <c r="N19" s="98"/>
      <c r="O19" s="299"/>
      <c r="P19" s="299"/>
      <c r="Q19" s="299"/>
      <c r="R19" s="299"/>
      <c r="S19" s="299"/>
      <c r="T19" s="98"/>
      <c r="U19" s="98"/>
      <c r="V19" s="98"/>
      <c r="W19" s="98"/>
      <c r="X19" s="98"/>
      <c r="Y19" s="98"/>
      <c r="Z19" s="98"/>
      <c r="AA19" s="98"/>
      <c r="AB19" s="98"/>
      <c r="AC19" s="98"/>
      <c r="AD19" s="98"/>
      <c r="AE19" s="98"/>
      <c r="AF19" s="98"/>
    </row>
    <row r="20" spans="1:32" ht="3" hidden="1" customHeight="1" outlineLevel="1">
      <c r="A20" s="99"/>
      <c r="B20" s="142"/>
      <c r="C20" s="143"/>
      <c r="E20" s="148"/>
      <c r="F20" s="149"/>
      <c r="G20" s="148"/>
      <c r="H20" s="148"/>
      <c r="I20" s="150"/>
      <c r="J20" s="148"/>
      <c r="K20" s="151"/>
      <c r="L20" s="151"/>
      <c r="M20" s="151"/>
      <c r="N20" s="98"/>
      <c r="O20" s="98"/>
      <c r="P20" s="98"/>
      <c r="Q20" s="98"/>
      <c r="R20" s="98"/>
      <c r="S20" s="98"/>
      <c r="T20" s="98"/>
      <c r="U20" s="98"/>
      <c r="V20" s="98"/>
      <c r="W20" s="98"/>
      <c r="X20" s="98"/>
      <c r="Y20" s="98"/>
      <c r="Z20" s="98"/>
      <c r="AA20" s="98"/>
      <c r="AB20" s="98"/>
      <c r="AC20" s="98"/>
      <c r="AD20" s="98"/>
      <c r="AE20" s="98"/>
      <c r="AF20" s="98"/>
    </row>
    <row r="21" spans="1:32" ht="31.5" hidden="1" customHeight="1" outlineLevel="1">
      <c r="A21" s="99"/>
      <c r="B21" s="142" t="str">
        <f>'Data (2)'!$B$23</f>
        <v>USD</v>
      </c>
      <c r="C21" s="143" t="s">
        <v>122</v>
      </c>
      <c r="E21" s="144"/>
      <c r="F21" s="145"/>
      <c r="G21" s="297"/>
      <c r="H21" s="297"/>
      <c r="I21" s="146"/>
      <c r="J21" s="147"/>
      <c r="K21" s="98"/>
      <c r="L21" s="298" t="e">
        <f>(J21/E21)-1</f>
        <v>#DIV/0!</v>
      </c>
      <c r="M21" s="298"/>
      <c r="N21" s="98"/>
      <c r="O21" s="299"/>
      <c r="P21" s="299"/>
      <c r="Q21" s="299"/>
      <c r="R21" s="299"/>
      <c r="S21" s="299"/>
      <c r="T21" s="98"/>
      <c r="U21" s="98"/>
      <c r="V21" s="98"/>
      <c r="W21" s="98"/>
      <c r="X21" s="98"/>
      <c r="Y21" s="98"/>
      <c r="Z21" s="98"/>
      <c r="AA21" s="98"/>
      <c r="AB21" s="98"/>
      <c r="AC21" s="98"/>
      <c r="AD21" s="98"/>
      <c r="AE21" s="98"/>
      <c r="AF21" s="98"/>
    </row>
    <row r="22" spans="1:32" ht="3" hidden="1" customHeight="1" outlineLevel="1">
      <c r="A22" s="99"/>
      <c r="B22" s="142"/>
      <c r="C22" s="143"/>
      <c r="E22" s="148"/>
      <c r="F22" s="149"/>
      <c r="G22" s="148"/>
      <c r="H22" s="148"/>
      <c r="I22" s="150"/>
      <c r="J22" s="148"/>
      <c r="K22" s="151"/>
      <c r="L22" s="151"/>
      <c r="M22" s="151"/>
      <c r="N22" s="98"/>
      <c r="O22" s="98"/>
      <c r="P22" s="98"/>
      <c r="Q22" s="98"/>
      <c r="R22" s="98"/>
      <c r="S22" s="98"/>
      <c r="T22" s="98"/>
      <c r="U22" s="98"/>
      <c r="V22" s="98"/>
      <c r="W22" s="98"/>
      <c r="X22" s="98"/>
      <c r="Y22" s="98"/>
      <c r="Z22" s="98"/>
      <c r="AA22" s="98"/>
      <c r="AB22" s="98"/>
      <c r="AC22" s="98"/>
      <c r="AD22" s="98"/>
      <c r="AE22" s="98"/>
      <c r="AF22" s="98"/>
    </row>
    <row r="23" spans="1:32" ht="33" hidden="1" customHeight="1" outlineLevel="1">
      <c r="A23" s="99"/>
      <c r="B23" s="142" t="str">
        <f>'Data (2)'!$B$23</f>
        <v>USD</v>
      </c>
      <c r="C23" s="143" t="s">
        <v>123</v>
      </c>
      <c r="E23" s="144"/>
      <c r="F23" s="145"/>
      <c r="G23" s="297"/>
      <c r="H23" s="297"/>
      <c r="I23" s="146"/>
      <c r="J23" s="147"/>
      <c r="K23" s="98"/>
      <c r="L23" s="298" t="e">
        <f>(J23/E23)-1</f>
        <v>#DIV/0!</v>
      </c>
      <c r="M23" s="298"/>
      <c r="N23" s="98"/>
      <c r="O23" s="299"/>
      <c r="P23" s="299"/>
      <c r="Q23" s="299"/>
      <c r="R23" s="299"/>
      <c r="S23" s="299"/>
      <c r="T23" s="98"/>
      <c r="U23" s="98"/>
      <c r="V23" s="98"/>
      <c r="W23" s="98"/>
      <c r="X23" s="98"/>
      <c r="Y23" s="98"/>
      <c r="Z23" s="98"/>
      <c r="AA23" s="98"/>
      <c r="AB23" s="98"/>
      <c r="AC23" s="98"/>
      <c r="AD23" s="98"/>
      <c r="AE23" s="98"/>
      <c r="AF23" s="98"/>
    </row>
    <row r="24" spans="1:32" ht="3" hidden="1" customHeight="1" outlineLevel="1">
      <c r="A24" s="99"/>
      <c r="B24" s="142"/>
      <c r="C24" s="143"/>
      <c r="E24" s="148"/>
      <c r="F24" s="149"/>
      <c r="G24" s="148"/>
      <c r="H24" s="148"/>
      <c r="I24" s="150"/>
      <c r="J24" s="148"/>
      <c r="K24" s="151"/>
      <c r="L24" s="151"/>
      <c r="M24" s="151"/>
      <c r="N24" s="98"/>
      <c r="O24" s="98"/>
      <c r="P24" s="98"/>
      <c r="Q24" s="98"/>
      <c r="R24" s="98"/>
      <c r="S24" s="98"/>
      <c r="T24" s="98"/>
      <c r="U24" s="98"/>
      <c r="V24" s="98"/>
      <c r="W24" s="98"/>
      <c r="X24" s="98"/>
      <c r="Y24" s="98"/>
      <c r="Z24" s="98"/>
      <c r="AA24" s="98"/>
      <c r="AB24" s="98"/>
      <c r="AC24" s="98"/>
      <c r="AD24" s="98"/>
      <c r="AE24" s="98"/>
      <c r="AF24" s="98"/>
    </row>
    <row r="25" spans="1:32" ht="31.5" hidden="1" customHeight="1" outlineLevel="1">
      <c r="A25" s="99"/>
      <c r="B25" s="142" t="str">
        <f>'Data (2)'!$B$23</f>
        <v>USD</v>
      </c>
      <c r="C25" s="143" t="s">
        <v>124</v>
      </c>
      <c r="E25" s="144"/>
      <c r="F25" s="145"/>
      <c r="G25" s="297"/>
      <c r="H25" s="297"/>
      <c r="I25" s="146"/>
      <c r="J25" s="147"/>
      <c r="K25" s="98"/>
      <c r="L25" s="298" t="e">
        <f>(J25/E25)-1</f>
        <v>#DIV/0!</v>
      </c>
      <c r="M25" s="298"/>
      <c r="N25" s="98"/>
      <c r="O25" s="299"/>
      <c r="P25" s="299"/>
      <c r="Q25" s="299"/>
      <c r="R25" s="299"/>
      <c r="S25" s="299"/>
      <c r="T25" s="98"/>
      <c r="U25" s="98"/>
      <c r="V25" s="98"/>
      <c r="W25" s="98"/>
      <c r="X25" s="98"/>
      <c r="Y25" s="98"/>
      <c r="Z25" s="98"/>
      <c r="AA25" s="98"/>
      <c r="AB25" s="98"/>
      <c r="AC25" s="98"/>
      <c r="AD25" s="98"/>
      <c r="AE25" s="98"/>
      <c r="AF25" s="98"/>
    </row>
    <row r="26" spans="1:32" ht="3" hidden="1" customHeight="1" outlineLevel="1">
      <c r="A26" s="99"/>
      <c r="B26" s="142"/>
      <c r="C26" s="143"/>
      <c r="E26" s="148"/>
      <c r="F26" s="149"/>
      <c r="G26" s="148"/>
      <c r="H26" s="148"/>
      <c r="I26" s="150"/>
      <c r="J26" s="148"/>
      <c r="K26" s="151"/>
      <c r="L26" s="151"/>
      <c r="M26" s="151"/>
      <c r="N26" s="98"/>
      <c r="O26" s="98"/>
      <c r="P26" s="98"/>
      <c r="Q26" s="98"/>
      <c r="R26" s="98"/>
      <c r="S26" s="98"/>
      <c r="T26" s="98"/>
      <c r="U26" s="98"/>
      <c r="V26" s="98"/>
      <c r="W26" s="98"/>
      <c r="X26" s="98"/>
      <c r="Y26" s="98"/>
      <c r="Z26" s="98"/>
      <c r="AA26" s="98"/>
      <c r="AB26" s="98"/>
      <c r="AC26" s="98"/>
      <c r="AD26" s="98"/>
      <c r="AE26" s="98"/>
      <c r="AF26" s="98"/>
    </row>
    <row r="27" spans="1:32" ht="33" hidden="1" customHeight="1" outlineLevel="1">
      <c r="A27" s="99"/>
      <c r="B27" s="142" t="str">
        <f>'Data (2)'!$B$23</f>
        <v>USD</v>
      </c>
      <c r="C27" s="143" t="s">
        <v>125</v>
      </c>
      <c r="E27" s="144"/>
      <c r="F27" s="145"/>
      <c r="G27" s="297"/>
      <c r="H27" s="297"/>
      <c r="I27" s="146"/>
      <c r="J27" s="147"/>
      <c r="K27" s="98"/>
      <c r="L27" s="298" t="e">
        <f>(J27/E27)-1</f>
        <v>#DIV/0!</v>
      </c>
      <c r="M27" s="298"/>
      <c r="N27" s="98"/>
      <c r="O27" s="299"/>
      <c r="P27" s="299"/>
      <c r="Q27" s="299"/>
      <c r="R27" s="299"/>
      <c r="S27" s="299"/>
      <c r="T27" s="98"/>
      <c r="U27" s="98"/>
      <c r="V27" s="98"/>
      <c r="W27" s="98"/>
      <c r="X27" s="98"/>
      <c r="Y27" s="98"/>
      <c r="Z27" s="98"/>
      <c r="AA27" s="98"/>
      <c r="AB27" s="98"/>
      <c r="AC27" s="98"/>
      <c r="AD27" s="98"/>
      <c r="AE27" s="98"/>
      <c r="AF27" s="98"/>
    </row>
    <row r="28" spans="1:32" ht="3" customHeight="1" collapsed="1">
      <c r="A28" s="99"/>
      <c r="B28" s="153"/>
      <c r="C28" s="154"/>
      <c r="E28" s="155">
        <f>IF($B27="USD",E27,IF($B27="EUR",E27*'Data (2)'!$C$3,IF($B27="RMB",E27/'Data (2)'!$C$5,0)))</f>
        <v>0</v>
      </c>
      <c r="F28" s="151"/>
      <c r="G28" s="155">
        <f>IF($B27="USD",G27,IF($B27="EUR",G27*'Data (2)'!$C$3,IF($B27="RMB",G27/'Data (2)'!$C$5,0)))</f>
        <v>0</v>
      </c>
      <c r="H28" s="151"/>
      <c r="I28" s="156"/>
      <c r="J28" s="155">
        <f>IF($B27="USD",J27,IF($B27="EUR",J27*'Data (2)'!$C$3,IF($B27="RMB",J27/'Data (2)'!$C$5,0)))</f>
        <v>0</v>
      </c>
      <c r="K28" s="151"/>
      <c r="L28" s="151"/>
      <c r="M28" s="151"/>
      <c r="N28" s="98"/>
      <c r="O28" s="98"/>
      <c r="P28" s="98"/>
      <c r="Q28" s="98"/>
      <c r="R28" s="98"/>
      <c r="S28" s="98"/>
      <c r="T28" s="98"/>
      <c r="U28" s="98"/>
      <c r="V28" s="98"/>
      <c r="W28" s="98"/>
      <c r="X28" s="98"/>
      <c r="Y28" s="98"/>
      <c r="Z28" s="98"/>
      <c r="AA28" s="98"/>
      <c r="AB28" s="98"/>
      <c r="AC28" s="98"/>
      <c r="AD28" s="98"/>
      <c r="AE28" s="98"/>
      <c r="AF28" s="98"/>
    </row>
    <row r="30" spans="1:32" s="163" customFormat="1" ht="39.75" customHeight="1">
      <c r="A30" s="157"/>
      <c r="B30" s="158"/>
      <c r="C30" s="159"/>
      <c r="D30" s="158"/>
      <c r="E30" s="300" t="str">
        <f>C13</f>
        <v>SEB Asia</v>
      </c>
      <c r="F30" s="300"/>
      <c r="G30" s="300"/>
      <c r="H30" s="300"/>
      <c r="I30" s="160"/>
      <c r="J30" s="300" t="str">
        <f>C15</f>
        <v>Site 2</v>
      </c>
      <c r="K30" s="300"/>
      <c r="L30" s="300"/>
      <c r="M30" s="300"/>
      <c r="N30" s="160"/>
      <c r="O30" s="300" t="str">
        <f>C17</f>
        <v>Site 3</v>
      </c>
      <c r="P30" s="300"/>
      <c r="Q30" s="161"/>
      <c r="R30" s="300" t="str">
        <f>C19</f>
        <v>Site 4</v>
      </c>
      <c r="S30" s="300"/>
      <c r="T30" s="162"/>
      <c r="U30" s="300" t="str">
        <f>C21</f>
        <v>Site 5</v>
      </c>
      <c r="V30" s="300"/>
      <c r="W30" s="162"/>
      <c r="X30" s="300" t="str">
        <f>C23</f>
        <v>Site 6</v>
      </c>
      <c r="Y30" s="300"/>
      <c r="Z30" s="162"/>
      <c r="AA30" s="300" t="str">
        <f>C25</f>
        <v>Site 7</v>
      </c>
      <c r="AB30" s="300"/>
      <c r="AC30" s="162"/>
      <c r="AD30" s="300" t="str">
        <f>C27</f>
        <v>Site 8</v>
      </c>
      <c r="AE30" s="300"/>
      <c r="AF30" s="98"/>
    </row>
    <row r="31" spans="1:32" ht="51" customHeight="1">
      <c r="A31" s="98"/>
      <c r="B31" s="301" t="str">
        <f>'Data (2)'!H18</f>
        <v>Economical drivers</v>
      </c>
      <c r="C31" s="164" t="str">
        <f>'Data (2)'!H24</f>
        <v>Payement terms ( days)</v>
      </c>
      <c r="D31" s="165"/>
      <c r="E31" s="302">
        <f>Data!B53</f>
        <v>0</v>
      </c>
      <c r="F31" s="302"/>
      <c r="G31" s="302"/>
      <c r="H31" s="166" t="s">
        <v>26</v>
      </c>
      <c r="I31" s="167"/>
      <c r="J31" s="302"/>
      <c r="K31" s="302"/>
      <c r="L31" s="302"/>
      <c r="M31" s="166"/>
      <c r="N31" s="167"/>
      <c r="O31" s="168"/>
      <c r="P31" s="166"/>
      <c r="Q31" s="169"/>
      <c r="R31" s="168"/>
      <c r="S31" s="166"/>
      <c r="T31" s="169"/>
      <c r="U31" s="168"/>
      <c r="V31" s="166"/>
      <c r="W31" s="169"/>
      <c r="X31" s="168"/>
      <c r="Y31" s="166"/>
      <c r="Z31" s="169"/>
      <c r="AA31" s="168"/>
      <c r="AB31" s="166"/>
      <c r="AC31" s="169"/>
      <c r="AD31" s="168"/>
      <c r="AE31" s="166"/>
      <c r="AF31" s="169"/>
    </row>
    <row r="32" spans="1:32" ht="3" customHeight="1">
      <c r="A32" s="98"/>
      <c r="B32" s="301"/>
      <c r="C32" s="164"/>
      <c r="D32" s="165"/>
      <c r="E32" s="167"/>
      <c r="F32" s="167"/>
      <c r="G32" s="167"/>
      <c r="H32" s="170"/>
      <c r="I32" s="167"/>
      <c r="J32" s="167"/>
      <c r="K32" s="167"/>
      <c r="L32" s="167"/>
      <c r="M32" s="170"/>
      <c r="N32" s="167"/>
      <c r="O32" s="98"/>
      <c r="P32" s="170"/>
      <c r="Q32" s="169"/>
      <c r="R32" s="98"/>
      <c r="S32" s="170"/>
      <c r="T32" s="169"/>
      <c r="U32" s="98"/>
      <c r="V32" s="170"/>
      <c r="W32" s="169"/>
      <c r="X32" s="98"/>
      <c r="Y32" s="170"/>
      <c r="Z32" s="169"/>
      <c r="AA32" s="98"/>
      <c r="AB32" s="170"/>
      <c r="AC32" s="169"/>
      <c r="AD32" s="98"/>
      <c r="AE32" s="170"/>
      <c r="AF32" s="169"/>
    </row>
    <row r="33" spans="1:32" ht="62.25" customHeight="1">
      <c r="A33" s="98"/>
      <c r="B33" s="301"/>
      <c r="C33" s="164" t="str">
        <f>'Data (2)'!H25</f>
        <v>Price Revision Rules</v>
      </c>
      <c r="D33" s="165"/>
      <c r="E33" s="302"/>
      <c r="F33" s="302"/>
      <c r="G33" s="302"/>
      <c r="H33" s="166" t="s">
        <v>26</v>
      </c>
      <c r="I33" s="167"/>
      <c r="J33" s="302"/>
      <c r="K33" s="302"/>
      <c r="L33" s="302"/>
      <c r="M33" s="166"/>
      <c r="N33" s="167"/>
      <c r="O33" s="168"/>
      <c r="P33" s="166"/>
      <c r="Q33" s="169"/>
      <c r="R33" s="168"/>
      <c r="S33" s="166"/>
      <c r="T33" s="169"/>
      <c r="U33" s="168"/>
      <c r="V33" s="166"/>
      <c r="W33" s="169"/>
      <c r="X33" s="168"/>
      <c r="Y33" s="166"/>
      <c r="Z33" s="169"/>
      <c r="AA33" s="168"/>
      <c r="AB33" s="166"/>
      <c r="AC33" s="169"/>
      <c r="AD33" s="168"/>
      <c r="AE33" s="166"/>
      <c r="AF33" s="169"/>
    </row>
    <row r="34" spans="1:32" ht="3" customHeight="1">
      <c r="A34" s="98"/>
      <c r="B34" s="301"/>
      <c r="C34" s="164"/>
      <c r="D34" s="165"/>
      <c r="E34" s="167"/>
      <c r="F34" s="167"/>
      <c r="G34" s="167"/>
      <c r="H34" s="170"/>
      <c r="I34" s="167"/>
      <c r="J34" s="167"/>
      <c r="K34" s="167"/>
      <c r="L34" s="167"/>
      <c r="M34" s="170"/>
      <c r="N34" s="167"/>
      <c r="O34" s="98"/>
      <c r="P34" s="170"/>
      <c r="Q34" s="169"/>
      <c r="R34" s="98"/>
      <c r="S34" s="170"/>
      <c r="T34" s="169"/>
      <c r="U34" s="98"/>
      <c r="V34" s="170"/>
      <c r="W34" s="169"/>
      <c r="X34" s="98"/>
      <c r="Y34" s="170"/>
      <c r="Z34" s="169"/>
      <c r="AA34" s="98"/>
      <c r="AB34" s="170"/>
      <c r="AC34" s="169"/>
      <c r="AD34" s="98"/>
      <c r="AE34" s="170"/>
      <c r="AF34" s="169"/>
    </row>
    <row r="35" spans="1:32" ht="65.25" customHeight="1">
      <c r="A35" s="98"/>
      <c r="B35" s="301"/>
      <c r="C35" s="164" t="str">
        <f>'Data (2)'!H26</f>
        <v>Last Negotiation results</v>
      </c>
      <c r="D35" s="165"/>
      <c r="E35" s="302" t="str">
        <f>'Buyer input'!B30&amp;" "&amp;'Buyer input'!B31</f>
        <v xml:space="preserve">(Last negotiation date)  (Result) </v>
      </c>
      <c r="F35" s="302"/>
      <c r="G35" s="302"/>
      <c r="H35" s="166" t="s">
        <v>26</v>
      </c>
      <c r="I35" s="167"/>
      <c r="J35" s="302"/>
      <c r="K35" s="302"/>
      <c r="L35" s="302"/>
      <c r="M35" s="166"/>
      <c r="N35" s="167"/>
      <c r="O35" s="168"/>
      <c r="P35" s="166"/>
      <c r="Q35" s="169"/>
      <c r="R35" s="168"/>
      <c r="S35" s="166"/>
      <c r="T35" s="169"/>
      <c r="U35" s="168"/>
      <c r="V35" s="166"/>
      <c r="W35" s="169"/>
      <c r="X35" s="168"/>
      <c r="Y35" s="166"/>
      <c r="Z35" s="169"/>
      <c r="AA35" s="168"/>
      <c r="AB35" s="166"/>
      <c r="AC35" s="169"/>
      <c r="AD35" s="168"/>
      <c r="AE35" s="166"/>
      <c r="AF35" s="169"/>
    </row>
    <row r="36" spans="1:32" ht="3" customHeight="1">
      <c r="A36" s="98"/>
      <c r="B36" s="301"/>
      <c r="C36" s="164"/>
      <c r="D36" s="165"/>
      <c r="E36" s="167"/>
      <c r="F36" s="167"/>
      <c r="G36" s="167"/>
      <c r="H36" s="170"/>
      <c r="I36" s="167"/>
      <c r="J36" s="167"/>
      <c r="K36" s="167"/>
      <c r="L36" s="167"/>
      <c r="M36" s="170"/>
      <c r="N36" s="167"/>
      <c r="O36" s="98"/>
      <c r="P36" s="170"/>
      <c r="Q36" s="169"/>
      <c r="R36" s="98"/>
      <c r="S36" s="170"/>
      <c r="T36" s="169"/>
      <c r="U36" s="98"/>
      <c r="V36" s="170"/>
      <c r="W36" s="169"/>
      <c r="X36" s="98"/>
      <c r="Y36" s="170"/>
      <c r="Z36" s="169"/>
      <c r="AA36" s="98"/>
      <c r="AB36" s="170"/>
      <c r="AC36" s="169"/>
      <c r="AD36" s="98"/>
      <c r="AE36" s="170"/>
      <c r="AF36" s="169"/>
    </row>
    <row r="37" spans="1:32" ht="62.25" customHeight="1">
      <c r="A37" s="98"/>
      <c r="B37" s="301"/>
      <c r="C37" s="171" t="str">
        <f>'Data (2)'!H27</f>
        <v>Contract</v>
      </c>
      <c r="D37" s="165"/>
      <c r="E37" s="303" t="str">
        <f>"GC signed on " &amp; DAY(Data!B54) &amp;"/"&amp;MONTH(Data!B54)&amp;"/"&amp;YEAR(Data!B54) &amp;" , "&amp; "Quality Appendix signed on " &amp; DAY(Data!B55) &amp;"/"&amp;MONTH(Data!B55)&amp;"/"&amp;YEAR(Data!B55) &amp;" , "&amp; "Supply Chain Appendix signed on " &amp; DAY(Data!B57) &amp;"/"&amp;MONTH(Data!B57)&amp;"/"&amp;YEAR(Data!B57)</f>
        <v>GC signed on 0/1/1900 , Quality Appendix signed on 0/1/1900 , Supply Chain Appendix signed on 0/1/1900</v>
      </c>
      <c r="F37" s="303"/>
      <c r="G37" s="304"/>
      <c r="H37" s="166"/>
      <c r="I37" s="167"/>
      <c r="J37" s="302"/>
      <c r="K37" s="302"/>
      <c r="L37" s="302"/>
      <c r="M37" s="166"/>
      <c r="N37" s="167"/>
      <c r="O37" s="168"/>
      <c r="P37" s="166"/>
      <c r="Q37" s="169"/>
      <c r="R37" s="168"/>
      <c r="S37" s="166"/>
      <c r="T37" s="169"/>
      <c r="U37" s="168"/>
      <c r="V37" s="166"/>
      <c r="W37" s="169"/>
      <c r="X37" s="168"/>
      <c r="Y37" s="166"/>
      <c r="Z37" s="169"/>
      <c r="AA37" s="168"/>
      <c r="AB37" s="166"/>
      <c r="AC37" s="169"/>
      <c r="AD37" s="168"/>
      <c r="AE37" s="166"/>
      <c r="AF37" s="169"/>
    </row>
    <row r="38" spans="1:32" ht="3" customHeight="1">
      <c r="A38" s="98"/>
      <c r="B38" s="152"/>
      <c r="C38" s="172"/>
      <c r="D38" s="165"/>
      <c r="E38" s="167"/>
      <c r="F38" s="167"/>
      <c r="G38" s="167"/>
      <c r="H38" s="170"/>
      <c r="I38" s="167"/>
      <c r="J38" s="167"/>
      <c r="K38" s="167"/>
      <c r="L38" s="167"/>
      <c r="M38" s="170"/>
      <c r="N38" s="167"/>
      <c r="O38" s="98"/>
      <c r="P38" s="170"/>
      <c r="Q38" s="169"/>
      <c r="R38" s="98"/>
      <c r="S38" s="170"/>
      <c r="T38" s="169"/>
      <c r="U38" s="98"/>
      <c r="V38" s="170"/>
      <c r="W38" s="169"/>
      <c r="X38" s="98"/>
      <c r="Y38" s="170"/>
      <c r="Z38" s="169"/>
      <c r="AA38" s="98"/>
      <c r="AB38" s="170"/>
      <c r="AC38" s="169"/>
      <c r="AD38" s="98"/>
      <c r="AE38" s="170"/>
      <c r="AF38" s="169"/>
    </row>
    <row r="39" spans="1:32" ht="40.5" customHeight="1">
      <c r="A39" s="98"/>
      <c r="B39" s="301" t="str">
        <f>'Data (2)'!H19</f>
        <v>Supply Chain performance</v>
      </c>
      <c r="C39" s="164" t="str">
        <f>'Data (2)'!H28</f>
        <v>Leadtime ( Nbr days)</v>
      </c>
      <c r="D39" s="165"/>
      <c r="E39" s="302">
        <f>Data!B59</f>
        <v>0</v>
      </c>
      <c r="F39" s="302"/>
      <c r="G39" s="302"/>
      <c r="H39" s="166"/>
      <c r="I39" s="167"/>
      <c r="J39" s="302"/>
      <c r="K39" s="302"/>
      <c r="L39" s="302"/>
      <c r="M39" s="166"/>
      <c r="N39" s="167"/>
      <c r="O39" s="168"/>
      <c r="P39" s="166"/>
      <c r="Q39" s="169"/>
      <c r="R39" s="168"/>
      <c r="S39" s="166"/>
      <c r="T39" s="169"/>
      <c r="U39" s="168"/>
      <c r="V39" s="166"/>
      <c r="W39" s="169"/>
      <c r="X39" s="168"/>
      <c r="Y39" s="166"/>
      <c r="Z39" s="169"/>
      <c r="AA39" s="168"/>
      <c r="AB39" s="166"/>
      <c r="AC39" s="169"/>
      <c r="AD39" s="168"/>
      <c r="AE39" s="166"/>
      <c r="AF39" s="169"/>
    </row>
    <row r="40" spans="1:32" ht="3" customHeight="1">
      <c r="A40" s="98"/>
      <c r="B40" s="301"/>
      <c r="C40" s="164"/>
      <c r="D40" s="165"/>
      <c r="E40" s="167"/>
      <c r="F40" s="167"/>
      <c r="G40" s="167"/>
      <c r="H40" s="170"/>
      <c r="I40" s="167"/>
      <c r="J40" s="167"/>
      <c r="K40" s="167"/>
      <c r="L40" s="167"/>
      <c r="M40" s="170"/>
      <c r="N40" s="167"/>
      <c r="O40" s="98"/>
      <c r="P40" s="170"/>
      <c r="Q40" s="169"/>
      <c r="R40" s="98"/>
      <c r="S40" s="170"/>
      <c r="T40" s="169"/>
      <c r="U40" s="98"/>
      <c r="V40" s="170"/>
      <c r="W40" s="169"/>
      <c r="X40" s="98"/>
      <c r="Y40" s="170"/>
      <c r="Z40" s="169"/>
      <c r="AA40" s="98"/>
      <c r="AB40" s="170"/>
      <c r="AC40" s="169"/>
      <c r="AD40" s="98"/>
      <c r="AE40" s="170"/>
      <c r="AF40" s="169"/>
    </row>
    <row r="41" spans="1:32" ht="39" customHeight="1">
      <c r="A41" s="98"/>
      <c r="B41" s="301"/>
      <c r="C41" s="164" t="str">
        <f>'Data (2)'!H29</f>
        <v>YTD Delivery Performance</v>
      </c>
      <c r="E41" s="305">
        <f>Data!C33</f>
        <v>0</v>
      </c>
      <c r="F41" s="302"/>
      <c r="G41" s="302"/>
      <c r="H41" s="166"/>
      <c r="I41" s="167"/>
      <c r="J41" s="302"/>
      <c r="K41" s="302"/>
      <c r="L41" s="302"/>
      <c r="M41" s="166"/>
      <c r="N41" s="167"/>
      <c r="O41" s="168"/>
      <c r="P41" s="166"/>
      <c r="Q41" s="169"/>
      <c r="R41" s="168"/>
      <c r="S41" s="166"/>
      <c r="T41" s="169"/>
      <c r="U41" s="168"/>
      <c r="V41" s="166"/>
      <c r="W41" s="169"/>
      <c r="X41" s="168"/>
      <c r="Y41" s="166"/>
      <c r="Z41" s="169"/>
      <c r="AA41" s="168"/>
      <c r="AB41" s="166"/>
      <c r="AC41" s="169"/>
      <c r="AD41" s="168"/>
      <c r="AE41" s="166"/>
      <c r="AF41" s="169"/>
    </row>
    <row r="42" spans="1:32" ht="3" customHeight="1">
      <c r="A42" s="98"/>
      <c r="B42" s="301"/>
      <c r="C42" s="171"/>
      <c r="E42" s="167"/>
      <c r="F42" s="167"/>
      <c r="G42" s="167"/>
      <c r="H42" s="170"/>
      <c r="I42" s="167"/>
      <c r="J42" s="167"/>
      <c r="K42" s="167"/>
      <c r="L42" s="167"/>
      <c r="M42" s="170"/>
      <c r="N42" s="167"/>
      <c r="O42" s="98"/>
      <c r="P42" s="170"/>
      <c r="Q42" s="169"/>
      <c r="R42" s="98"/>
      <c r="S42" s="170"/>
      <c r="T42" s="169"/>
      <c r="U42" s="98"/>
      <c r="V42" s="170"/>
      <c r="W42" s="169"/>
      <c r="X42" s="98"/>
      <c r="Y42" s="170"/>
      <c r="Z42" s="169"/>
      <c r="AA42" s="98"/>
      <c r="AB42" s="170"/>
      <c r="AC42" s="169"/>
      <c r="AD42" s="98"/>
      <c r="AE42" s="170"/>
      <c r="AF42" s="169"/>
    </row>
    <row r="43" spans="1:32" ht="38.25" customHeight="1">
      <c r="A43" s="98"/>
      <c r="B43" s="301"/>
      <c r="C43" s="164" t="str">
        <f>'Data (2)'!H30</f>
        <v>Last Year Delivery Perfomance</v>
      </c>
      <c r="E43" s="305">
        <f>Data!D33</f>
        <v>0</v>
      </c>
      <c r="F43" s="302"/>
      <c r="G43" s="302"/>
      <c r="H43" s="166"/>
      <c r="I43" s="167"/>
      <c r="J43" s="302"/>
      <c r="K43" s="302"/>
      <c r="L43" s="302"/>
      <c r="M43" s="166"/>
      <c r="N43" s="167"/>
      <c r="O43" s="168"/>
      <c r="P43" s="166"/>
      <c r="Q43" s="169"/>
      <c r="R43" s="168"/>
      <c r="S43" s="166"/>
      <c r="T43" s="169"/>
      <c r="U43" s="168"/>
      <c r="V43" s="166"/>
      <c r="W43" s="169"/>
      <c r="X43" s="168"/>
      <c r="Y43" s="166"/>
      <c r="Z43" s="169"/>
      <c r="AA43" s="168"/>
      <c r="AB43" s="166"/>
      <c r="AC43" s="169"/>
      <c r="AD43" s="168"/>
      <c r="AE43" s="166"/>
      <c r="AF43" s="169"/>
    </row>
    <row r="44" spans="1:32" ht="3" customHeight="1">
      <c r="A44" s="98"/>
      <c r="B44" s="152"/>
      <c r="C44" s="173"/>
      <c r="E44" s="174"/>
      <c r="F44" s="174"/>
      <c r="G44" s="174"/>
      <c r="H44" s="170"/>
      <c r="I44" s="167"/>
      <c r="J44" s="174"/>
      <c r="K44" s="174"/>
      <c r="L44" s="174"/>
      <c r="M44" s="170"/>
      <c r="N44" s="167"/>
      <c r="O44" s="98"/>
      <c r="P44" s="170"/>
      <c r="Q44" s="169"/>
      <c r="R44" s="98"/>
      <c r="S44" s="170"/>
      <c r="T44" s="169"/>
      <c r="U44" s="98"/>
      <c r="V44" s="170"/>
      <c r="W44" s="169"/>
      <c r="X44" s="98"/>
      <c r="Y44" s="170"/>
      <c r="Z44" s="169"/>
      <c r="AA44" s="98"/>
      <c r="AB44" s="170"/>
      <c r="AC44" s="169"/>
      <c r="AD44" s="98"/>
      <c r="AE44" s="170"/>
      <c r="AF44" s="169"/>
    </row>
    <row r="45" spans="1:32" ht="43.5" customHeight="1">
      <c r="A45" s="98"/>
      <c r="B45" s="301" t="str">
        <f>'Data (2)'!H20</f>
        <v>Quality Performance</v>
      </c>
      <c r="C45" s="164" t="str">
        <f>'Data (2)'!H31</f>
        <v>Quality PPM YTD performance ( rejected batches)</v>
      </c>
      <c r="E45" s="308">
        <f>Data!C31</f>
        <v>0</v>
      </c>
      <c r="F45" s="302"/>
      <c r="G45" s="302"/>
      <c r="H45" s="166"/>
      <c r="I45" s="167"/>
      <c r="J45" s="302"/>
      <c r="K45" s="302"/>
      <c r="L45" s="302"/>
      <c r="M45" s="166"/>
      <c r="N45" s="167"/>
      <c r="O45" s="168"/>
      <c r="P45" s="166"/>
      <c r="Q45" s="169"/>
      <c r="R45" s="168"/>
      <c r="S45" s="166"/>
      <c r="T45" s="169"/>
      <c r="U45" s="168"/>
      <c r="V45" s="166"/>
      <c r="W45" s="169"/>
      <c r="X45" s="168"/>
      <c r="Y45" s="166"/>
      <c r="Z45" s="169"/>
      <c r="AA45" s="168"/>
      <c r="AB45" s="166"/>
      <c r="AC45" s="169"/>
      <c r="AD45" s="168"/>
      <c r="AE45" s="166"/>
      <c r="AF45" s="169"/>
    </row>
    <row r="46" spans="1:32" ht="3" customHeight="1">
      <c r="A46" s="98"/>
      <c r="B46" s="301"/>
      <c r="C46" s="171"/>
      <c r="E46" s="167"/>
      <c r="F46" s="167"/>
      <c r="G46" s="167"/>
      <c r="H46" s="170"/>
      <c r="I46" s="167"/>
      <c r="J46" s="167"/>
      <c r="K46" s="167"/>
      <c r="L46" s="167"/>
      <c r="M46" s="170"/>
      <c r="N46" s="167"/>
      <c r="O46" s="98"/>
      <c r="P46" s="170"/>
      <c r="Q46" s="169"/>
      <c r="R46" s="98"/>
      <c r="S46" s="170"/>
      <c r="T46" s="169"/>
      <c r="U46" s="98"/>
      <c r="V46" s="170"/>
      <c r="W46" s="169"/>
      <c r="X46" s="98"/>
      <c r="Y46" s="170"/>
      <c r="Z46" s="169"/>
      <c r="AA46" s="98"/>
      <c r="AB46" s="170"/>
      <c r="AC46" s="169"/>
      <c r="AD46" s="98"/>
      <c r="AE46" s="170"/>
      <c r="AF46" s="169"/>
    </row>
    <row r="47" spans="1:32" ht="39.75" customHeight="1">
      <c r="A47" s="98"/>
      <c r="B47" s="301"/>
      <c r="C47" s="164" t="str">
        <f>'Data (2)'!H32</f>
        <v>Last year Quality performance</v>
      </c>
      <c r="E47" s="308">
        <f>Data!D31</f>
        <v>0</v>
      </c>
      <c r="F47" s="302"/>
      <c r="G47" s="302"/>
      <c r="H47" s="166"/>
      <c r="I47" s="167"/>
      <c r="J47" s="302"/>
      <c r="K47" s="302"/>
      <c r="L47" s="302"/>
      <c r="M47" s="166"/>
      <c r="N47" s="167"/>
      <c r="O47" s="168"/>
      <c r="P47" s="166"/>
      <c r="Q47" s="169"/>
      <c r="R47" s="168"/>
      <c r="S47" s="166"/>
      <c r="T47" s="169"/>
      <c r="U47" s="168"/>
      <c r="V47" s="166"/>
      <c r="W47" s="169"/>
      <c r="X47" s="168"/>
      <c r="Y47" s="166"/>
      <c r="Z47" s="169"/>
      <c r="AA47" s="168"/>
      <c r="AB47" s="166"/>
      <c r="AC47" s="169"/>
      <c r="AD47" s="168"/>
      <c r="AE47" s="166"/>
      <c r="AF47" s="169"/>
    </row>
    <row r="48" spans="1:32" ht="3" customHeight="1">
      <c r="A48" s="98"/>
      <c r="B48" s="152"/>
      <c r="C48" s="173"/>
      <c r="E48" s="167"/>
      <c r="F48" s="167"/>
      <c r="G48" s="167"/>
      <c r="H48" s="170"/>
      <c r="I48" s="167"/>
      <c r="J48" s="167"/>
      <c r="K48" s="167"/>
      <c r="L48" s="167"/>
      <c r="M48" s="170"/>
      <c r="N48" s="167"/>
      <c r="O48" s="98"/>
      <c r="P48" s="170"/>
      <c r="Q48" s="169"/>
      <c r="R48" s="98"/>
      <c r="S48" s="170"/>
      <c r="T48" s="169"/>
      <c r="U48" s="98"/>
      <c r="V48" s="170"/>
      <c r="W48" s="169"/>
      <c r="X48" s="98"/>
      <c r="Y48" s="170"/>
      <c r="Z48" s="169"/>
      <c r="AA48" s="98"/>
      <c r="AB48" s="170"/>
      <c r="AC48" s="169"/>
      <c r="AD48" s="98"/>
      <c r="AE48" s="170"/>
      <c r="AF48" s="169"/>
    </row>
    <row r="49" spans="1:35" ht="40.5" customHeight="1">
      <c r="A49" s="98"/>
      <c r="B49" s="301" t="str">
        <f>'Data (2)'!H21</f>
        <v>Project Development</v>
      </c>
      <c r="C49" s="164" t="str">
        <f>'Data (2)'!H33</f>
        <v>How many project developed</v>
      </c>
      <c r="E49" s="302"/>
      <c r="F49" s="302"/>
      <c r="G49" s="302"/>
      <c r="H49" s="166"/>
      <c r="I49" s="167"/>
      <c r="J49" s="302"/>
      <c r="K49" s="302"/>
      <c r="L49" s="302"/>
      <c r="M49" s="166"/>
      <c r="N49" s="167"/>
      <c r="O49" s="168"/>
      <c r="P49" s="166"/>
      <c r="Q49" s="169"/>
      <c r="R49" s="168"/>
      <c r="S49" s="166"/>
      <c r="T49" s="169"/>
      <c r="U49" s="168"/>
      <c r="V49" s="166"/>
      <c r="W49" s="169"/>
      <c r="X49" s="168"/>
      <c r="Y49" s="166"/>
      <c r="Z49" s="169"/>
      <c r="AA49" s="168"/>
      <c r="AB49" s="166"/>
      <c r="AC49" s="169"/>
      <c r="AD49" s="168"/>
      <c r="AE49" s="166"/>
      <c r="AF49" s="169"/>
    </row>
    <row r="50" spans="1:35" ht="3" customHeight="1">
      <c r="A50" s="98"/>
      <c r="B50" s="301"/>
      <c r="C50" s="171"/>
      <c r="E50" s="174"/>
      <c r="F50" s="174"/>
      <c r="G50" s="174"/>
      <c r="H50" s="170"/>
      <c r="I50" s="167"/>
      <c r="J50" s="174"/>
      <c r="K50" s="174"/>
      <c r="L50" s="174"/>
      <c r="M50" s="170"/>
      <c r="N50" s="167"/>
      <c r="O50" s="98"/>
      <c r="P50" s="170"/>
      <c r="Q50" s="169"/>
      <c r="R50" s="98"/>
      <c r="S50" s="170"/>
      <c r="T50" s="169"/>
      <c r="U50" s="98"/>
      <c r="V50" s="170"/>
      <c r="W50" s="169"/>
      <c r="X50" s="98"/>
      <c r="Y50" s="170"/>
      <c r="Z50" s="169"/>
      <c r="AA50" s="98"/>
      <c r="AB50" s="170"/>
      <c r="AC50" s="169"/>
      <c r="AD50" s="98"/>
      <c r="AE50" s="170"/>
      <c r="AF50" s="169"/>
    </row>
    <row r="51" spans="1:35" ht="40.5" customHeight="1">
      <c r="A51" s="98"/>
      <c r="B51" s="301"/>
      <c r="C51" s="164" t="str">
        <f>'Data (2)'!H34</f>
        <v>New ideas/proposals suggested by supplier</v>
      </c>
      <c r="E51" s="302"/>
      <c r="F51" s="302"/>
      <c r="G51" s="302"/>
      <c r="H51" s="166"/>
      <c r="I51" s="167"/>
      <c r="J51" s="302"/>
      <c r="K51" s="302"/>
      <c r="L51" s="302"/>
      <c r="M51" s="166"/>
      <c r="N51" s="167"/>
      <c r="O51" s="168"/>
      <c r="P51" s="166"/>
      <c r="Q51" s="169"/>
      <c r="R51" s="168"/>
      <c r="S51" s="166"/>
      <c r="T51" s="169"/>
      <c r="U51" s="168"/>
      <c r="V51" s="166"/>
      <c r="W51" s="169"/>
      <c r="X51" s="168"/>
      <c r="Y51" s="166"/>
      <c r="Z51" s="169"/>
      <c r="AA51" s="168"/>
      <c r="AB51" s="166"/>
      <c r="AC51" s="169"/>
      <c r="AD51" s="168"/>
      <c r="AE51" s="166"/>
      <c r="AF51" s="169"/>
    </row>
    <row r="52" spans="1:35" ht="3" customHeight="1">
      <c r="A52" s="98"/>
      <c r="B52" s="152"/>
      <c r="C52" s="173"/>
      <c r="E52" s="174"/>
      <c r="F52" s="174"/>
      <c r="G52" s="174"/>
      <c r="H52" s="170"/>
      <c r="I52" s="167"/>
      <c r="J52" s="174"/>
      <c r="K52" s="174"/>
      <c r="L52" s="174"/>
      <c r="M52" s="170"/>
      <c r="N52" s="167"/>
      <c r="O52" s="98"/>
      <c r="P52" s="170"/>
      <c r="Q52" s="169"/>
      <c r="R52" s="98"/>
      <c r="S52" s="170"/>
      <c r="T52" s="169"/>
      <c r="U52" s="98"/>
      <c r="V52" s="170"/>
      <c r="W52" s="169"/>
      <c r="X52" s="98"/>
      <c r="Y52" s="170"/>
      <c r="Z52" s="169"/>
      <c r="AA52" s="98"/>
      <c r="AB52" s="170"/>
      <c r="AC52" s="169"/>
      <c r="AD52" s="98"/>
      <c r="AE52" s="170"/>
      <c r="AF52" s="169"/>
    </row>
    <row r="53" spans="1:35" ht="40.5" customHeight="1">
      <c r="A53" s="98"/>
      <c r="B53" s="175" t="str">
        <f>'Data (2)'!H22</f>
        <v>Social</v>
      </c>
      <c r="C53" s="164" t="str">
        <f>'Data (2)'!H35</f>
        <v>Social Situation ( Audit, Status…)</v>
      </c>
      <c r="E53" s="302">
        <f>Data!E42</f>
        <v>0</v>
      </c>
      <c r="F53" s="302"/>
      <c r="G53" s="302"/>
      <c r="H53" s="166"/>
      <c r="I53" s="167"/>
      <c r="J53" s="302"/>
      <c r="K53" s="302"/>
      <c r="L53" s="302"/>
      <c r="M53" s="166"/>
      <c r="N53" s="167"/>
      <c r="O53" s="168"/>
      <c r="P53" s="166"/>
      <c r="Q53" s="169"/>
      <c r="R53" s="168"/>
      <c r="S53" s="166"/>
      <c r="T53" s="169"/>
      <c r="U53" s="168"/>
      <c r="V53" s="166"/>
      <c r="W53" s="169"/>
      <c r="X53" s="168"/>
      <c r="Y53" s="166"/>
      <c r="Z53" s="169"/>
      <c r="AA53" s="168"/>
      <c r="AB53" s="166"/>
      <c r="AC53" s="169"/>
      <c r="AD53" s="168"/>
      <c r="AE53" s="166"/>
      <c r="AF53" s="169"/>
    </row>
    <row r="54" spans="1:35" ht="3" customHeight="1">
      <c r="A54" s="98"/>
      <c r="B54" s="152"/>
      <c r="C54" s="173"/>
      <c r="E54" s="167"/>
      <c r="F54" s="167"/>
      <c r="G54" s="167"/>
      <c r="H54" s="170"/>
      <c r="I54" s="167"/>
      <c r="J54" s="167"/>
      <c r="K54" s="167"/>
      <c r="L54" s="167"/>
      <c r="M54" s="170"/>
      <c r="N54" s="167"/>
      <c r="O54" s="98"/>
      <c r="P54" s="176"/>
      <c r="Q54" s="169"/>
      <c r="R54" s="98"/>
      <c r="S54" s="176"/>
      <c r="T54" s="169"/>
      <c r="U54" s="98"/>
      <c r="V54" s="176"/>
      <c r="W54" s="169"/>
      <c r="X54" s="98"/>
      <c r="Y54" s="176"/>
      <c r="Z54" s="169"/>
      <c r="AA54" s="98"/>
      <c r="AB54" s="176"/>
      <c r="AC54" s="169"/>
      <c r="AD54" s="98"/>
      <c r="AE54" s="176"/>
      <c r="AF54" s="169"/>
    </row>
    <row r="55" spans="1:35" ht="65.099999999999994" customHeight="1">
      <c r="A55" s="98"/>
      <c r="B55" s="306" t="str">
        <f>'Data (2)'!H23</f>
        <v>General Comments</v>
      </c>
      <c r="C55" s="177" t="str">
        <f>'Data (2)'!H36</f>
        <v>Good Points</v>
      </c>
      <c r="E55" s="307"/>
      <c r="F55" s="307"/>
      <c r="G55" s="307"/>
      <c r="H55" s="307"/>
      <c r="I55" s="167"/>
      <c r="J55" s="307"/>
      <c r="K55" s="307"/>
      <c r="L55" s="307"/>
      <c r="M55" s="307"/>
      <c r="N55" s="167"/>
      <c r="O55" s="307"/>
      <c r="P55" s="307"/>
      <c r="Q55" s="169"/>
      <c r="R55" s="307"/>
      <c r="S55" s="307"/>
      <c r="T55" s="169"/>
      <c r="U55" s="307"/>
      <c r="V55" s="307"/>
      <c r="W55" s="169"/>
      <c r="X55" s="307"/>
      <c r="Y55" s="307"/>
      <c r="Z55" s="169"/>
      <c r="AA55" s="307"/>
      <c r="AB55" s="307"/>
      <c r="AC55" s="169"/>
      <c r="AD55" s="307"/>
      <c r="AE55" s="307"/>
      <c r="AF55" s="169"/>
    </row>
    <row r="56" spans="1:35" ht="3" customHeight="1">
      <c r="A56" s="98"/>
      <c r="B56" s="306"/>
      <c r="C56" s="178"/>
      <c r="E56" s="167"/>
      <c r="F56" s="167"/>
      <c r="G56" s="167"/>
      <c r="H56" s="170"/>
      <c r="I56" s="167"/>
      <c r="J56" s="167"/>
      <c r="K56" s="167"/>
      <c r="L56" s="167"/>
      <c r="M56" s="170"/>
      <c r="N56" s="167"/>
      <c r="O56" s="167"/>
      <c r="P56" s="176"/>
      <c r="Q56" s="169"/>
      <c r="R56" s="167"/>
      <c r="S56" s="176"/>
      <c r="T56" s="169"/>
      <c r="U56" s="167"/>
      <c r="V56" s="176"/>
      <c r="W56" s="169"/>
      <c r="X56" s="167"/>
      <c r="Y56" s="176"/>
      <c r="Z56" s="169"/>
      <c r="AA56" s="167"/>
      <c r="AB56" s="176"/>
      <c r="AC56" s="169"/>
      <c r="AD56" s="167"/>
      <c r="AE56" s="176"/>
      <c r="AF56" s="169"/>
    </row>
    <row r="57" spans="1:35" ht="65.099999999999994" customHeight="1">
      <c r="A57" s="98"/>
      <c r="B57" s="306"/>
      <c r="C57" s="179" t="str">
        <f>'Data (2)'!H37</f>
        <v>In progress, did not reach yet target</v>
      </c>
      <c r="E57" s="307"/>
      <c r="F57" s="307"/>
      <c r="G57" s="307"/>
      <c r="H57" s="307"/>
      <c r="I57" s="167"/>
      <c r="J57" s="307"/>
      <c r="K57" s="307"/>
      <c r="L57" s="307"/>
      <c r="M57" s="307"/>
      <c r="N57" s="167"/>
      <c r="O57" s="307"/>
      <c r="P57" s="307"/>
      <c r="Q57" s="169"/>
      <c r="R57" s="307"/>
      <c r="S57" s="307"/>
      <c r="T57" s="169"/>
      <c r="U57" s="307"/>
      <c r="V57" s="307"/>
      <c r="W57" s="169"/>
      <c r="X57" s="307"/>
      <c r="Y57" s="307"/>
      <c r="Z57" s="169"/>
      <c r="AA57" s="307"/>
      <c r="AB57" s="307"/>
      <c r="AC57" s="169"/>
      <c r="AD57" s="307"/>
      <c r="AE57" s="307"/>
      <c r="AF57" s="169"/>
    </row>
    <row r="58" spans="1:35" ht="3" customHeight="1">
      <c r="A58" s="98"/>
      <c r="B58" s="306"/>
      <c r="C58" s="178"/>
      <c r="E58" s="167"/>
      <c r="F58" s="167"/>
      <c r="G58" s="167"/>
      <c r="H58" s="170"/>
      <c r="I58" s="167"/>
      <c r="J58" s="167"/>
      <c r="K58" s="167"/>
      <c r="L58" s="167"/>
      <c r="M58" s="170"/>
      <c r="N58" s="167"/>
      <c r="O58" s="167"/>
      <c r="P58" s="176"/>
      <c r="Q58" s="169"/>
      <c r="R58" s="167"/>
      <c r="S58" s="176"/>
      <c r="T58" s="169"/>
      <c r="U58" s="167"/>
      <c r="V58" s="176"/>
      <c r="W58" s="169"/>
      <c r="X58" s="167"/>
      <c r="Y58" s="176"/>
      <c r="Z58" s="169"/>
      <c r="AA58" s="167"/>
      <c r="AB58" s="176"/>
      <c r="AC58" s="169"/>
      <c r="AD58" s="167"/>
      <c r="AE58" s="176"/>
      <c r="AF58" s="169"/>
    </row>
    <row r="59" spans="1:35" ht="65.099999999999994" customHeight="1">
      <c r="A59" s="98"/>
      <c r="B59" s="306"/>
      <c r="C59" s="180" t="str">
        <f>'Data (2)'!H38</f>
        <v>Need to improve</v>
      </c>
      <c r="E59" s="307"/>
      <c r="F59" s="307"/>
      <c r="G59" s="307"/>
      <c r="H59" s="307"/>
      <c r="I59" s="167"/>
      <c r="J59" s="307"/>
      <c r="K59" s="307"/>
      <c r="L59" s="307"/>
      <c r="M59" s="307"/>
      <c r="N59" s="167"/>
      <c r="O59" s="307"/>
      <c r="P59" s="307"/>
      <c r="Q59" s="169"/>
      <c r="R59" s="307"/>
      <c r="S59" s="307"/>
      <c r="T59" s="169"/>
      <c r="U59" s="307"/>
      <c r="V59" s="307"/>
      <c r="W59" s="169"/>
      <c r="X59" s="307"/>
      <c r="Y59" s="307"/>
      <c r="Z59" s="169"/>
      <c r="AA59" s="307"/>
      <c r="AB59" s="307"/>
      <c r="AC59" s="169"/>
      <c r="AD59" s="307"/>
      <c r="AE59" s="307"/>
      <c r="AF59" s="169"/>
    </row>
    <row r="60" spans="1:35" ht="18">
      <c r="A60" s="99"/>
      <c r="B60" s="98"/>
      <c r="C60" s="98"/>
      <c r="E60" s="181"/>
      <c r="F60" s="181"/>
      <c r="G60" s="181"/>
      <c r="H60" s="181"/>
      <c r="I60" s="181"/>
      <c r="J60" s="181"/>
      <c r="K60" s="181"/>
      <c r="L60" s="98"/>
      <c r="M60" s="98"/>
      <c r="N60" s="98"/>
      <c r="O60" s="98"/>
      <c r="P60" s="98"/>
      <c r="Q60" s="169"/>
      <c r="R60" s="169"/>
      <c r="S60" s="169"/>
      <c r="T60" s="98"/>
      <c r="U60" s="169"/>
      <c r="V60" s="169"/>
      <c r="W60" s="98"/>
      <c r="X60" s="169"/>
      <c r="Y60" s="169"/>
      <c r="Z60" s="98"/>
      <c r="AA60" s="169"/>
      <c r="AB60" s="169"/>
      <c r="AC60" s="98"/>
      <c r="AD60" s="169"/>
      <c r="AE60" s="169"/>
      <c r="AF60" s="98"/>
      <c r="AG60" s="98"/>
      <c r="AH60" s="98"/>
      <c r="AI60" s="98"/>
    </row>
    <row r="61" spans="1:35" ht="20.25">
      <c r="A61" s="99"/>
      <c r="B61" s="98"/>
      <c r="C61" s="182" t="s">
        <v>126</v>
      </c>
      <c r="E61" s="98"/>
      <c r="F61" s="98"/>
      <c r="G61" s="98"/>
      <c r="H61" s="98"/>
      <c r="I61" s="98"/>
      <c r="K61" s="98"/>
      <c r="L61" s="98"/>
      <c r="M61" s="98"/>
      <c r="N61" s="98"/>
      <c r="O61" s="98"/>
      <c r="P61" s="98"/>
      <c r="Q61" s="169"/>
      <c r="R61" s="169"/>
      <c r="S61" s="169"/>
      <c r="T61" s="169"/>
      <c r="U61" s="169"/>
      <c r="V61" s="169"/>
      <c r="W61" s="169"/>
      <c r="X61" s="169"/>
      <c r="Y61" s="169"/>
      <c r="Z61" s="169"/>
      <c r="AA61" s="169"/>
      <c r="AB61" s="169"/>
      <c r="AC61" s="169"/>
      <c r="AD61" s="169"/>
      <c r="AE61" s="169"/>
      <c r="AF61" s="169"/>
      <c r="AG61" s="98"/>
      <c r="AH61" s="98"/>
      <c r="AI61" s="98"/>
    </row>
    <row r="62" spans="1:35" ht="40.5">
      <c r="A62" s="99"/>
      <c r="B62" s="98"/>
      <c r="C62" s="182"/>
      <c r="D62" s="122"/>
      <c r="E62" s="183" t="str">
        <f>'Data (2)'!H39</f>
        <v>Meeting Date Last/current</v>
      </c>
      <c r="F62" s="184"/>
      <c r="G62" s="316" t="str">
        <f>'Data (2)'!H40</f>
        <v>Owner</v>
      </c>
      <c r="H62" s="316"/>
      <c r="I62" s="183"/>
      <c r="J62" s="316" t="str">
        <f>'Data (2)'!H41</f>
        <v>detailed Agreed action plan / key direction</v>
      </c>
      <c r="K62" s="316"/>
      <c r="L62" s="316"/>
      <c r="M62" s="316"/>
      <c r="N62" s="316"/>
      <c r="O62" s="316"/>
      <c r="P62" s="316"/>
      <c r="Q62" s="184"/>
      <c r="R62" s="184" t="str">
        <f>'Data (2)'!H42</f>
        <v>Deadline</v>
      </c>
      <c r="S62" s="185"/>
      <c r="T62" s="98"/>
      <c r="U62" s="98"/>
      <c r="V62" s="98"/>
      <c r="W62" s="98"/>
      <c r="X62" s="98"/>
      <c r="Y62" s="98"/>
      <c r="Z62" s="98"/>
      <c r="AA62" s="98"/>
      <c r="AB62" s="98"/>
      <c r="AC62" s="98"/>
      <c r="AD62" s="98"/>
      <c r="AE62" s="98"/>
      <c r="AF62" s="98"/>
      <c r="AG62" s="98"/>
      <c r="AH62" s="98"/>
      <c r="AI62" s="98"/>
    </row>
    <row r="63" spans="1:35" ht="5.25" customHeight="1">
      <c r="A63" s="99"/>
      <c r="B63" s="98"/>
      <c r="C63" s="122"/>
      <c r="D63" s="122"/>
      <c r="E63" s="186"/>
      <c r="F63" s="122"/>
      <c r="G63" s="122"/>
      <c r="H63" s="122"/>
      <c r="I63" s="122"/>
      <c r="J63" s="122"/>
      <c r="K63" s="122"/>
      <c r="L63" s="122"/>
      <c r="M63" s="122"/>
      <c r="N63" s="122"/>
      <c r="O63" s="122"/>
      <c r="P63" s="122"/>
      <c r="Q63" s="98"/>
      <c r="R63" s="169"/>
      <c r="S63" s="169"/>
      <c r="T63" s="169"/>
      <c r="U63" s="169"/>
      <c r="V63" s="169"/>
      <c r="W63" s="169"/>
      <c r="X63" s="169"/>
      <c r="Y63" s="169"/>
      <c r="Z63" s="169"/>
      <c r="AA63" s="169"/>
      <c r="AB63" s="169"/>
      <c r="AC63" s="169"/>
      <c r="AD63" s="169"/>
      <c r="AE63" s="169"/>
      <c r="AF63" s="169"/>
      <c r="AG63" s="98"/>
      <c r="AH63" s="98"/>
      <c r="AI63" s="98"/>
    </row>
    <row r="64" spans="1:35" ht="24.95" customHeight="1">
      <c r="A64" s="99"/>
      <c r="B64" s="98"/>
      <c r="C64" s="309" t="str">
        <f>C13</f>
        <v>SEB Asia</v>
      </c>
      <c r="E64" s="302" t="s">
        <v>127</v>
      </c>
      <c r="F64" s="98"/>
      <c r="G64" s="310"/>
      <c r="H64" s="310"/>
      <c r="I64" s="167"/>
      <c r="J64" s="311" t="s">
        <v>128</v>
      </c>
      <c r="K64" s="311"/>
      <c r="L64" s="311"/>
      <c r="M64" s="311"/>
      <c r="N64" s="311"/>
      <c r="O64" s="311"/>
      <c r="P64" s="311"/>
      <c r="Q64" s="187"/>
      <c r="R64" s="188"/>
      <c r="S64" s="189"/>
      <c r="T64" s="187"/>
      <c r="U64" s="169"/>
      <c r="V64" s="169"/>
      <c r="W64" s="169"/>
      <c r="X64" s="169"/>
      <c r="Y64" s="189"/>
      <c r="Z64" s="187"/>
      <c r="AA64" s="189"/>
      <c r="AB64" s="189"/>
      <c r="AC64" s="187"/>
      <c r="AD64" s="189"/>
      <c r="AE64" s="189"/>
      <c r="AF64" s="187"/>
      <c r="AG64" s="98"/>
      <c r="AH64" s="98"/>
      <c r="AI64" s="98"/>
    </row>
    <row r="65" spans="1:35" ht="24.95" customHeight="1">
      <c r="A65" s="99"/>
      <c r="B65" s="98"/>
      <c r="C65" s="309"/>
      <c r="E65" s="302"/>
      <c r="F65" s="98"/>
      <c r="G65" s="312"/>
      <c r="H65" s="312"/>
      <c r="I65" s="167"/>
      <c r="J65" s="313" t="s">
        <v>128</v>
      </c>
      <c r="K65" s="313"/>
      <c r="L65" s="313"/>
      <c r="M65" s="313"/>
      <c r="N65" s="313"/>
      <c r="O65" s="313"/>
      <c r="P65" s="313"/>
      <c r="Q65" s="187"/>
      <c r="R65" s="190"/>
      <c r="S65" s="189"/>
      <c r="T65" s="187"/>
      <c r="U65" s="169"/>
      <c r="V65" s="169"/>
      <c r="W65" s="169"/>
      <c r="X65" s="169"/>
      <c r="Y65" s="189"/>
      <c r="Z65" s="187"/>
      <c r="AA65" s="189"/>
      <c r="AB65" s="189"/>
      <c r="AC65" s="187"/>
      <c r="AD65" s="189"/>
      <c r="AE65" s="189"/>
      <c r="AF65" s="187"/>
      <c r="AG65" s="98"/>
      <c r="AH65" s="98"/>
      <c r="AI65" s="98"/>
    </row>
    <row r="66" spans="1:35" ht="24.95" customHeight="1">
      <c r="A66" s="99"/>
      <c r="B66" s="98"/>
      <c r="C66" s="309"/>
      <c r="E66" s="302"/>
      <c r="F66" s="98"/>
      <c r="G66" s="314"/>
      <c r="H66" s="314"/>
      <c r="I66" s="167"/>
      <c r="J66" s="315" t="s">
        <v>128</v>
      </c>
      <c r="K66" s="315"/>
      <c r="L66" s="315"/>
      <c r="M66" s="315"/>
      <c r="N66" s="315"/>
      <c r="O66" s="315"/>
      <c r="P66" s="315"/>
      <c r="Q66" s="187"/>
      <c r="R66" s="191"/>
      <c r="S66" s="189"/>
      <c r="T66" s="187"/>
      <c r="U66" s="169"/>
      <c r="V66" s="169"/>
      <c r="W66" s="169"/>
      <c r="X66" s="169"/>
      <c r="Y66" s="189"/>
      <c r="Z66" s="187"/>
      <c r="AA66" s="189"/>
      <c r="AB66" s="189"/>
      <c r="AC66" s="187"/>
      <c r="AD66" s="189"/>
      <c r="AE66" s="189"/>
      <c r="AF66" s="187"/>
      <c r="AG66" s="98"/>
      <c r="AH66" s="98"/>
      <c r="AI66" s="98"/>
    </row>
    <row r="67" spans="1:35" ht="3" customHeight="1">
      <c r="A67" s="99"/>
      <c r="B67" s="98"/>
      <c r="C67" s="309"/>
      <c r="E67" s="98"/>
      <c r="F67" s="98"/>
      <c r="G67" s="192"/>
      <c r="H67" s="192"/>
      <c r="I67" s="192"/>
      <c r="J67" s="192"/>
      <c r="K67" s="192"/>
      <c r="L67" s="192"/>
      <c r="M67" s="192"/>
      <c r="N67" s="192"/>
      <c r="O67" s="192"/>
      <c r="P67" s="192"/>
      <c r="Q67" s="98"/>
      <c r="R67" s="98"/>
      <c r="S67" s="98"/>
      <c r="T67" s="98"/>
      <c r="U67" s="169"/>
      <c r="V67" s="169"/>
      <c r="W67" s="169"/>
      <c r="X67" s="169"/>
      <c r="Y67" s="98"/>
      <c r="Z67" s="98"/>
      <c r="AA67" s="98"/>
      <c r="AB67" s="98"/>
      <c r="AC67" s="98"/>
      <c r="AD67" s="98"/>
      <c r="AE67" s="98"/>
      <c r="AF67" s="98"/>
      <c r="AG67" s="98"/>
      <c r="AH67" s="98"/>
      <c r="AI67" s="98"/>
    </row>
    <row r="68" spans="1:35" ht="24.95" customHeight="1">
      <c r="A68" s="99"/>
      <c r="B68" s="98"/>
      <c r="C68" s="309"/>
      <c r="E68" s="302" t="s">
        <v>129</v>
      </c>
      <c r="F68" s="98"/>
      <c r="G68" s="310"/>
      <c r="H68" s="310"/>
      <c r="I68" s="167"/>
      <c r="J68" s="311" t="s">
        <v>130</v>
      </c>
      <c r="K68" s="311"/>
      <c r="L68" s="311"/>
      <c r="M68" s="311"/>
      <c r="N68" s="311"/>
      <c r="O68" s="311"/>
      <c r="P68" s="311"/>
      <c r="Q68" s="187"/>
      <c r="R68" s="188"/>
      <c r="S68" s="189"/>
      <c r="T68" s="187"/>
      <c r="U68" s="169"/>
      <c r="V68" s="169"/>
      <c r="W68" s="169"/>
      <c r="X68" s="169"/>
      <c r="Y68" s="189"/>
      <c r="Z68" s="187"/>
      <c r="AA68" s="189"/>
      <c r="AB68" s="189"/>
      <c r="AC68" s="187"/>
      <c r="AD68" s="189"/>
      <c r="AE68" s="189"/>
      <c r="AF68" s="187"/>
      <c r="AG68" s="98"/>
      <c r="AH68" s="98"/>
      <c r="AI68" s="98"/>
    </row>
    <row r="69" spans="1:35" ht="24.95" customHeight="1">
      <c r="A69" s="99"/>
      <c r="B69" s="98"/>
      <c r="C69" s="309"/>
      <c r="E69" s="302"/>
      <c r="F69" s="98"/>
      <c r="G69" s="312"/>
      <c r="H69" s="312"/>
      <c r="I69" s="167"/>
      <c r="J69" s="313" t="s">
        <v>130</v>
      </c>
      <c r="K69" s="313"/>
      <c r="L69" s="313"/>
      <c r="M69" s="313"/>
      <c r="N69" s="313"/>
      <c r="O69" s="313"/>
      <c r="P69" s="313"/>
      <c r="Q69" s="187"/>
      <c r="R69" s="190"/>
      <c r="S69" s="189"/>
      <c r="T69" s="187"/>
      <c r="U69" s="189"/>
      <c r="V69" s="189"/>
      <c r="W69" s="187"/>
      <c r="X69" s="189"/>
      <c r="Y69" s="189"/>
      <c r="Z69" s="187"/>
      <c r="AA69" s="189"/>
      <c r="AB69" s="189"/>
      <c r="AC69" s="187"/>
      <c r="AD69" s="189"/>
      <c r="AE69" s="189"/>
      <c r="AF69" s="187"/>
      <c r="AG69" s="98"/>
      <c r="AH69" s="98"/>
      <c r="AI69" s="98"/>
    </row>
    <row r="70" spans="1:35" ht="24.95" customHeight="1">
      <c r="A70" s="99"/>
      <c r="B70" s="98"/>
      <c r="C70" s="309"/>
      <c r="E70" s="302"/>
      <c r="F70" s="98"/>
      <c r="G70" s="314"/>
      <c r="H70" s="314"/>
      <c r="I70" s="167"/>
      <c r="J70" s="315" t="s">
        <v>130</v>
      </c>
      <c r="K70" s="315"/>
      <c r="L70" s="315"/>
      <c r="M70" s="315"/>
      <c r="N70" s="315"/>
      <c r="O70" s="315"/>
      <c r="P70" s="315"/>
      <c r="Q70" s="187"/>
      <c r="R70" s="191"/>
      <c r="S70" s="189"/>
      <c r="T70" s="187"/>
      <c r="U70" s="189"/>
      <c r="V70" s="189"/>
      <c r="W70" s="187"/>
      <c r="X70" s="189"/>
      <c r="Y70" s="189"/>
      <c r="Z70" s="187"/>
      <c r="AA70" s="189"/>
      <c r="AB70" s="189"/>
      <c r="AC70" s="187"/>
      <c r="AD70" s="189"/>
      <c r="AE70" s="189"/>
      <c r="AF70" s="187"/>
      <c r="AG70" s="98"/>
      <c r="AH70" s="98"/>
      <c r="AI70" s="98"/>
    </row>
    <row r="71" spans="1:35" ht="3" customHeight="1">
      <c r="A71" s="99"/>
      <c r="B71" s="98"/>
      <c r="C71" s="158"/>
      <c r="E71" s="98"/>
      <c r="F71" s="98"/>
      <c r="G71" s="192"/>
      <c r="H71" s="192"/>
      <c r="I71" s="192"/>
      <c r="J71" s="192"/>
      <c r="K71" s="192"/>
      <c r="L71" s="192"/>
      <c r="M71" s="192"/>
      <c r="N71" s="192"/>
      <c r="O71" s="192"/>
      <c r="P71" s="192"/>
      <c r="Q71" s="98"/>
      <c r="R71" s="98"/>
      <c r="S71" s="98"/>
      <c r="T71" s="98"/>
      <c r="U71" s="98"/>
      <c r="V71" s="98"/>
      <c r="W71" s="98"/>
      <c r="X71" s="98"/>
      <c r="Y71" s="98"/>
      <c r="Z71" s="98"/>
      <c r="AA71" s="98"/>
      <c r="AB71" s="98"/>
      <c r="AC71" s="98"/>
      <c r="AD71" s="98"/>
      <c r="AE71" s="98"/>
      <c r="AF71" s="98"/>
      <c r="AG71" s="98"/>
      <c r="AH71" s="98"/>
      <c r="AI71" s="98"/>
    </row>
    <row r="72" spans="1:35" ht="24.95" customHeight="1">
      <c r="A72" s="99"/>
      <c r="B72" s="98"/>
      <c r="C72" s="309" t="str">
        <f>C15</f>
        <v>Site 2</v>
      </c>
      <c r="E72" s="302"/>
      <c r="F72" s="98"/>
      <c r="G72" s="310"/>
      <c r="H72" s="310"/>
      <c r="I72" s="167"/>
      <c r="J72" s="311"/>
      <c r="K72" s="311"/>
      <c r="L72" s="311"/>
      <c r="M72" s="311"/>
      <c r="N72" s="311"/>
      <c r="O72" s="311"/>
      <c r="P72" s="311"/>
      <c r="Q72" s="187"/>
      <c r="R72" s="188"/>
      <c r="S72" s="189"/>
      <c r="T72" s="187"/>
      <c r="U72" s="189"/>
      <c r="V72" s="189"/>
      <c r="W72" s="187"/>
      <c r="X72" s="189"/>
      <c r="Y72" s="189"/>
      <c r="Z72" s="187"/>
      <c r="AA72" s="189"/>
      <c r="AB72" s="189"/>
      <c r="AC72" s="187"/>
      <c r="AD72" s="189"/>
      <c r="AE72" s="189"/>
      <c r="AF72" s="187"/>
      <c r="AG72" s="98"/>
      <c r="AH72" s="98"/>
      <c r="AI72" s="98"/>
    </row>
    <row r="73" spans="1:35" ht="24.95" customHeight="1">
      <c r="A73" s="99"/>
      <c r="B73" s="98"/>
      <c r="C73" s="309"/>
      <c r="E73" s="302"/>
      <c r="F73" s="98"/>
      <c r="G73" s="312"/>
      <c r="H73" s="312"/>
      <c r="I73" s="167"/>
      <c r="J73" s="313"/>
      <c r="K73" s="313"/>
      <c r="L73" s="313"/>
      <c r="M73" s="313"/>
      <c r="N73" s="313"/>
      <c r="O73" s="313"/>
      <c r="P73" s="313"/>
      <c r="Q73" s="187"/>
      <c r="R73" s="190"/>
      <c r="S73" s="189"/>
      <c r="T73" s="187"/>
      <c r="U73" s="189"/>
      <c r="V73" s="189"/>
      <c r="W73" s="187"/>
      <c r="X73" s="189"/>
      <c r="Y73" s="189"/>
      <c r="Z73" s="187"/>
      <c r="AA73" s="189"/>
      <c r="AB73" s="189"/>
      <c r="AC73" s="187"/>
      <c r="AD73" s="189"/>
      <c r="AE73" s="189"/>
      <c r="AF73" s="187"/>
      <c r="AG73" s="98"/>
      <c r="AH73" s="98"/>
      <c r="AI73" s="98"/>
    </row>
    <row r="74" spans="1:35" ht="24.95" customHeight="1">
      <c r="A74" s="99"/>
      <c r="B74" s="98"/>
      <c r="C74" s="309"/>
      <c r="E74" s="302"/>
      <c r="F74" s="98"/>
      <c r="G74" s="314"/>
      <c r="H74" s="314"/>
      <c r="I74" s="167"/>
      <c r="J74" s="315"/>
      <c r="K74" s="315"/>
      <c r="L74" s="315"/>
      <c r="M74" s="315"/>
      <c r="N74" s="315"/>
      <c r="O74" s="315"/>
      <c r="P74" s="315"/>
      <c r="Q74" s="187"/>
      <c r="R74" s="191"/>
      <c r="S74" s="189"/>
      <c r="T74" s="187"/>
      <c r="U74" s="189"/>
      <c r="V74" s="189"/>
      <c r="W74" s="187"/>
      <c r="X74" s="189"/>
      <c r="Y74" s="189"/>
      <c r="Z74" s="187"/>
      <c r="AA74" s="189"/>
      <c r="AB74" s="189"/>
      <c r="AC74" s="187"/>
      <c r="AD74" s="189"/>
      <c r="AE74" s="189"/>
      <c r="AF74" s="187"/>
      <c r="AG74" s="98"/>
      <c r="AH74" s="98"/>
      <c r="AI74" s="98"/>
    </row>
    <row r="75" spans="1:35" ht="3" customHeight="1">
      <c r="A75" s="99"/>
      <c r="B75" s="98"/>
      <c r="C75" s="309"/>
      <c r="E75" s="98"/>
      <c r="F75" s="98"/>
      <c r="G75" s="192"/>
      <c r="H75" s="192"/>
      <c r="I75" s="192"/>
      <c r="J75" s="192"/>
      <c r="K75" s="192"/>
      <c r="L75" s="192"/>
      <c r="M75" s="192"/>
      <c r="N75" s="192"/>
      <c r="O75" s="192"/>
      <c r="P75" s="192"/>
      <c r="Q75" s="98"/>
      <c r="R75" s="98"/>
      <c r="S75" s="98"/>
      <c r="T75" s="98"/>
      <c r="U75" s="98"/>
      <c r="V75" s="98"/>
      <c r="W75" s="98"/>
      <c r="X75" s="98"/>
      <c r="Y75" s="98"/>
      <c r="Z75" s="98"/>
      <c r="AA75" s="98"/>
      <c r="AB75" s="98"/>
      <c r="AC75" s="98"/>
      <c r="AD75" s="98"/>
      <c r="AE75" s="98"/>
      <c r="AF75" s="98"/>
      <c r="AG75" s="98"/>
      <c r="AH75" s="98"/>
      <c r="AI75" s="98"/>
    </row>
    <row r="76" spans="1:35" ht="24.95" customHeight="1">
      <c r="A76" s="98"/>
      <c r="B76" s="98"/>
      <c r="C76" s="309"/>
      <c r="E76" s="302"/>
      <c r="F76" s="98"/>
      <c r="G76" s="310"/>
      <c r="H76" s="310"/>
      <c r="I76" s="167"/>
      <c r="J76" s="311"/>
      <c r="K76" s="311"/>
      <c r="L76" s="311"/>
      <c r="M76" s="311"/>
      <c r="N76" s="311"/>
      <c r="O76" s="311"/>
      <c r="P76" s="311"/>
      <c r="Q76" s="187"/>
      <c r="R76" s="188"/>
      <c r="S76" s="189"/>
      <c r="T76" s="187"/>
      <c r="U76" s="189"/>
      <c r="V76" s="189"/>
      <c r="W76" s="187"/>
      <c r="X76" s="189"/>
      <c r="Y76" s="189"/>
      <c r="Z76" s="187"/>
      <c r="AA76" s="189"/>
      <c r="AB76" s="189"/>
      <c r="AC76" s="187"/>
      <c r="AD76" s="189"/>
      <c r="AE76" s="189"/>
      <c r="AF76" s="187"/>
      <c r="AG76" s="98"/>
      <c r="AH76" s="98"/>
      <c r="AI76" s="98"/>
    </row>
    <row r="77" spans="1:35" ht="24.95" customHeight="1">
      <c r="A77" s="98"/>
      <c r="B77" s="98"/>
      <c r="C77" s="309"/>
      <c r="E77" s="302"/>
      <c r="F77" s="98"/>
      <c r="G77" s="312"/>
      <c r="H77" s="312"/>
      <c r="I77" s="167"/>
      <c r="J77" s="313"/>
      <c r="K77" s="313"/>
      <c r="L77" s="313"/>
      <c r="M77" s="313"/>
      <c r="N77" s="313"/>
      <c r="O77" s="313"/>
      <c r="P77" s="313"/>
      <c r="Q77" s="187"/>
      <c r="R77" s="190"/>
      <c r="S77" s="189"/>
      <c r="T77" s="187"/>
      <c r="U77" s="189"/>
      <c r="V77" s="189"/>
      <c r="W77" s="187"/>
      <c r="X77" s="189"/>
      <c r="Y77" s="189"/>
      <c r="Z77" s="187"/>
      <c r="AA77" s="189"/>
      <c r="AB77" s="189"/>
      <c r="AC77" s="187"/>
      <c r="AD77" s="189"/>
      <c r="AE77" s="189"/>
      <c r="AF77" s="187"/>
      <c r="AG77" s="98"/>
      <c r="AH77" s="98"/>
      <c r="AI77" s="98"/>
    </row>
    <row r="78" spans="1:35" ht="24.95" customHeight="1">
      <c r="A78" s="98"/>
      <c r="B78" s="98"/>
      <c r="C78" s="309"/>
      <c r="E78" s="302"/>
      <c r="F78" s="98"/>
      <c r="G78" s="314"/>
      <c r="H78" s="314"/>
      <c r="I78" s="167"/>
      <c r="J78" s="315"/>
      <c r="K78" s="315"/>
      <c r="L78" s="315"/>
      <c r="M78" s="315"/>
      <c r="N78" s="315"/>
      <c r="O78" s="315"/>
      <c r="P78" s="315"/>
      <c r="Q78" s="187"/>
      <c r="R78" s="191"/>
      <c r="S78" s="189"/>
      <c r="T78" s="187"/>
      <c r="U78" s="189"/>
      <c r="V78" s="189"/>
      <c r="W78" s="187"/>
      <c r="X78" s="189"/>
      <c r="Y78" s="189"/>
      <c r="Z78" s="187"/>
      <c r="AA78" s="189"/>
      <c r="AB78" s="189"/>
      <c r="AC78" s="187"/>
      <c r="AD78" s="189"/>
      <c r="AE78" s="189"/>
      <c r="AF78" s="187"/>
      <c r="AG78" s="98"/>
      <c r="AH78" s="98"/>
      <c r="AI78" s="98"/>
    </row>
    <row r="79" spans="1:35" ht="3" customHeight="1" thickBot="1">
      <c r="A79" s="98"/>
      <c r="B79" s="98"/>
      <c r="C79" s="98"/>
      <c r="E79" s="98"/>
      <c r="F79" s="193"/>
      <c r="G79" s="192"/>
      <c r="H79" s="192"/>
      <c r="I79" s="192"/>
      <c r="J79" s="192"/>
      <c r="K79" s="192"/>
      <c r="L79" s="192"/>
      <c r="M79" s="192"/>
      <c r="N79" s="192"/>
      <c r="O79" s="192"/>
      <c r="P79" s="192"/>
      <c r="Q79" s="98"/>
      <c r="R79" s="98"/>
      <c r="S79" s="98"/>
      <c r="T79" s="98"/>
      <c r="U79" s="98"/>
      <c r="V79" s="98"/>
      <c r="W79" s="98"/>
      <c r="X79" s="98"/>
      <c r="Y79" s="98"/>
      <c r="Z79" s="98"/>
      <c r="AA79" s="98"/>
      <c r="AB79" s="98"/>
      <c r="AC79" s="98"/>
      <c r="AD79" s="98"/>
      <c r="AE79" s="98"/>
      <c r="AF79" s="98"/>
      <c r="AG79" s="98"/>
      <c r="AH79" s="98"/>
      <c r="AI79" s="98"/>
    </row>
    <row r="80" spans="1:35" ht="24.95" customHeight="1">
      <c r="A80" s="99"/>
      <c r="B80" s="98"/>
      <c r="C80" s="309" t="str">
        <f>C17</f>
        <v>Site 3</v>
      </c>
      <c r="E80" s="302"/>
      <c r="F80" s="98"/>
      <c r="G80" s="310"/>
      <c r="H80" s="310"/>
      <c r="I80" s="167"/>
      <c r="J80" s="311"/>
      <c r="K80" s="311"/>
      <c r="L80" s="311"/>
      <c r="M80" s="311"/>
      <c r="N80" s="311"/>
      <c r="O80" s="311"/>
      <c r="P80" s="311"/>
      <c r="Q80" s="187"/>
      <c r="R80" s="188"/>
      <c r="S80" s="189"/>
      <c r="T80" s="187"/>
      <c r="U80" s="189"/>
      <c r="V80" s="189"/>
      <c r="W80" s="187"/>
      <c r="X80" s="189"/>
      <c r="Y80" s="189"/>
      <c r="Z80" s="187"/>
      <c r="AA80" s="189"/>
      <c r="AB80" s="189"/>
      <c r="AC80" s="187"/>
      <c r="AD80" s="189"/>
      <c r="AE80" s="189"/>
      <c r="AF80" s="187"/>
      <c r="AG80" s="98"/>
      <c r="AH80" s="98"/>
      <c r="AI80" s="98"/>
    </row>
    <row r="81" spans="1:35" ht="24.95" customHeight="1">
      <c r="A81" s="99"/>
      <c r="B81" s="98"/>
      <c r="C81" s="309"/>
      <c r="E81" s="302"/>
      <c r="F81" s="98"/>
      <c r="G81" s="312"/>
      <c r="H81" s="312"/>
      <c r="I81" s="167"/>
      <c r="J81" s="313"/>
      <c r="K81" s="313"/>
      <c r="L81" s="313"/>
      <c r="M81" s="313"/>
      <c r="N81" s="313"/>
      <c r="O81" s="313"/>
      <c r="P81" s="313"/>
      <c r="Q81" s="187"/>
      <c r="R81" s="190"/>
      <c r="S81" s="189"/>
      <c r="T81" s="187"/>
      <c r="U81" s="189"/>
      <c r="V81" s="189"/>
      <c r="W81" s="187"/>
      <c r="X81" s="189"/>
      <c r="Y81" s="189"/>
      <c r="Z81" s="187"/>
      <c r="AA81" s="189"/>
      <c r="AB81" s="189"/>
      <c r="AC81" s="187"/>
      <c r="AD81" s="189"/>
      <c r="AE81" s="189"/>
      <c r="AF81" s="187"/>
      <c r="AG81" s="98"/>
      <c r="AH81" s="98"/>
      <c r="AI81" s="98"/>
    </row>
    <row r="82" spans="1:35" ht="24.95" customHeight="1">
      <c r="A82" s="99"/>
      <c r="B82" s="98"/>
      <c r="C82" s="309"/>
      <c r="E82" s="302"/>
      <c r="F82" s="98"/>
      <c r="G82" s="314"/>
      <c r="H82" s="314"/>
      <c r="I82" s="167"/>
      <c r="J82" s="315"/>
      <c r="K82" s="315"/>
      <c r="L82" s="315"/>
      <c r="M82" s="315"/>
      <c r="N82" s="315"/>
      <c r="O82" s="315"/>
      <c r="P82" s="315"/>
      <c r="Q82" s="187"/>
      <c r="R82" s="191"/>
      <c r="S82" s="189"/>
      <c r="T82" s="187"/>
      <c r="U82" s="189"/>
      <c r="V82" s="189"/>
      <c r="W82" s="187"/>
      <c r="X82" s="189"/>
      <c r="Y82" s="189"/>
      <c r="Z82" s="187"/>
      <c r="AA82" s="189"/>
      <c r="AB82" s="189"/>
      <c r="AC82" s="187"/>
      <c r="AD82" s="189"/>
      <c r="AE82" s="189"/>
      <c r="AF82" s="187"/>
      <c r="AG82" s="98"/>
      <c r="AH82" s="98"/>
      <c r="AI82" s="98"/>
    </row>
    <row r="83" spans="1:35" ht="3" customHeight="1">
      <c r="A83" s="99"/>
      <c r="B83" s="98"/>
      <c r="C83" s="309"/>
      <c r="E83" s="98"/>
      <c r="F83" s="98"/>
      <c r="G83" s="192"/>
      <c r="H83" s="192"/>
      <c r="I83" s="192"/>
      <c r="J83" s="192"/>
      <c r="K83" s="192"/>
      <c r="L83" s="192"/>
      <c r="M83" s="192"/>
      <c r="N83" s="192"/>
      <c r="O83" s="192"/>
      <c r="P83" s="192"/>
      <c r="Q83" s="98"/>
      <c r="R83" s="98"/>
      <c r="S83" s="98"/>
      <c r="T83" s="98"/>
      <c r="U83" s="98"/>
      <c r="V83" s="98"/>
      <c r="W83" s="98"/>
      <c r="X83" s="98"/>
      <c r="Y83" s="98"/>
      <c r="Z83" s="98"/>
      <c r="AA83" s="98"/>
      <c r="AB83" s="98"/>
      <c r="AC83" s="98"/>
      <c r="AD83" s="98"/>
      <c r="AE83" s="98"/>
      <c r="AF83" s="98"/>
      <c r="AG83" s="98"/>
      <c r="AH83" s="98"/>
      <c r="AI83" s="98"/>
    </row>
    <row r="84" spans="1:35" ht="24.95" customHeight="1">
      <c r="A84" s="99"/>
      <c r="B84" s="98"/>
      <c r="C84" s="309"/>
      <c r="E84" s="302"/>
      <c r="F84" s="98"/>
      <c r="G84" s="310"/>
      <c r="H84" s="310"/>
      <c r="I84" s="167"/>
      <c r="J84" s="311"/>
      <c r="K84" s="311"/>
      <c r="L84" s="311"/>
      <c r="M84" s="311"/>
      <c r="N84" s="311"/>
      <c r="O84" s="311"/>
      <c r="P84" s="311"/>
      <c r="Q84" s="187"/>
      <c r="R84" s="188"/>
      <c r="S84" s="189"/>
      <c r="T84" s="187"/>
      <c r="U84" s="189"/>
      <c r="V84" s="189"/>
      <c r="W84" s="187"/>
      <c r="X84" s="189"/>
      <c r="Y84" s="189"/>
      <c r="Z84" s="187"/>
      <c r="AA84" s="189"/>
      <c r="AB84" s="189"/>
      <c r="AC84" s="187"/>
      <c r="AD84" s="189"/>
      <c r="AE84" s="189"/>
      <c r="AF84" s="187"/>
      <c r="AG84" s="98"/>
      <c r="AH84" s="98"/>
      <c r="AI84" s="98"/>
    </row>
    <row r="85" spans="1:35" ht="24.95" customHeight="1">
      <c r="A85" s="99"/>
      <c r="B85" s="98"/>
      <c r="C85" s="309"/>
      <c r="E85" s="302"/>
      <c r="F85" s="98"/>
      <c r="G85" s="312"/>
      <c r="H85" s="312"/>
      <c r="I85" s="167"/>
      <c r="J85" s="313"/>
      <c r="K85" s="313"/>
      <c r="L85" s="313"/>
      <c r="M85" s="313"/>
      <c r="N85" s="313"/>
      <c r="O85" s="313"/>
      <c r="P85" s="313"/>
      <c r="Q85" s="187"/>
      <c r="R85" s="190"/>
      <c r="S85" s="189"/>
      <c r="T85" s="187"/>
      <c r="U85" s="189"/>
      <c r="V85" s="189"/>
      <c r="W85" s="187"/>
      <c r="X85" s="189"/>
      <c r="Y85" s="189"/>
      <c r="Z85" s="187"/>
      <c r="AA85" s="189"/>
      <c r="AB85" s="189"/>
      <c r="AC85" s="187"/>
      <c r="AD85" s="189"/>
      <c r="AE85" s="189"/>
      <c r="AF85" s="187"/>
      <c r="AG85" s="98"/>
      <c r="AH85" s="98"/>
      <c r="AI85" s="98"/>
    </row>
    <row r="86" spans="1:35" ht="24.95" customHeight="1">
      <c r="A86" s="99"/>
      <c r="B86" s="98"/>
      <c r="C86" s="309"/>
      <c r="E86" s="302"/>
      <c r="F86" s="98"/>
      <c r="G86" s="314"/>
      <c r="H86" s="314"/>
      <c r="I86" s="167"/>
      <c r="J86" s="315"/>
      <c r="K86" s="315"/>
      <c r="L86" s="315"/>
      <c r="M86" s="315"/>
      <c r="N86" s="315"/>
      <c r="O86" s="315"/>
      <c r="P86" s="315"/>
      <c r="Q86" s="187"/>
      <c r="R86" s="191"/>
      <c r="S86" s="189"/>
      <c r="T86" s="187"/>
      <c r="U86" s="189"/>
      <c r="V86" s="189"/>
      <c r="W86" s="187"/>
      <c r="X86" s="189"/>
      <c r="Y86" s="189"/>
      <c r="Z86" s="187"/>
      <c r="AA86" s="189"/>
      <c r="AB86" s="189"/>
      <c r="AC86" s="187"/>
      <c r="AD86" s="189"/>
      <c r="AE86" s="189"/>
      <c r="AF86" s="187"/>
      <c r="AG86" s="98"/>
      <c r="AH86" s="98"/>
      <c r="AI86" s="98"/>
    </row>
    <row r="87" spans="1:35" ht="3" customHeight="1">
      <c r="A87" s="99"/>
      <c r="B87" s="98"/>
      <c r="C87" s="158"/>
      <c r="E87" s="98"/>
      <c r="F87" s="98"/>
      <c r="G87" s="192"/>
      <c r="H87" s="192"/>
      <c r="I87" s="192"/>
      <c r="J87" s="192"/>
      <c r="K87" s="192"/>
      <c r="L87" s="192"/>
      <c r="M87" s="192"/>
      <c r="N87" s="192"/>
      <c r="O87" s="192"/>
      <c r="P87" s="192"/>
      <c r="Q87" s="98"/>
      <c r="R87" s="98"/>
      <c r="S87" s="98"/>
      <c r="T87" s="98"/>
      <c r="U87" s="98"/>
      <c r="V87" s="98"/>
      <c r="W87" s="98"/>
      <c r="X87" s="98"/>
      <c r="Y87" s="98"/>
      <c r="Z87" s="98"/>
      <c r="AA87" s="98"/>
      <c r="AB87" s="98"/>
      <c r="AC87" s="98"/>
      <c r="AD87" s="98"/>
      <c r="AE87" s="98"/>
      <c r="AF87" s="98"/>
      <c r="AG87" s="98"/>
      <c r="AH87" s="98"/>
      <c r="AI87" s="98"/>
    </row>
    <row r="88" spans="1:35" ht="24.95" customHeight="1">
      <c r="A88" s="99"/>
      <c r="B88" s="98"/>
      <c r="C88" s="309" t="str">
        <f>C19</f>
        <v>Site 4</v>
      </c>
      <c r="E88" s="302"/>
      <c r="F88" s="98"/>
      <c r="G88" s="310"/>
      <c r="H88" s="310"/>
      <c r="I88" s="167"/>
      <c r="J88" s="311"/>
      <c r="K88" s="311"/>
      <c r="L88" s="311"/>
      <c r="M88" s="311"/>
      <c r="N88" s="311"/>
      <c r="O88" s="311"/>
      <c r="P88" s="311"/>
      <c r="Q88" s="187"/>
      <c r="R88" s="188"/>
      <c r="S88" s="189"/>
      <c r="T88" s="187"/>
      <c r="U88" s="189"/>
      <c r="V88" s="189"/>
      <c r="W88" s="187"/>
      <c r="X88" s="189"/>
      <c r="Y88" s="189"/>
      <c r="Z88" s="187"/>
      <c r="AA88" s="189"/>
      <c r="AB88" s="189"/>
      <c r="AC88" s="187"/>
      <c r="AD88" s="189"/>
      <c r="AE88" s="189"/>
      <c r="AF88" s="187"/>
      <c r="AG88" s="98"/>
      <c r="AH88" s="98"/>
      <c r="AI88" s="98"/>
    </row>
    <row r="89" spans="1:35" ht="24.95" customHeight="1">
      <c r="A89" s="99"/>
      <c r="B89" s="98"/>
      <c r="C89" s="309"/>
      <c r="E89" s="302"/>
      <c r="F89" s="98"/>
      <c r="G89" s="312"/>
      <c r="H89" s="312"/>
      <c r="I89" s="167"/>
      <c r="J89" s="313"/>
      <c r="K89" s="313"/>
      <c r="L89" s="313"/>
      <c r="M89" s="313"/>
      <c r="N89" s="313"/>
      <c r="O89" s="313"/>
      <c r="P89" s="313"/>
      <c r="Q89" s="187"/>
      <c r="R89" s="190"/>
      <c r="S89" s="189"/>
      <c r="T89" s="187"/>
      <c r="U89" s="189"/>
      <c r="V89" s="189"/>
      <c r="W89" s="187"/>
      <c r="X89" s="189"/>
      <c r="Y89" s="189"/>
      <c r="Z89" s="187"/>
      <c r="AA89" s="189"/>
      <c r="AB89" s="189"/>
      <c r="AC89" s="187"/>
      <c r="AD89" s="189"/>
      <c r="AE89" s="189"/>
      <c r="AF89" s="187"/>
      <c r="AG89" s="98"/>
      <c r="AH89" s="98"/>
      <c r="AI89" s="98"/>
    </row>
    <row r="90" spans="1:35" ht="24.95" customHeight="1">
      <c r="A90" s="99"/>
      <c r="B90" s="98"/>
      <c r="C90" s="309"/>
      <c r="E90" s="302"/>
      <c r="F90" s="98"/>
      <c r="G90" s="314"/>
      <c r="H90" s="314"/>
      <c r="I90" s="167"/>
      <c r="J90" s="315"/>
      <c r="K90" s="315"/>
      <c r="L90" s="315"/>
      <c r="M90" s="315"/>
      <c r="N90" s="315"/>
      <c r="O90" s="315"/>
      <c r="P90" s="315"/>
      <c r="Q90" s="187"/>
      <c r="R90" s="191"/>
      <c r="S90" s="189"/>
      <c r="T90" s="187"/>
      <c r="U90" s="189"/>
      <c r="V90" s="189"/>
      <c r="W90" s="187"/>
      <c r="X90" s="189"/>
      <c r="Y90" s="189"/>
      <c r="Z90" s="187"/>
      <c r="AA90" s="189"/>
      <c r="AB90" s="189"/>
      <c r="AC90" s="187"/>
      <c r="AD90" s="189"/>
      <c r="AE90" s="189"/>
      <c r="AF90" s="187"/>
      <c r="AG90" s="98"/>
      <c r="AH90" s="98"/>
      <c r="AI90" s="98"/>
    </row>
    <row r="91" spans="1:35" ht="3" customHeight="1">
      <c r="A91" s="99"/>
      <c r="B91" s="98"/>
      <c r="C91" s="309"/>
      <c r="E91" s="98"/>
      <c r="F91" s="98"/>
      <c r="G91" s="192"/>
      <c r="H91" s="192"/>
      <c r="I91" s="192"/>
      <c r="J91" s="192"/>
      <c r="K91" s="192"/>
      <c r="L91" s="192"/>
      <c r="M91" s="192"/>
      <c r="N91" s="192"/>
      <c r="O91" s="192"/>
      <c r="P91" s="192"/>
      <c r="Q91" s="98"/>
      <c r="R91" s="98"/>
      <c r="S91" s="98"/>
      <c r="T91" s="98"/>
      <c r="U91" s="98"/>
      <c r="V91" s="98"/>
      <c r="W91" s="98"/>
      <c r="X91" s="98"/>
      <c r="Y91" s="98"/>
      <c r="Z91" s="98"/>
      <c r="AA91" s="98"/>
      <c r="AB91" s="98"/>
      <c r="AC91" s="98"/>
      <c r="AD91" s="98"/>
      <c r="AE91" s="98"/>
      <c r="AF91" s="98"/>
      <c r="AG91" s="98"/>
      <c r="AH91" s="98"/>
      <c r="AI91" s="98"/>
    </row>
    <row r="92" spans="1:35" ht="24.95" customHeight="1">
      <c r="A92" s="99"/>
      <c r="B92" s="98"/>
      <c r="C92" s="309"/>
      <c r="E92" s="302"/>
      <c r="F92" s="98"/>
      <c r="G92" s="310"/>
      <c r="H92" s="310"/>
      <c r="I92" s="167"/>
      <c r="J92" s="311"/>
      <c r="K92" s="311"/>
      <c r="L92" s="311"/>
      <c r="M92" s="311"/>
      <c r="N92" s="311"/>
      <c r="O92" s="311"/>
      <c r="P92" s="311"/>
      <c r="Q92" s="187"/>
      <c r="R92" s="188"/>
      <c r="S92" s="189"/>
      <c r="T92" s="187"/>
      <c r="U92" s="189"/>
      <c r="V92" s="189"/>
      <c r="W92" s="187"/>
      <c r="X92" s="189"/>
      <c r="Y92" s="189"/>
      <c r="Z92" s="187"/>
      <c r="AA92" s="189"/>
      <c r="AB92" s="189"/>
      <c r="AC92" s="187"/>
      <c r="AD92" s="189"/>
      <c r="AE92" s="189"/>
      <c r="AF92" s="187"/>
      <c r="AG92" s="98"/>
      <c r="AH92" s="98"/>
      <c r="AI92" s="98"/>
    </row>
    <row r="93" spans="1:35" ht="24.95" customHeight="1">
      <c r="A93" s="99"/>
      <c r="B93" s="98"/>
      <c r="C93" s="309"/>
      <c r="E93" s="302"/>
      <c r="F93" s="98"/>
      <c r="G93" s="312"/>
      <c r="H93" s="312"/>
      <c r="I93" s="167"/>
      <c r="J93" s="313"/>
      <c r="K93" s="313"/>
      <c r="L93" s="313"/>
      <c r="M93" s="313"/>
      <c r="N93" s="313"/>
      <c r="O93" s="313"/>
      <c r="P93" s="313"/>
      <c r="Q93" s="187"/>
      <c r="R93" s="190"/>
      <c r="S93" s="189"/>
      <c r="T93" s="187"/>
      <c r="U93" s="189"/>
      <c r="V93" s="189"/>
      <c r="W93" s="187"/>
      <c r="X93" s="189"/>
      <c r="Y93" s="189"/>
      <c r="Z93" s="187"/>
      <c r="AA93" s="189"/>
      <c r="AB93" s="189"/>
      <c r="AC93" s="187"/>
      <c r="AD93" s="189"/>
      <c r="AE93" s="189"/>
      <c r="AF93" s="187"/>
      <c r="AG93" s="98"/>
      <c r="AH93" s="98"/>
      <c r="AI93" s="98"/>
    </row>
    <row r="94" spans="1:35" ht="24.95" customHeight="1">
      <c r="A94" s="99"/>
      <c r="B94" s="98"/>
      <c r="C94" s="309"/>
      <c r="E94" s="302"/>
      <c r="F94" s="98"/>
      <c r="G94" s="314"/>
      <c r="H94" s="314"/>
      <c r="I94" s="167"/>
      <c r="J94" s="315"/>
      <c r="K94" s="315"/>
      <c r="L94" s="315"/>
      <c r="M94" s="315"/>
      <c r="N94" s="315"/>
      <c r="O94" s="315"/>
      <c r="P94" s="315"/>
      <c r="Q94" s="187"/>
      <c r="R94" s="191"/>
      <c r="S94" s="189"/>
      <c r="T94" s="187"/>
      <c r="U94" s="189"/>
      <c r="V94" s="189"/>
      <c r="W94" s="187"/>
      <c r="X94" s="189"/>
      <c r="Y94" s="189"/>
      <c r="Z94" s="187"/>
      <c r="AA94" s="189"/>
      <c r="AB94" s="189"/>
      <c r="AC94" s="187"/>
      <c r="AD94" s="189"/>
      <c r="AE94" s="189"/>
      <c r="AF94" s="187"/>
      <c r="AG94" s="98"/>
      <c r="AH94" s="98"/>
      <c r="AI94" s="98"/>
    </row>
    <row r="95" spans="1:35" ht="3" customHeight="1">
      <c r="A95" s="99"/>
      <c r="B95" s="98"/>
      <c r="C95" s="158"/>
      <c r="E95" s="98"/>
      <c r="F95" s="98"/>
      <c r="G95" s="192"/>
      <c r="H95" s="192"/>
      <c r="I95" s="192"/>
      <c r="J95" s="192"/>
      <c r="K95" s="192"/>
      <c r="L95" s="192"/>
      <c r="M95" s="192"/>
      <c r="N95" s="192"/>
      <c r="O95" s="192"/>
      <c r="P95" s="192"/>
      <c r="Q95" s="98"/>
      <c r="R95" s="98"/>
      <c r="S95" s="98"/>
      <c r="T95" s="98"/>
      <c r="U95" s="98"/>
      <c r="V95" s="98"/>
      <c r="W95" s="98"/>
      <c r="X95" s="98"/>
      <c r="Y95" s="98"/>
      <c r="Z95" s="98"/>
      <c r="AA95" s="98"/>
      <c r="AB95" s="98"/>
      <c r="AC95" s="98"/>
      <c r="AD95" s="98"/>
      <c r="AE95" s="98"/>
      <c r="AF95" s="98"/>
      <c r="AG95" s="98"/>
      <c r="AH95" s="98"/>
      <c r="AI95" s="98"/>
    </row>
    <row r="96" spans="1:35" ht="24.95" hidden="1" customHeight="1" outlineLevel="1">
      <c r="A96" s="99"/>
      <c r="B96" s="98"/>
      <c r="C96" s="309" t="str">
        <f>C21</f>
        <v>Site 5</v>
      </c>
      <c r="E96" s="302"/>
      <c r="F96" s="98"/>
      <c r="G96" s="310"/>
      <c r="H96" s="310"/>
      <c r="I96" s="167"/>
      <c r="J96" s="311"/>
      <c r="K96" s="311"/>
      <c r="L96" s="311"/>
      <c r="M96" s="311"/>
      <c r="N96" s="311"/>
      <c r="O96" s="311"/>
      <c r="P96" s="311"/>
      <c r="Q96" s="187"/>
      <c r="R96" s="188"/>
      <c r="S96" s="189"/>
      <c r="T96" s="187"/>
      <c r="U96" s="189"/>
      <c r="V96" s="189"/>
      <c r="W96" s="187"/>
      <c r="X96" s="189"/>
      <c r="Y96" s="189"/>
      <c r="Z96" s="187"/>
      <c r="AA96" s="189"/>
      <c r="AB96" s="189"/>
      <c r="AC96" s="187"/>
      <c r="AD96" s="189"/>
      <c r="AE96" s="189"/>
      <c r="AF96" s="187"/>
      <c r="AG96" s="98"/>
      <c r="AH96" s="98"/>
      <c r="AI96" s="98"/>
    </row>
    <row r="97" spans="1:35" ht="24.95" hidden="1" customHeight="1" outlineLevel="1">
      <c r="A97" s="99"/>
      <c r="B97" s="98"/>
      <c r="C97" s="309"/>
      <c r="E97" s="302"/>
      <c r="F97" s="98"/>
      <c r="G97" s="312"/>
      <c r="H97" s="312"/>
      <c r="I97" s="167"/>
      <c r="J97" s="313"/>
      <c r="K97" s="313"/>
      <c r="L97" s="313"/>
      <c r="M97" s="313"/>
      <c r="N97" s="313"/>
      <c r="O97" s="313"/>
      <c r="P97" s="313"/>
      <c r="Q97" s="187"/>
      <c r="R97" s="190"/>
      <c r="S97" s="189"/>
      <c r="T97" s="187"/>
      <c r="U97" s="189"/>
      <c r="V97" s="189"/>
      <c r="W97" s="187"/>
      <c r="X97" s="189"/>
      <c r="Y97" s="189"/>
      <c r="Z97" s="187"/>
      <c r="AA97" s="189"/>
      <c r="AB97" s="189"/>
      <c r="AC97" s="187"/>
      <c r="AD97" s="189"/>
      <c r="AE97" s="189"/>
      <c r="AF97" s="187"/>
      <c r="AG97" s="98"/>
      <c r="AH97" s="98"/>
      <c r="AI97" s="98"/>
    </row>
    <row r="98" spans="1:35" ht="24.95" hidden="1" customHeight="1" outlineLevel="1">
      <c r="A98" s="99"/>
      <c r="B98" s="98"/>
      <c r="C98" s="309"/>
      <c r="E98" s="302"/>
      <c r="F98" s="98"/>
      <c r="G98" s="314"/>
      <c r="H98" s="314"/>
      <c r="I98" s="167"/>
      <c r="J98" s="315"/>
      <c r="K98" s="315"/>
      <c r="L98" s="315"/>
      <c r="M98" s="315"/>
      <c r="N98" s="315"/>
      <c r="O98" s="315"/>
      <c r="P98" s="315"/>
      <c r="Q98" s="187"/>
      <c r="R98" s="191"/>
      <c r="S98" s="189"/>
      <c r="T98" s="187"/>
      <c r="U98" s="189"/>
      <c r="V98" s="189"/>
      <c r="W98" s="187"/>
      <c r="X98" s="189"/>
      <c r="Y98" s="189"/>
      <c r="Z98" s="187"/>
      <c r="AA98" s="189"/>
      <c r="AB98" s="189"/>
      <c r="AC98" s="187"/>
      <c r="AD98" s="189"/>
      <c r="AE98" s="189"/>
      <c r="AF98" s="187"/>
      <c r="AG98" s="98"/>
      <c r="AH98" s="98"/>
      <c r="AI98" s="98"/>
    </row>
    <row r="99" spans="1:35" ht="3" hidden="1" customHeight="1" outlineLevel="1">
      <c r="A99" s="99"/>
      <c r="B99" s="98"/>
      <c r="C99" s="309"/>
      <c r="E99" s="98"/>
      <c r="F99" s="98"/>
      <c r="G99" s="192"/>
      <c r="H99" s="192"/>
      <c r="I99" s="192"/>
      <c r="J99" s="192"/>
      <c r="K99" s="192"/>
      <c r="L99" s="192"/>
      <c r="M99" s="192"/>
      <c r="N99" s="192"/>
      <c r="O99" s="192"/>
      <c r="P99" s="192"/>
      <c r="Q99" s="98"/>
      <c r="R99" s="98"/>
      <c r="S99" s="98"/>
      <c r="T99" s="98"/>
      <c r="U99" s="98"/>
      <c r="V99" s="98"/>
      <c r="W99" s="98"/>
      <c r="X99" s="98"/>
      <c r="Y99" s="98"/>
      <c r="Z99" s="98"/>
      <c r="AA99" s="98"/>
      <c r="AB99" s="98"/>
      <c r="AC99" s="98"/>
      <c r="AD99" s="98"/>
      <c r="AE99" s="98"/>
      <c r="AF99" s="98"/>
      <c r="AG99" s="98"/>
      <c r="AH99" s="98"/>
      <c r="AI99" s="98"/>
    </row>
    <row r="100" spans="1:35" ht="24.95" hidden="1" customHeight="1" outlineLevel="1">
      <c r="A100" s="99"/>
      <c r="B100" s="98"/>
      <c r="C100" s="309"/>
      <c r="E100" s="302"/>
      <c r="F100" s="98"/>
      <c r="G100" s="310"/>
      <c r="H100" s="310"/>
      <c r="I100" s="167"/>
      <c r="J100" s="311"/>
      <c r="K100" s="311"/>
      <c r="L100" s="311"/>
      <c r="M100" s="311"/>
      <c r="N100" s="311"/>
      <c r="O100" s="311"/>
      <c r="P100" s="311"/>
      <c r="Q100" s="187"/>
      <c r="R100" s="188"/>
      <c r="S100" s="189"/>
      <c r="T100" s="187"/>
      <c r="U100" s="189"/>
      <c r="V100" s="189"/>
      <c r="W100" s="187"/>
      <c r="X100" s="189"/>
      <c r="Y100" s="189"/>
      <c r="Z100" s="187"/>
      <c r="AA100" s="189"/>
      <c r="AB100" s="189"/>
      <c r="AC100" s="187"/>
      <c r="AD100" s="189"/>
      <c r="AE100" s="189"/>
      <c r="AF100" s="187"/>
      <c r="AG100" s="98"/>
      <c r="AH100" s="98"/>
      <c r="AI100" s="98"/>
    </row>
    <row r="101" spans="1:35" ht="24.95" hidden="1" customHeight="1" outlineLevel="1">
      <c r="A101" s="99"/>
      <c r="B101" s="98"/>
      <c r="C101" s="309"/>
      <c r="E101" s="302"/>
      <c r="F101" s="98"/>
      <c r="G101" s="312"/>
      <c r="H101" s="312"/>
      <c r="I101" s="167"/>
      <c r="J101" s="313"/>
      <c r="K101" s="313"/>
      <c r="L101" s="313"/>
      <c r="M101" s="313"/>
      <c r="N101" s="313"/>
      <c r="O101" s="313"/>
      <c r="P101" s="313"/>
      <c r="Q101" s="187"/>
      <c r="R101" s="190"/>
      <c r="S101" s="189"/>
      <c r="T101" s="187"/>
      <c r="U101" s="189"/>
      <c r="V101" s="189"/>
      <c r="W101" s="187"/>
      <c r="X101" s="189"/>
      <c r="Y101" s="189"/>
      <c r="Z101" s="187"/>
      <c r="AA101" s="189"/>
      <c r="AB101" s="189"/>
      <c r="AC101" s="187"/>
      <c r="AD101" s="189"/>
      <c r="AE101" s="189"/>
      <c r="AF101" s="187"/>
      <c r="AG101" s="98"/>
      <c r="AH101" s="98"/>
      <c r="AI101" s="98"/>
    </row>
    <row r="102" spans="1:35" ht="24.95" hidden="1" customHeight="1" outlineLevel="1">
      <c r="A102" s="99"/>
      <c r="B102" s="98"/>
      <c r="C102" s="309"/>
      <c r="E102" s="302"/>
      <c r="F102" s="98"/>
      <c r="G102" s="314"/>
      <c r="H102" s="314"/>
      <c r="I102" s="167"/>
      <c r="J102" s="315"/>
      <c r="K102" s="315"/>
      <c r="L102" s="315"/>
      <c r="M102" s="315"/>
      <c r="N102" s="315"/>
      <c r="O102" s="315"/>
      <c r="P102" s="315"/>
      <c r="Q102" s="187"/>
      <c r="R102" s="191"/>
      <c r="S102" s="189"/>
      <c r="T102" s="187"/>
      <c r="U102" s="189"/>
      <c r="V102" s="189"/>
      <c r="W102" s="187"/>
      <c r="X102" s="189"/>
      <c r="Y102" s="189"/>
      <c r="Z102" s="187"/>
      <c r="AA102" s="189"/>
      <c r="AB102" s="189"/>
      <c r="AC102" s="187"/>
      <c r="AD102" s="189"/>
      <c r="AE102" s="189"/>
      <c r="AF102" s="187"/>
      <c r="AG102" s="98"/>
      <c r="AH102" s="98"/>
      <c r="AI102" s="98"/>
    </row>
    <row r="103" spans="1:35" ht="3" hidden="1" customHeight="1" outlineLevel="1">
      <c r="A103" s="99"/>
      <c r="B103" s="98"/>
      <c r="C103" s="158"/>
      <c r="E103" s="98"/>
      <c r="F103" s="98"/>
      <c r="G103" s="192"/>
      <c r="H103" s="192"/>
      <c r="I103" s="192"/>
      <c r="J103" s="192"/>
      <c r="K103" s="192"/>
      <c r="L103" s="192"/>
      <c r="M103" s="192"/>
      <c r="N103" s="192"/>
      <c r="O103" s="192"/>
      <c r="P103" s="192"/>
      <c r="Q103" s="98"/>
      <c r="R103" s="98"/>
      <c r="S103" s="98"/>
      <c r="T103" s="98"/>
      <c r="U103" s="98"/>
      <c r="V103" s="98"/>
      <c r="W103" s="98"/>
      <c r="X103" s="98"/>
      <c r="Y103" s="98"/>
      <c r="Z103" s="98"/>
      <c r="AA103" s="98"/>
      <c r="AB103" s="98"/>
      <c r="AC103" s="98"/>
      <c r="AD103" s="98"/>
      <c r="AE103" s="98"/>
      <c r="AF103" s="98"/>
      <c r="AG103" s="98"/>
      <c r="AH103" s="98"/>
      <c r="AI103" s="98"/>
    </row>
    <row r="104" spans="1:35" ht="24.95" hidden="1" customHeight="1" outlineLevel="1">
      <c r="A104" s="99"/>
      <c r="B104" s="98"/>
      <c r="C104" s="309" t="str">
        <f>C23</f>
        <v>Site 6</v>
      </c>
      <c r="E104" s="302"/>
      <c r="F104" s="98"/>
      <c r="G104" s="310"/>
      <c r="H104" s="310"/>
      <c r="I104" s="167"/>
      <c r="J104" s="311"/>
      <c r="K104" s="311"/>
      <c r="L104" s="311"/>
      <c r="M104" s="311"/>
      <c r="N104" s="311"/>
      <c r="O104" s="311"/>
      <c r="P104" s="311"/>
      <c r="Q104" s="187"/>
      <c r="R104" s="188"/>
      <c r="S104" s="189"/>
      <c r="T104" s="187"/>
      <c r="U104" s="189"/>
      <c r="V104" s="189"/>
      <c r="W104" s="187"/>
      <c r="X104" s="189"/>
      <c r="Y104" s="189"/>
      <c r="Z104" s="187"/>
      <c r="AA104" s="189"/>
      <c r="AB104" s="189"/>
      <c r="AC104" s="187"/>
      <c r="AD104" s="189"/>
      <c r="AE104" s="189"/>
      <c r="AF104" s="187"/>
      <c r="AG104" s="98"/>
      <c r="AH104" s="98"/>
      <c r="AI104" s="98"/>
    </row>
    <row r="105" spans="1:35" ht="24.95" hidden="1" customHeight="1" outlineLevel="1">
      <c r="A105" s="99"/>
      <c r="B105" s="98"/>
      <c r="C105" s="309"/>
      <c r="E105" s="302"/>
      <c r="F105" s="98"/>
      <c r="G105" s="312"/>
      <c r="H105" s="312"/>
      <c r="I105" s="167"/>
      <c r="J105" s="313"/>
      <c r="K105" s="313"/>
      <c r="L105" s="313"/>
      <c r="M105" s="313"/>
      <c r="N105" s="313"/>
      <c r="O105" s="313"/>
      <c r="P105" s="313"/>
      <c r="Q105" s="187"/>
      <c r="R105" s="190"/>
      <c r="S105" s="189"/>
      <c r="T105" s="187"/>
      <c r="U105" s="189"/>
      <c r="V105" s="189"/>
      <c r="W105" s="187"/>
      <c r="X105" s="189"/>
      <c r="Y105" s="189"/>
      <c r="Z105" s="187"/>
      <c r="AA105" s="189"/>
      <c r="AB105" s="189"/>
      <c r="AC105" s="187"/>
      <c r="AD105" s="189"/>
      <c r="AE105" s="189"/>
      <c r="AF105" s="187"/>
      <c r="AG105" s="98"/>
      <c r="AH105" s="98"/>
      <c r="AI105" s="98"/>
    </row>
    <row r="106" spans="1:35" ht="24.95" hidden="1" customHeight="1" outlineLevel="1">
      <c r="A106" s="99"/>
      <c r="B106" s="98"/>
      <c r="C106" s="309"/>
      <c r="E106" s="302"/>
      <c r="F106" s="98"/>
      <c r="G106" s="314"/>
      <c r="H106" s="314"/>
      <c r="I106" s="167"/>
      <c r="J106" s="315"/>
      <c r="K106" s="315"/>
      <c r="L106" s="315"/>
      <c r="M106" s="315"/>
      <c r="N106" s="315"/>
      <c r="O106" s="315"/>
      <c r="P106" s="315"/>
      <c r="Q106" s="187"/>
      <c r="R106" s="191"/>
      <c r="S106" s="189"/>
      <c r="T106" s="187"/>
      <c r="U106" s="189"/>
      <c r="V106" s="189"/>
      <c r="W106" s="187"/>
      <c r="X106" s="189"/>
      <c r="Y106" s="189"/>
      <c r="Z106" s="187"/>
      <c r="AA106" s="189"/>
      <c r="AB106" s="189"/>
      <c r="AC106" s="187"/>
      <c r="AD106" s="189"/>
      <c r="AE106" s="189"/>
      <c r="AF106" s="187"/>
      <c r="AG106" s="98"/>
      <c r="AH106" s="98"/>
      <c r="AI106" s="98"/>
    </row>
    <row r="107" spans="1:35" ht="3" hidden="1" customHeight="1" outlineLevel="1">
      <c r="A107" s="99"/>
      <c r="B107" s="98"/>
      <c r="C107" s="309"/>
      <c r="E107" s="98"/>
      <c r="F107" s="98"/>
      <c r="G107" s="192"/>
      <c r="H107" s="192"/>
      <c r="I107" s="192"/>
      <c r="J107" s="192"/>
      <c r="K107" s="192"/>
      <c r="L107" s="192"/>
      <c r="M107" s="192"/>
      <c r="N107" s="192"/>
      <c r="O107" s="192"/>
      <c r="P107" s="192"/>
      <c r="Q107" s="98"/>
      <c r="R107" s="98"/>
      <c r="S107" s="98"/>
      <c r="T107" s="98"/>
      <c r="U107" s="98"/>
      <c r="V107" s="98"/>
      <c r="W107" s="98"/>
      <c r="X107" s="98"/>
      <c r="Y107" s="98"/>
      <c r="Z107" s="98"/>
      <c r="AA107" s="98"/>
      <c r="AB107" s="98"/>
      <c r="AC107" s="98"/>
      <c r="AD107" s="98"/>
      <c r="AE107" s="98"/>
      <c r="AF107" s="98"/>
      <c r="AG107" s="98"/>
      <c r="AH107" s="98"/>
      <c r="AI107" s="98"/>
    </row>
    <row r="108" spans="1:35" ht="24.95" hidden="1" customHeight="1" outlineLevel="1">
      <c r="A108" s="99"/>
      <c r="B108" s="98"/>
      <c r="C108" s="309"/>
      <c r="E108" s="302"/>
      <c r="F108" s="98"/>
      <c r="G108" s="310"/>
      <c r="H108" s="310"/>
      <c r="I108" s="167"/>
      <c r="J108" s="311"/>
      <c r="K108" s="311"/>
      <c r="L108" s="311"/>
      <c r="M108" s="311"/>
      <c r="N108" s="311"/>
      <c r="O108" s="311"/>
      <c r="P108" s="311"/>
      <c r="Q108" s="187"/>
      <c r="R108" s="188"/>
      <c r="S108" s="189"/>
      <c r="T108" s="187"/>
      <c r="U108" s="189"/>
      <c r="V108" s="189"/>
      <c r="W108" s="187"/>
      <c r="X108" s="189"/>
      <c r="Y108" s="189"/>
      <c r="Z108" s="187"/>
      <c r="AA108" s="189"/>
      <c r="AB108" s="189"/>
      <c r="AC108" s="187"/>
      <c r="AD108" s="189"/>
      <c r="AE108" s="189"/>
      <c r="AF108" s="187"/>
      <c r="AG108" s="98"/>
      <c r="AH108" s="98"/>
      <c r="AI108" s="98"/>
    </row>
    <row r="109" spans="1:35" ht="24.95" hidden="1" customHeight="1" outlineLevel="1">
      <c r="A109" s="99"/>
      <c r="B109" s="98"/>
      <c r="C109" s="309"/>
      <c r="E109" s="302"/>
      <c r="F109" s="98"/>
      <c r="G109" s="312"/>
      <c r="H109" s="312"/>
      <c r="I109" s="167"/>
      <c r="J109" s="313"/>
      <c r="K109" s="313"/>
      <c r="L109" s="313"/>
      <c r="M109" s="313"/>
      <c r="N109" s="313"/>
      <c r="O109" s="313"/>
      <c r="P109" s="313"/>
      <c r="Q109" s="187"/>
      <c r="R109" s="190"/>
      <c r="S109" s="189"/>
      <c r="T109" s="187"/>
      <c r="U109" s="189"/>
      <c r="V109" s="189"/>
      <c r="W109" s="187"/>
      <c r="X109" s="189"/>
      <c r="Y109" s="189"/>
      <c r="Z109" s="187"/>
      <c r="AA109" s="189"/>
      <c r="AB109" s="189"/>
      <c r="AC109" s="187"/>
      <c r="AD109" s="189"/>
      <c r="AE109" s="189"/>
      <c r="AF109" s="187"/>
      <c r="AG109" s="98"/>
      <c r="AH109" s="98"/>
      <c r="AI109" s="98"/>
    </row>
    <row r="110" spans="1:35" ht="24.95" hidden="1" customHeight="1" outlineLevel="1">
      <c r="A110" s="99"/>
      <c r="B110" s="98"/>
      <c r="C110" s="309"/>
      <c r="E110" s="302"/>
      <c r="F110" s="98"/>
      <c r="G110" s="314"/>
      <c r="H110" s="314"/>
      <c r="I110" s="167"/>
      <c r="J110" s="315"/>
      <c r="K110" s="315"/>
      <c r="L110" s="315"/>
      <c r="M110" s="315"/>
      <c r="N110" s="315"/>
      <c r="O110" s="315"/>
      <c r="P110" s="315"/>
      <c r="Q110" s="187"/>
      <c r="R110" s="191"/>
      <c r="S110" s="189"/>
      <c r="T110" s="187"/>
      <c r="U110" s="189"/>
      <c r="V110" s="189"/>
      <c r="W110" s="187"/>
      <c r="X110" s="189"/>
      <c r="Y110" s="189"/>
      <c r="Z110" s="187"/>
      <c r="AA110" s="189"/>
      <c r="AB110" s="189"/>
      <c r="AC110" s="187"/>
      <c r="AD110" s="189"/>
      <c r="AE110" s="189"/>
      <c r="AF110" s="187"/>
      <c r="AG110" s="98"/>
      <c r="AH110" s="98"/>
      <c r="AI110" s="98"/>
    </row>
    <row r="111" spans="1:35" ht="3" hidden="1" customHeight="1" outlineLevel="1">
      <c r="A111" s="99"/>
      <c r="B111" s="98"/>
      <c r="C111" s="158"/>
      <c r="E111" s="98"/>
      <c r="F111" s="98"/>
      <c r="G111" s="192"/>
      <c r="H111" s="192"/>
      <c r="I111" s="192"/>
      <c r="J111" s="192"/>
      <c r="K111" s="192"/>
      <c r="L111" s="192"/>
      <c r="M111" s="192"/>
      <c r="N111" s="192"/>
      <c r="O111" s="192"/>
      <c r="P111" s="192"/>
      <c r="Q111" s="98"/>
      <c r="R111" s="98"/>
      <c r="S111" s="98"/>
      <c r="T111" s="98"/>
      <c r="U111" s="98"/>
      <c r="V111" s="98"/>
      <c r="W111" s="98"/>
      <c r="X111" s="98"/>
      <c r="Y111" s="98"/>
      <c r="Z111" s="98"/>
      <c r="AA111" s="98"/>
      <c r="AB111" s="98"/>
      <c r="AC111" s="98"/>
      <c r="AD111" s="98"/>
      <c r="AE111" s="98"/>
      <c r="AF111" s="98"/>
      <c r="AG111" s="98"/>
      <c r="AH111" s="98"/>
      <c r="AI111" s="98"/>
    </row>
    <row r="112" spans="1:35" ht="24.95" hidden="1" customHeight="1" outlineLevel="1">
      <c r="A112" s="99"/>
      <c r="B112" s="98"/>
      <c r="C112" s="309" t="str">
        <f>C25</f>
        <v>Site 7</v>
      </c>
      <c r="E112" s="302"/>
      <c r="F112" s="98"/>
      <c r="G112" s="310"/>
      <c r="H112" s="310"/>
      <c r="I112" s="167"/>
      <c r="J112" s="311"/>
      <c r="K112" s="311"/>
      <c r="L112" s="311"/>
      <c r="M112" s="311"/>
      <c r="N112" s="311"/>
      <c r="O112" s="311"/>
      <c r="P112" s="311"/>
      <c r="Q112" s="187"/>
      <c r="R112" s="188"/>
      <c r="S112" s="189"/>
      <c r="T112" s="187"/>
      <c r="U112" s="189"/>
      <c r="V112" s="189"/>
      <c r="W112" s="187"/>
      <c r="X112" s="189"/>
      <c r="Y112" s="189"/>
      <c r="Z112" s="187"/>
      <c r="AA112" s="189"/>
      <c r="AB112" s="189"/>
      <c r="AC112" s="187"/>
      <c r="AD112" s="189"/>
      <c r="AE112" s="189"/>
      <c r="AF112" s="187"/>
      <c r="AG112" s="98"/>
      <c r="AH112" s="98"/>
      <c r="AI112" s="98"/>
    </row>
    <row r="113" spans="1:35" ht="24.95" hidden="1" customHeight="1" outlineLevel="1">
      <c r="A113" s="99"/>
      <c r="B113" s="98"/>
      <c r="C113" s="309"/>
      <c r="E113" s="302"/>
      <c r="F113" s="98"/>
      <c r="G113" s="312"/>
      <c r="H113" s="312"/>
      <c r="I113" s="167"/>
      <c r="J113" s="313"/>
      <c r="K113" s="313"/>
      <c r="L113" s="313"/>
      <c r="M113" s="313"/>
      <c r="N113" s="313"/>
      <c r="O113" s="313"/>
      <c r="P113" s="313"/>
      <c r="Q113" s="187"/>
      <c r="R113" s="190"/>
      <c r="S113" s="189"/>
      <c r="T113" s="187"/>
      <c r="U113" s="189"/>
      <c r="V113" s="189"/>
      <c r="W113" s="187"/>
      <c r="X113" s="189"/>
      <c r="Y113" s="189"/>
      <c r="Z113" s="187"/>
      <c r="AA113" s="189"/>
      <c r="AB113" s="189"/>
      <c r="AC113" s="187"/>
      <c r="AD113" s="189"/>
      <c r="AE113" s="189"/>
      <c r="AF113" s="187"/>
      <c r="AG113" s="98"/>
      <c r="AH113" s="98"/>
      <c r="AI113" s="98"/>
    </row>
    <row r="114" spans="1:35" ht="24.95" hidden="1" customHeight="1" outlineLevel="1">
      <c r="A114" s="99"/>
      <c r="B114" s="98"/>
      <c r="C114" s="309"/>
      <c r="E114" s="302"/>
      <c r="F114" s="98"/>
      <c r="G114" s="314"/>
      <c r="H114" s="314"/>
      <c r="I114" s="167"/>
      <c r="J114" s="315"/>
      <c r="K114" s="315"/>
      <c r="L114" s="315"/>
      <c r="M114" s="315"/>
      <c r="N114" s="315"/>
      <c r="O114" s="315"/>
      <c r="P114" s="315"/>
      <c r="Q114" s="187"/>
      <c r="R114" s="191"/>
      <c r="S114" s="189"/>
      <c r="T114" s="187"/>
      <c r="U114" s="189"/>
      <c r="V114" s="189"/>
      <c r="W114" s="187"/>
      <c r="X114" s="189"/>
      <c r="Y114" s="189"/>
      <c r="Z114" s="187"/>
      <c r="AA114" s="189"/>
      <c r="AB114" s="189"/>
      <c r="AC114" s="187"/>
      <c r="AD114" s="189"/>
      <c r="AE114" s="189"/>
      <c r="AF114" s="187"/>
      <c r="AG114" s="98"/>
      <c r="AH114" s="98"/>
      <c r="AI114" s="98"/>
    </row>
    <row r="115" spans="1:35" ht="3" hidden="1" customHeight="1" outlineLevel="1">
      <c r="A115" s="99"/>
      <c r="B115" s="98"/>
      <c r="C115" s="309"/>
      <c r="E115" s="98"/>
      <c r="F115" s="98"/>
      <c r="G115" s="192"/>
      <c r="H115" s="192"/>
      <c r="I115" s="192"/>
      <c r="J115" s="192"/>
      <c r="K115" s="192"/>
      <c r="L115" s="192"/>
      <c r="M115" s="192"/>
      <c r="N115" s="192"/>
      <c r="O115" s="192"/>
      <c r="P115" s="192"/>
      <c r="Q115" s="98"/>
      <c r="R115" s="98"/>
      <c r="S115" s="98"/>
      <c r="T115" s="98"/>
      <c r="U115" s="98"/>
      <c r="V115" s="98"/>
      <c r="W115" s="98"/>
      <c r="X115" s="98"/>
      <c r="Y115" s="98"/>
      <c r="Z115" s="98"/>
      <c r="AA115" s="98"/>
      <c r="AB115" s="98"/>
      <c r="AC115" s="98"/>
      <c r="AD115" s="98"/>
      <c r="AE115" s="98"/>
      <c r="AF115" s="98"/>
      <c r="AG115" s="98"/>
      <c r="AH115" s="98"/>
      <c r="AI115" s="98"/>
    </row>
    <row r="116" spans="1:35" ht="24.95" hidden="1" customHeight="1" outlineLevel="1">
      <c r="A116" s="99"/>
      <c r="B116" s="98"/>
      <c r="C116" s="309"/>
      <c r="E116" s="302"/>
      <c r="F116" s="98"/>
      <c r="G116" s="310"/>
      <c r="H116" s="310"/>
      <c r="I116" s="167"/>
      <c r="J116" s="311"/>
      <c r="K116" s="311"/>
      <c r="L116" s="311"/>
      <c r="M116" s="311"/>
      <c r="N116" s="311"/>
      <c r="O116" s="311"/>
      <c r="P116" s="311"/>
      <c r="Q116" s="187"/>
      <c r="R116" s="188"/>
      <c r="S116" s="189"/>
      <c r="T116" s="187"/>
      <c r="U116" s="189"/>
      <c r="V116" s="189"/>
      <c r="W116" s="187"/>
      <c r="X116" s="189"/>
      <c r="Y116" s="189"/>
      <c r="Z116" s="187"/>
      <c r="AA116" s="189"/>
      <c r="AB116" s="189"/>
      <c r="AC116" s="187"/>
      <c r="AD116" s="189"/>
      <c r="AE116" s="189"/>
      <c r="AF116" s="187"/>
      <c r="AG116" s="98"/>
      <c r="AH116" s="98"/>
      <c r="AI116" s="98"/>
    </row>
    <row r="117" spans="1:35" ht="24.95" hidden="1" customHeight="1" outlineLevel="1">
      <c r="A117" s="99"/>
      <c r="B117" s="98"/>
      <c r="C117" s="309"/>
      <c r="E117" s="302"/>
      <c r="F117" s="98"/>
      <c r="G117" s="312"/>
      <c r="H117" s="312"/>
      <c r="I117" s="167"/>
      <c r="J117" s="313"/>
      <c r="K117" s="313"/>
      <c r="L117" s="313"/>
      <c r="M117" s="313"/>
      <c r="N117" s="313"/>
      <c r="O117" s="313"/>
      <c r="P117" s="313"/>
      <c r="Q117" s="187"/>
      <c r="R117" s="190"/>
      <c r="S117" s="189"/>
      <c r="T117" s="187"/>
      <c r="U117" s="189"/>
      <c r="V117" s="189"/>
      <c r="W117" s="187"/>
      <c r="X117" s="189"/>
      <c r="Y117" s="189"/>
      <c r="Z117" s="187"/>
      <c r="AA117" s="189"/>
      <c r="AB117" s="189"/>
      <c r="AC117" s="187"/>
      <c r="AD117" s="189"/>
      <c r="AE117" s="189"/>
      <c r="AF117" s="187"/>
      <c r="AG117" s="98"/>
      <c r="AH117" s="98"/>
      <c r="AI117" s="98"/>
    </row>
    <row r="118" spans="1:35" ht="24.95" hidden="1" customHeight="1" outlineLevel="1">
      <c r="A118" s="99"/>
      <c r="B118" s="98"/>
      <c r="C118" s="309"/>
      <c r="E118" s="302"/>
      <c r="F118" s="98"/>
      <c r="G118" s="314"/>
      <c r="H118" s="314"/>
      <c r="I118" s="167"/>
      <c r="J118" s="315"/>
      <c r="K118" s="315"/>
      <c r="L118" s="315"/>
      <c r="M118" s="315"/>
      <c r="N118" s="315"/>
      <c r="O118" s="315"/>
      <c r="P118" s="315"/>
      <c r="Q118" s="187"/>
      <c r="R118" s="191"/>
      <c r="S118" s="189"/>
      <c r="T118" s="187"/>
      <c r="U118" s="189"/>
      <c r="V118" s="189"/>
      <c r="W118" s="187"/>
      <c r="X118" s="189"/>
      <c r="Y118" s="189"/>
      <c r="Z118" s="187"/>
      <c r="AA118" s="189"/>
      <c r="AB118" s="189"/>
      <c r="AC118" s="187"/>
      <c r="AD118" s="189"/>
      <c r="AE118" s="189"/>
      <c r="AF118" s="187"/>
      <c r="AG118" s="98"/>
      <c r="AH118" s="98"/>
      <c r="AI118" s="98"/>
    </row>
    <row r="119" spans="1:35" ht="3" hidden="1" customHeight="1" outlineLevel="1">
      <c r="A119" s="99"/>
      <c r="B119" s="98"/>
      <c r="C119" s="158"/>
      <c r="E119" s="98"/>
      <c r="F119" s="98"/>
      <c r="G119" s="192"/>
      <c r="H119" s="192"/>
      <c r="I119" s="192"/>
      <c r="J119" s="192"/>
      <c r="K119" s="192"/>
      <c r="L119" s="192"/>
      <c r="M119" s="192"/>
      <c r="N119" s="192"/>
      <c r="O119" s="192"/>
      <c r="P119" s="192"/>
      <c r="Q119" s="98"/>
      <c r="R119" s="98"/>
      <c r="S119" s="98"/>
      <c r="T119" s="98"/>
      <c r="U119" s="98"/>
      <c r="V119" s="98"/>
      <c r="W119" s="98"/>
      <c r="X119" s="98"/>
      <c r="Y119" s="98"/>
      <c r="Z119" s="98"/>
      <c r="AA119" s="98"/>
      <c r="AB119" s="98"/>
      <c r="AC119" s="98"/>
      <c r="AD119" s="98"/>
      <c r="AE119" s="98"/>
      <c r="AF119" s="98"/>
      <c r="AG119" s="98"/>
      <c r="AH119" s="98"/>
      <c r="AI119" s="98"/>
    </row>
    <row r="120" spans="1:35" ht="24.95" hidden="1" customHeight="1" outlineLevel="1">
      <c r="A120" s="99"/>
      <c r="B120" s="98"/>
      <c r="C120" s="309" t="str">
        <f>C27</f>
        <v>Site 8</v>
      </c>
      <c r="E120" s="302"/>
      <c r="F120" s="98"/>
      <c r="G120" s="310"/>
      <c r="H120" s="310"/>
      <c r="I120" s="167"/>
      <c r="J120" s="311"/>
      <c r="K120" s="311"/>
      <c r="L120" s="311"/>
      <c r="M120" s="311"/>
      <c r="N120" s="311"/>
      <c r="O120" s="311"/>
      <c r="P120" s="311"/>
      <c r="Q120" s="187"/>
      <c r="R120" s="188"/>
      <c r="S120" s="189"/>
      <c r="T120" s="187"/>
      <c r="U120" s="189"/>
      <c r="V120" s="189"/>
      <c r="W120" s="187"/>
      <c r="X120" s="189"/>
      <c r="Y120" s="189"/>
      <c r="Z120" s="187"/>
      <c r="AA120" s="189"/>
      <c r="AB120" s="189"/>
      <c r="AC120" s="187"/>
      <c r="AD120" s="189"/>
      <c r="AE120" s="189"/>
      <c r="AF120" s="187"/>
      <c r="AG120" s="98"/>
      <c r="AH120" s="98"/>
      <c r="AI120" s="98"/>
    </row>
    <row r="121" spans="1:35" ht="24.95" hidden="1" customHeight="1" outlineLevel="1">
      <c r="A121" s="99"/>
      <c r="B121" s="98"/>
      <c r="C121" s="309"/>
      <c r="E121" s="302"/>
      <c r="F121" s="98"/>
      <c r="G121" s="312"/>
      <c r="H121" s="312"/>
      <c r="I121" s="167"/>
      <c r="J121" s="313"/>
      <c r="K121" s="313"/>
      <c r="L121" s="313"/>
      <c r="M121" s="313"/>
      <c r="N121" s="313"/>
      <c r="O121" s="313"/>
      <c r="P121" s="313"/>
      <c r="Q121" s="187"/>
      <c r="R121" s="190"/>
      <c r="S121" s="189"/>
      <c r="T121" s="187"/>
      <c r="U121" s="189"/>
      <c r="V121" s="189"/>
      <c r="W121" s="187"/>
      <c r="X121" s="189"/>
      <c r="Y121" s="189"/>
      <c r="Z121" s="187"/>
      <c r="AA121" s="189"/>
      <c r="AB121" s="189"/>
      <c r="AC121" s="187"/>
      <c r="AD121" s="189"/>
      <c r="AE121" s="189"/>
      <c r="AF121" s="187"/>
      <c r="AG121" s="98"/>
      <c r="AH121" s="98"/>
      <c r="AI121" s="98"/>
    </row>
    <row r="122" spans="1:35" ht="24.95" hidden="1" customHeight="1" outlineLevel="1">
      <c r="A122" s="99"/>
      <c r="B122" s="98"/>
      <c r="C122" s="309"/>
      <c r="E122" s="302"/>
      <c r="F122" s="98"/>
      <c r="G122" s="314"/>
      <c r="H122" s="314"/>
      <c r="I122" s="167"/>
      <c r="J122" s="315"/>
      <c r="K122" s="315"/>
      <c r="L122" s="315"/>
      <c r="M122" s="315"/>
      <c r="N122" s="315"/>
      <c r="O122" s="315"/>
      <c r="P122" s="315"/>
      <c r="Q122" s="187"/>
      <c r="R122" s="191"/>
      <c r="S122" s="189"/>
      <c r="T122" s="187"/>
      <c r="U122" s="189"/>
      <c r="V122" s="189"/>
      <c r="W122" s="187"/>
      <c r="X122" s="189"/>
      <c r="Y122" s="189"/>
      <c r="Z122" s="187"/>
      <c r="AA122" s="189"/>
      <c r="AB122" s="189"/>
      <c r="AC122" s="187"/>
      <c r="AD122" s="189"/>
      <c r="AE122" s="189"/>
      <c r="AF122" s="187"/>
      <c r="AG122" s="98"/>
      <c r="AH122" s="98"/>
      <c r="AI122" s="98"/>
    </row>
    <row r="123" spans="1:35" ht="3" hidden="1" customHeight="1" outlineLevel="1">
      <c r="A123" s="99"/>
      <c r="B123" s="98"/>
      <c r="C123" s="309"/>
      <c r="E123" s="98"/>
      <c r="F123" s="98"/>
      <c r="G123" s="192"/>
      <c r="H123" s="192"/>
      <c r="I123" s="192"/>
      <c r="J123" s="192"/>
      <c r="K123" s="192"/>
      <c r="L123" s="192"/>
      <c r="M123" s="192"/>
      <c r="N123" s="192"/>
      <c r="O123" s="192"/>
      <c r="P123" s="192"/>
      <c r="Q123" s="98"/>
      <c r="R123" s="98"/>
      <c r="S123" s="98"/>
      <c r="T123" s="98"/>
      <c r="U123" s="98"/>
      <c r="V123" s="98"/>
      <c r="W123" s="98"/>
      <c r="X123" s="98"/>
      <c r="Y123" s="98"/>
      <c r="Z123" s="98"/>
      <c r="AA123" s="98"/>
      <c r="AB123" s="98"/>
      <c r="AC123" s="98"/>
      <c r="AD123" s="98"/>
      <c r="AE123" s="98"/>
      <c r="AF123" s="98"/>
      <c r="AG123" s="98"/>
      <c r="AH123" s="98"/>
      <c r="AI123" s="98"/>
    </row>
    <row r="124" spans="1:35" ht="24.95" hidden="1" customHeight="1" outlineLevel="1">
      <c r="A124" s="99"/>
      <c r="B124" s="98"/>
      <c r="C124" s="309"/>
      <c r="E124" s="302"/>
      <c r="F124" s="98"/>
      <c r="G124" s="310"/>
      <c r="H124" s="310"/>
      <c r="I124" s="167"/>
      <c r="J124" s="311"/>
      <c r="K124" s="311"/>
      <c r="L124" s="311"/>
      <c r="M124" s="311"/>
      <c r="N124" s="311"/>
      <c r="O124" s="311"/>
      <c r="P124" s="311"/>
      <c r="Q124" s="187"/>
      <c r="R124" s="188"/>
      <c r="S124" s="189"/>
      <c r="T124" s="187"/>
      <c r="U124" s="189"/>
      <c r="V124" s="189"/>
      <c r="W124" s="187"/>
      <c r="X124" s="189"/>
      <c r="Y124" s="189"/>
      <c r="Z124" s="187"/>
      <c r="AA124" s="189"/>
      <c r="AB124" s="189"/>
      <c r="AC124" s="187"/>
      <c r="AD124" s="189"/>
      <c r="AE124" s="189"/>
      <c r="AF124" s="187"/>
      <c r="AG124" s="98"/>
      <c r="AH124" s="98"/>
      <c r="AI124" s="98"/>
    </row>
    <row r="125" spans="1:35" ht="24.95" hidden="1" customHeight="1" outlineLevel="1">
      <c r="A125" s="99"/>
      <c r="B125" s="98"/>
      <c r="C125" s="309"/>
      <c r="E125" s="302"/>
      <c r="F125" s="98"/>
      <c r="G125" s="312"/>
      <c r="H125" s="312"/>
      <c r="I125" s="167"/>
      <c r="J125" s="313"/>
      <c r="K125" s="313"/>
      <c r="L125" s="313"/>
      <c r="M125" s="313"/>
      <c r="N125" s="313"/>
      <c r="O125" s="313"/>
      <c r="P125" s="313"/>
      <c r="Q125" s="187"/>
      <c r="R125" s="190"/>
      <c r="S125" s="189"/>
      <c r="T125" s="187"/>
      <c r="U125" s="189"/>
      <c r="V125" s="189"/>
      <c r="W125" s="187"/>
      <c r="X125" s="189"/>
      <c r="Y125" s="189"/>
      <c r="Z125" s="187"/>
      <c r="AA125" s="189"/>
      <c r="AB125" s="189"/>
      <c r="AC125" s="187"/>
      <c r="AD125" s="189"/>
      <c r="AE125" s="189"/>
      <c r="AF125" s="187"/>
      <c r="AG125" s="98"/>
      <c r="AH125" s="98"/>
      <c r="AI125" s="98"/>
    </row>
    <row r="126" spans="1:35" ht="24.95" hidden="1" customHeight="1" outlineLevel="1">
      <c r="A126" s="99"/>
      <c r="B126" s="98"/>
      <c r="C126" s="309"/>
      <c r="E126" s="302"/>
      <c r="F126" s="98"/>
      <c r="G126" s="314"/>
      <c r="H126" s="314"/>
      <c r="I126" s="167"/>
      <c r="J126" s="315"/>
      <c r="K126" s="315"/>
      <c r="L126" s="315"/>
      <c r="M126" s="315"/>
      <c r="N126" s="315"/>
      <c r="O126" s="315"/>
      <c r="P126" s="315"/>
      <c r="Q126" s="187"/>
      <c r="R126" s="191"/>
      <c r="S126" s="189"/>
      <c r="T126" s="187"/>
      <c r="U126" s="189"/>
      <c r="V126" s="189"/>
      <c r="W126" s="187"/>
      <c r="X126" s="189"/>
      <c r="Y126" s="189"/>
      <c r="Z126" s="187"/>
      <c r="AA126" s="189"/>
      <c r="AB126" s="189"/>
      <c r="AC126" s="187"/>
      <c r="AD126" s="189"/>
      <c r="AE126" s="189"/>
      <c r="AF126" s="187"/>
      <c r="AG126" s="98"/>
      <c r="AH126" s="98"/>
      <c r="AI126" s="98"/>
    </row>
    <row r="127" spans="1:35" ht="6" customHeight="1" collapsed="1">
      <c r="A127" s="99"/>
      <c r="B127" s="98"/>
      <c r="C127" s="158"/>
      <c r="E127" s="98"/>
      <c r="F127" s="98"/>
      <c r="G127" s="192"/>
      <c r="H127" s="192"/>
      <c r="I127" s="192"/>
      <c r="J127" s="192"/>
      <c r="K127" s="192"/>
      <c r="L127" s="192"/>
      <c r="M127" s="192"/>
      <c r="N127" s="192"/>
      <c r="O127" s="192"/>
      <c r="P127" s="192"/>
      <c r="Q127" s="98"/>
      <c r="R127" s="98"/>
      <c r="S127" s="98"/>
      <c r="T127" s="98"/>
      <c r="U127" s="98"/>
      <c r="V127" s="98"/>
      <c r="W127" s="98"/>
      <c r="X127" s="98"/>
      <c r="Y127" s="98"/>
      <c r="Z127" s="98"/>
      <c r="AA127" s="98"/>
      <c r="AB127" s="98"/>
      <c r="AC127" s="98"/>
      <c r="AD127" s="98"/>
      <c r="AE127" s="98"/>
      <c r="AF127" s="98"/>
      <c r="AG127" s="98"/>
      <c r="AH127" s="98"/>
      <c r="AI127" s="98"/>
    </row>
  </sheetData>
  <mergeCells count="213">
    <mergeCell ref="J124:P124"/>
    <mergeCell ref="G125:H125"/>
    <mergeCell ref="J125:P125"/>
    <mergeCell ref="G126:H126"/>
    <mergeCell ref="J126:P126"/>
    <mergeCell ref="C120:C126"/>
    <mergeCell ref="E120:E122"/>
    <mergeCell ref="G120:H120"/>
    <mergeCell ref="J120:P120"/>
    <mergeCell ref="G121:H121"/>
    <mergeCell ref="J121:P121"/>
    <mergeCell ref="G122:H122"/>
    <mergeCell ref="J122:P122"/>
    <mergeCell ref="E124:E126"/>
    <mergeCell ref="G124:H124"/>
    <mergeCell ref="G114:H114"/>
    <mergeCell ref="J114:P114"/>
    <mergeCell ref="E116:E118"/>
    <mergeCell ref="G116:H116"/>
    <mergeCell ref="J116:P116"/>
    <mergeCell ref="G117:H117"/>
    <mergeCell ref="J117:P117"/>
    <mergeCell ref="G118:H118"/>
    <mergeCell ref="J118:P118"/>
    <mergeCell ref="J101:P101"/>
    <mergeCell ref="G102:H102"/>
    <mergeCell ref="J102:P102"/>
    <mergeCell ref="J108:P108"/>
    <mergeCell ref="G109:H109"/>
    <mergeCell ref="J109:P109"/>
    <mergeCell ref="G110:H110"/>
    <mergeCell ref="J110:P110"/>
    <mergeCell ref="C112:C118"/>
    <mergeCell ref="E112:E114"/>
    <mergeCell ref="G112:H112"/>
    <mergeCell ref="J112:P112"/>
    <mergeCell ref="G113:H113"/>
    <mergeCell ref="C104:C110"/>
    <mergeCell ref="E104:E106"/>
    <mergeCell ref="G104:H104"/>
    <mergeCell ref="J104:P104"/>
    <mergeCell ref="G105:H105"/>
    <mergeCell ref="J105:P105"/>
    <mergeCell ref="G106:H106"/>
    <mergeCell ref="J106:P106"/>
    <mergeCell ref="E108:E110"/>
    <mergeCell ref="G108:H108"/>
    <mergeCell ref="J113:P113"/>
    <mergeCell ref="G94:H94"/>
    <mergeCell ref="J94:P94"/>
    <mergeCell ref="C96:C102"/>
    <mergeCell ref="E96:E98"/>
    <mergeCell ref="G96:H96"/>
    <mergeCell ref="J96:P96"/>
    <mergeCell ref="G97:H97"/>
    <mergeCell ref="C88:C94"/>
    <mergeCell ref="E88:E90"/>
    <mergeCell ref="G88:H88"/>
    <mergeCell ref="J88:P88"/>
    <mergeCell ref="G89:H89"/>
    <mergeCell ref="J89:P89"/>
    <mergeCell ref="G90:H90"/>
    <mergeCell ref="J90:P90"/>
    <mergeCell ref="E92:E94"/>
    <mergeCell ref="G92:H92"/>
    <mergeCell ref="J97:P97"/>
    <mergeCell ref="G98:H98"/>
    <mergeCell ref="J98:P98"/>
    <mergeCell ref="E100:E102"/>
    <mergeCell ref="G100:H100"/>
    <mergeCell ref="J100:P100"/>
    <mergeCell ref="G101:H101"/>
    <mergeCell ref="G84:H84"/>
    <mergeCell ref="J84:P84"/>
    <mergeCell ref="G85:H85"/>
    <mergeCell ref="J85:P85"/>
    <mergeCell ref="G86:H86"/>
    <mergeCell ref="J86:P86"/>
    <mergeCell ref="J92:P92"/>
    <mergeCell ref="G93:H93"/>
    <mergeCell ref="J93:P93"/>
    <mergeCell ref="J76:P76"/>
    <mergeCell ref="G77:H77"/>
    <mergeCell ref="J77:P77"/>
    <mergeCell ref="G78:H78"/>
    <mergeCell ref="J78:P78"/>
    <mergeCell ref="C80:C86"/>
    <mergeCell ref="E80:E82"/>
    <mergeCell ref="G80:H80"/>
    <mergeCell ref="J80:P80"/>
    <mergeCell ref="G81:H81"/>
    <mergeCell ref="C72:C78"/>
    <mergeCell ref="E72:E74"/>
    <mergeCell ref="G72:H72"/>
    <mergeCell ref="J72:P72"/>
    <mergeCell ref="G73:H73"/>
    <mergeCell ref="J73:P73"/>
    <mergeCell ref="G74:H74"/>
    <mergeCell ref="J74:P74"/>
    <mergeCell ref="E76:E78"/>
    <mergeCell ref="G76:H76"/>
    <mergeCell ref="J81:P81"/>
    <mergeCell ref="G82:H82"/>
    <mergeCell ref="J82:P82"/>
    <mergeCell ref="E84:E86"/>
    <mergeCell ref="C64:C70"/>
    <mergeCell ref="E64:E66"/>
    <mergeCell ref="G64:H64"/>
    <mergeCell ref="J64:P64"/>
    <mergeCell ref="G65:H65"/>
    <mergeCell ref="J65:P65"/>
    <mergeCell ref="G66:H66"/>
    <mergeCell ref="X57:Y57"/>
    <mergeCell ref="AA57:AB57"/>
    <mergeCell ref="J66:P66"/>
    <mergeCell ref="E68:E70"/>
    <mergeCell ref="G68:H68"/>
    <mergeCell ref="J68:P68"/>
    <mergeCell ref="G69:H69"/>
    <mergeCell ref="J69:P69"/>
    <mergeCell ref="G70:H70"/>
    <mergeCell ref="J70:P70"/>
    <mergeCell ref="G62:H62"/>
    <mergeCell ref="J62:P62"/>
    <mergeCell ref="AD57:AE57"/>
    <mergeCell ref="E59:H59"/>
    <mergeCell ref="J59:M59"/>
    <mergeCell ref="O59:P59"/>
    <mergeCell ref="R59:S59"/>
    <mergeCell ref="U59:V59"/>
    <mergeCell ref="X59:Y59"/>
    <mergeCell ref="AA59:AB59"/>
    <mergeCell ref="R55:S55"/>
    <mergeCell ref="U55:V55"/>
    <mergeCell ref="X55:Y55"/>
    <mergeCell ref="AA55:AB55"/>
    <mergeCell ref="AD55:AE55"/>
    <mergeCell ref="E57:H57"/>
    <mergeCell ref="J57:M57"/>
    <mergeCell ref="O57:P57"/>
    <mergeCell ref="R57:S57"/>
    <mergeCell ref="U57:V57"/>
    <mergeCell ref="AD59:AE59"/>
    <mergeCell ref="B55:B59"/>
    <mergeCell ref="E55:H55"/>
    <mergeCell ref="J55:M55"/>
    <mergeCell ref="O55:P55"/>
    <mergeCell ref="B45:B47"/>
    <mergeCell ref="E45:G45"/>
    <mergeCell ref="J45:L45"/>
    <mergeCell ref="E47:G47"/>
    <mergeCell ref="J47:L47"/>
    <mergeCell ref="B49:B51"/>
    <mergeCell ref="E49:G49"/>
    <mergeCell ref="J49:L49"/>
    <mergeCell ref="E51:G51"/>
    <mergeCell ref="J51:L51"/>
    <mergeCell ref="B39:B43"/>
    <mergeCell ref="E39:G39"/>
    <mergeCell ref="J39:L39"/>
    <mergeCell ref="E41:G41"/>
    <mergeCell ref="J41:L41"/>
    <mergeCell ref="E43:G43"/>
    <mergeCell ref="J43:L43"/>
    <mergeCell ref="AA30:AB30"/>
    <mergeCell ref="E53:G53"/>
    <mergeCell ref="J53:L53"/>
    <mergeCell ref="AD30:AE30"/>
    <mergeCell ref="B31:B37"/>
    <mergeCell ref="E31:G31"/>
    <mergeCell ref="J31:L31"/>
    <mergeCell ref="E33:G33"/>
    <mergeCell ref="J33:L33"/>
    <mergeCell ref="E35:G35"/>
    <mergeCell ref="J35:L35"/>
    <mergeCell ref="E37:G37"/>
    <mergeCell ref="E30:H30"/>
    <mergeCell ref="J30:M30"/>
    <mergeCell ref="O30:P30"/>
    <mergeCell ref="R30:S30"/>
    <mergeCell ref="U30:V30"/>
    <mergeCell ref="X30:Y30"/>
    <mergeCell ref="J37:L37"/>
    <mergeCell ref="G25:H25"/>
    <mergeCell ref="L25:M25"/>
    <mergeCell ref="O25:S25"/>
    <mergeCell ref="G27:H27"/>
    <mergeCell ref="L27:M27"/>
    <mergeCell ref="O27:S27"/>
    <mergeCell ref="G21:H21"/>
    <mergeCell ref="L21:M21"/>
    <mergeCell ref="O21:S21"/>
    <mergeCell ref="G23:H23"/>
    <mergeCell ref="L23:M23"/>
    <mergeCell ref="O23:S23"/>
    <mergeCell ref="G19:H19"/>
    <mergeCell ref="L19:M19"/>
    <mergeCell ref="O19:S19"/>
    <mergeCell ref="G13:H13"/>
    <mergeCell ref="L13:M13"/>
    <mergeCell ref="O13:S13"/>
    <mergeCell ref="G15:H15"/>
    <mergeCell ref="L15:M15"/>
    <mergeCell ref="O15:S15"/>
    <mergeCell ref="E3:I3"/>
    <mergeCell ref="E5:G5"/>
    <mergeCell ref="G10:H10"/>
    <mergeCell ref="L10:M10"/>
    <mergeCell ref="O10:P10"/>
    <mergeCell ref="L11:M11"/>
    <mergeCell ref="G17:H17"/>
    <mergeCell ref="L17:M17"/>
    <mergeCell ref="O17:S17"/>
  </mergeCells>
  <conditionalFormatting sqref="R53:S53 H56 H58 P56:P59 S56:S59 AF37 R31:S51 H31:H54 M31:M59 P31:P54 S52 S54 U31:V51 X31:Y51 AA31:AB51 AD31:AE51 V52:V54 Y52:Y54 AB52:AB54 AE52:AE54 U53 X53 AA53 AD53 V56:V59 Y56:Y59 AB56:AB59 AE56:AE59">
    <cfRule type="cellIs" dxfId="2" priority="1" operator="equal">
      <formula>"J"</formula>
    </cfRule>
    <cfRule type="cellIs" dxfId="1" priority="2" operator="equal">
      <formula>"K"</formula>
    </cfRule>
    <cfRule type="cellIs" dxfId="0" priority="3" operator="equal">
      <formula>"L"</formula>
    </cfRule>
  </conditionalFormatting>
  <pageMargins left="0.7" right="0.7" top="0.75" bottom="0.75" header="0.3" footer="0.3"/>
  <pageSetup paperSize="9" scale="5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Option Button 1">
              <controlPr defaultSize="0" autoFill="0" autoLine="0" autoPict="0">
                <anchor moveWithCells="1">
                  <from>
                    <xdr:col>17</xdr:col>
                    <xdr:colOff>647700</xdr:colOff>
                    <xdr:row>2</xdr:row>
                    <xdr:rowOff>180975</xdr:rowOff>
                  </from>
                  <to>
                    <xdr:col>17</xdr:col>
                    <xdr:colOff>1000125</xdr:colOff>
                    <xdr:row>4</xdr:row>
                    <xdr:rowOff>19050</xdr:rowOff>
                  </to>
                </anchor>
              </controlPr>
            </control>
          </mc:Choice>
        </mc:AlternateContent>
        <mc:AlternateContent xmlns:mc="http://schemas.openxmlformats.org/markup-compatibility/2006">
          <mc:Choice Requires="x14">
            <control shapeId="2050" r:id="rId5" name="Option Button 2">
              <controlPr defaultSize="0" autoFill="0" autoLine="0" autoPict="0">
                <anchor moveWithCells="1">
                  <from>
                    <xdr:col>17</xdr:col>
                    <xdr:colOff>647700</xdr:colOff>
                    <xdr:row>4</xdr:row>
                    <xdr:rowOff>19050</xdr:rowOff>
                  </from>
                  <to>
                    <xdr:col>17</xdr:col>
                    <xdr:colOff>971550</xdr:colOff>
                    <xdr:row>5</xdr:row>
                    <xdr:rowOff>0</xdr:rowOff>
                  </to>
                </anchor>
              </controlPr>
            </control>
          </mc:Choice>
        </mc:AlternateContent>
        <mc:AlternateContent xmlns:mc="http://schemas.openxmlformats.org/markup-compatibility/2006">
          <mc:Choice Requires="x14">
            <control shapeId="2051" r:id="rId6" name="Option Button 3">
              <controlPr defaultSize="0" autoFill="0" autoLine="0" autoPict="0">
                <anchor moveWithCells="1">
                  <from>
                    <xdr:col>17</xdr:col>
                    <xdr:colOff>647700</xdr:colOff>
                    <xdr:row>5</xdr:row>
                    <xdr:rowOff>9525</xdr:rowOff>
                  </from>
                  <to>
                    <xdr:col>17</xdr:col>
                    <xdr:colOff>1019175</xdr:colOff>
                    <xdr:row>6</xdr:row>
                    <xdr:rowOff>38100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'Data (2)'!C23:F23</xm:f>
          </x14:formula1>
          <xm:sqref>B13 B25 B15 B17 B19 B21 B23 B27</xm:sqref>
        </x14:dataValidation>
        <x14:dataValidation type="list" errorStyle="information" allowBlank="1" showInputMessage="1" showErrorMessage="1" xr:uid="{00000000-0002-0000-0300-000001000000}">
          <x14:formula1>
            <xm:f>'Data (2)'!F3:F6</xm:f>
          </x14:formula1>
          <xm:sqref>E7</xm:sqref>
        </x14:dataValidation>
        <x14:dataValidation type="list" allowBlank="1" showInputMessage="1" showErrorMessage="1" xr:uid="{00000000-0002-0000-0300-000002000000}">
          <x14:formula1>
            <xm:f>'Data (2)'!E3:E6</xm:f>
          </x14:formula1>
          <xm:sqref>E6</xm:sqref>
        </x14:dataValidation>
        <x14:dataValidation type="list" allowBlank="1" showInputMessage="1" showErrorMessage="1" xr:uid="{00000000-0002-0000-0300-000003000000}">
          <x14:formula1>
            <xm:f>'Data (2)'!B8:B10</xm:f>
          </x14:formula1>
          <xm:sqref>H49 H31 H33 H35 H37 H39 H41 H43 H45 H47 M31 M33 M35 M37 M39 M41 M43 M45 M47 P31 P33 P35 P37 P39 P41 P43 P45 P47 S31 S33 S35 S37 S39 S41 S43 S45 S47 V31 V33 V35 V37 V39 V41 V43 V45 V47 Y31 Y33 Y35 Y37 Y39 Y41 Y43 Y45 Y47 AB31 AB33 AB35 AB37 AB39 AB41 AB43 AB45 AB47 AE31 AE33 AE35 AE37 AE39 AE41 AE43 AE45 AE47 AE53 AE51 AE49 AB53 AB51 AB49 Y53 Y51 Y49 V53 V51 V49 S53 S51 S49 P53 P51 P49 M53 M51 M49 H53 H51</xm:sqref>
        </x14:dataValidation>
        <x14:dataValidation type="list" allowBlank="1" showInputMessage="1" showErrorMessage="1" xr:uid="{00000000-0002-0000-0300-000004000000}">
          <x14:formula1>
            <xm:f>'Data (2)'!B3:B6</xm:f>
          </x14:formula1>
          <xm:sqref>B11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sheetPr>
  <dimension ref="J35"/>
  <sheetViews>
    <sheetView showGridLines="0" workbookViewId="0">
      <selection activeCell="G41" sqref="G41"/>
    </sheetView>
  </sheetViews>
  <sheetFormatPr defaultColWidth="9.140625" defaultRowHeight="15"/>
  <cols>
    <col min="1" max="16384" width="9.140625" style="94"/>
  </cols>
  <sheetData>
    <row r="35" spans="10:10" ht="18">
      <c r="J35" s="9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P59"/>
  <sheetViews>
    <sheetView showGridLines="0" topLeftCell="A10" zoomScale="70" zoomScaleNormal="70" workbookViewId="0">
      <selection activeCell="L30" sqref="L30"/>
    </sheetView>
  </sheetViews>
  <sheetFormatPr defaultRowHeight="15"/>
  <cols>
    <col min="1" max="1" width="32" customWidth="1"/>
    <col min="2" max="2" width="36.85546875" bestFit="1" customWidth="1"/>
    <col min="3" max="7" width="19.7109375" customWidth="1"/>
    <col min="11" max="11" width="9.28515625" customWidth="1"/>
  </cols>
  <sheetData>
    <row r="1" spans="1:16" ht="21">
      <c r="A1" s="32" t="s">
        <v>0</v>
      </c>
      <c r="B1" s="238"/>
      <c r="D1" s="84" t="s">
        <v>1</v>
      </c>
      <c r="E1" s="83"/>
      <c r="F1" s="260">
        <v>42583</v>
      </c>
    </row>
    <row r="2" spans="1:16" ht="21">
      <c r="A2" s="68" t="s">
        <v>60</v>
      </c>
      <c r="B2" s="69"/>
    </row>
    <row r="3" spans="1:16" ht="21">
      <c r="A3" s="21" t="s">
        <v>46</v>
      </c>
      <c r="B3" s="22"/>
      <c r="C3" s="22"/>
      <c r="D3" s="22"/>
      <c r="E3" s="22"/>
      <c r="F3" s="22"/>
      <c r="G3" s="22"/>
      <c r="H3" s="22"/>
      <c r="I3" s="22"/>
      <c r="J3" s="22"/>
      <c r="K3" s="22"/>
      <c r="L3" s="22"/>
    </row>
    <row r="4" spans="1:16">
      <c r="A4" s="23"/>
      <c r="B4" s="23"/>
      <c r="C4" s="23"/>
      <c r="D4" s="23"/>
      <c r="E4" s="23"/>
      <c r="F4" s="23"/>
      <c r="G4" s="23"/>
      <c r="H4" s="23"/>
      <c r="I4" s="23"/>
      <c r="J4" s="23"/>
      <c r="K4" s="23"/>
      <c r="L4" s="23"/>
    </row>
    <row r="5" spans="1:16" ht="18.75">
      <c r="A5" s="24"/>
      <c r="B5" s="24"/>
      <c r="C5" s="25" t="s">
        <v>47</v>
      </c>
      <c r="D5" s="26" t="s">
        <v>48</v>
      </c>
      <c r="E5" s="26" t="s">
        <v>49</v>
      </c>
      <c r="F5" s="26" t="s">
        <v>50</v>
      </c>
      <c r="G5" s="26" t="s">
        <v>51</v>
      </c>
      <c r="H5" s="24"/>
      <c r="I5" s="25" t="s">
        <v>52</v>
      </c>
      <c r="J5" s="24"/>
      <c r="K5" s="24"/>
      <c r="L5" s="24"/>
    </row>
    <row r="6" spans="1:16" ht="56.25" customHeight="1">
      <c r="A6" s="24"/>
      <c r="B6" s="24"/>
      <c r="C6" s="33">
        <f>YEAR(frontyearperiod)</f>
        <v>2016</v>
      </c>
      <c r="D6" s="33">
        <f>currentyear -1</f>
        <v>2015</v>
      </c>
      <c r="E6" s="33">
        <f>currentyear -2</f>
        <v>2014</v>
      </c>
      <c r="F6" s="25">
        <f>currentyear -3</f>
        <v>2013</v>
      </c>
      <c r="G6" s="25">
        <f>currentyear -4</f>
        <v>2012</v>
      </c>
      <c r="H6" s="24"/>
      <c r="I6" s="35" t="str">
        <f>CONCATENATE(currentyear," VS ",D6)</f>
        <v>2016 VS 2015</v>
      </c>
      <c r="J6" s="35" t="str">
        <f>CONCATENATE(D6," VS ",E6)</f>
        <v>2015 VS 2014</v>
      </c>
      <c r="K6" s="35" t="str">
        <f>CONCATENATE(E6," VS ",F6)</f>
        <v>2014 VS 2013</v>
      </c>
      <c r="L6" s="35" t="str">
        <f>CONCATENATE(F6," VS ",G6)</f>
        <v>2013 VS 2012</v>
      </c>
    </row>
    <row r="7" spans="1:16" ht="18.75">
      <c r="A7" s="14"/>
      <c r="B7" s="14"/>
      <c r="C7" s="34" t="str">
        <f>VLOOKUP(MONTH(frontyearperiod),monthrange,2,FALSE)</f>
        <v>AUG</v>
      </c>
      <c r="D7" s="14"/>
      <c r="E7" s="14"/>
      <c r="F7" s="14"/>
      <c r="G7" s="14"/>
      <c r="H7" s="14"/>
      <c r="I7" s="14"/>
      <c r="J7" s="14"/>
      <c r="K7" s="14"/>
      <c r="L7" s="14"/>
    </row>
    <row r="8" spans="1:16" ht="18.75" customHeight="1">
      <c r="A8" s="29" t="s">
        <v>53</v>
      </c>
      <c r="B8" s="25" t="s">
        <v>54</v>
      </c>
      <c r="C8" s="37"/>
      <c r="D8" s="37"/>
      <c r="E8" s="37"/>
      <c r="F8" s="27"/>
      <c r="G8" s="27"/>
      <c r="H8" s="24"/>
      <c r="I8" s="41">
        <f>IFERROR(C8/D8-1,0)</f>
        <v>0</v>
      </c>
      <c r="J8" s="41">
        <f t="shared" ref="J8:L8" si="0">IFERROR(D8/E8-1,0)</f>
        <v>0</v>
      </c>
      <c r="K8" s="42">
        <f t="shared" si="0"/>
        <v>0</v>
      </c>
      <c r="L8" s="42">
        <f t="shared" si="0"/>
        <v>0</v>
      </c>
      <c r="O8" s="261">
        <v>1</v>
      </c>
      <c r="P8" s="261" t="s">
        <v>318</v>
      </c>
    </row>
    <row r="9" spans="1:16" ht="18.75">
      <c r="A9" s="30"/>
      <c r="B9" s="28" t="s">
        <v>55</v>
      </c>
      <c r="C9" s="38">
        <f>IFERROR(C13/C8,0)</f>
        <v>0</v>
      </c>
      <c r="D9" s="38">
        <f t="shared" ref="D9:G9" si="1">IFERROR(D13/D8,0)</f>
        <v>0</v>
      </c>
      <c r="E9" s="38">
        <f t="shared" si="1"/>
        <v>0</v>
      </c>
      <c r="F9" s="38">
        <f t="shared" si="1"/>
        <v>0</v>
      </c>
      <c r="G9" s="38">
        <f t="shared" si="1"/>
        <v>0</v>
      </c>
      <c r="H9" s="14"/>
      <c r="I9" s="42"/>
      <c r="J9" s="41" t="str">
        <f t="shared" ref="J9" si="2">IFERROR(D9/E9-1,"")</f>
        <v/>
      </c>
      <c r="K9" s="42" t="str">
        <f t="shared" ref="K9:L9" si="3">IFERROR(ROUND(VALUE(E9),3)/ROUND(VALUE(F9),3)-1,"")</f>
        <v/>
      </c>
      <c r="L9" s="42" t="str">
        <f t="shared" si="3"/>
        <v/>
      </c>
      <c r="O9" s="262">
        <v>2</v>
      </c>
      <c r="P9" s="262" t="s">
        <v>284</v>
      </c>
    </row>
    <row r="10" spans="1:16" ht="18.75">
      <c r="A10" s="14"/>
      <c r="B10" s="14"/>
      <c r="C10" s="14"/>
      <c r="D10" s="14"/>
      <c r="E10" s="14"/>
      <c r="F10" s="14"/>
      <c r="G10" s="14"/>
      <c r="H10" s="14"/>
      <c r="I10" s="43"/>
      <c r="J10" s="43"/>
      <c r="K10" s="43"/>
      <c r="L10" s="43"/>
      <c r="O10" s="262">
        <v>3</v>
      </c>
      <c r="P10" s="262" t="s">
        <v>319</v>
      </c>
    </row>
    <row r="11" spans="1:16" ht="18.75">
      <c r="A11" s="24"/>
      <c r="B11" s="24"/>
      <c r="C11" s="25"/>
      <c r="D11" s="25"/>
      <c r="E11" s="25"/>
      <c r="F11" s="25"/>
      <c r="G11" s="25"/>
      <c r="H11" s="24"/>
      <c r="I11" s="40"/>
      <c r="J11" s="40"/>
      <c r="K11" s="40"/>
      <c r="L11" s="40"/>
      <c r="O11" s="262">
        <v>4</v>
      </c>
      <c r="P11" s="262" t="s">
        <v>320</v>
      </c>
    </row>
    <row r="12" spans="1:16" ht="18.75" customHeight="1">
      <c r="A12" s="29" t="s">
        <v>56</v>
      </c>
      <c r="B12" s="25" t="s">
        <v>57</v>
      </c>
      <c r="C12" s="37"/>
      <c r="D12" s="37"/>
      <c r="E12" s="37"/>
      <c r="F12" s="27"/>
      <c r="G12" s="27"/>
      <c r="H12" s="24"/>
      <c r="I12" s="41" t="str">
        <f>IFERROR(C12/D12-1,"")</f>
        <v/>
      </c>
      <c r="J12" s="41" t="str">
        <f t="shared" ref="J12:L13" si="4">IFERROR(D12/E12-1,"")</f>
        <v/>
      </c>
      <c r="K12" s="42" t="str">
        <f t="shared" si="4"/>
        <v/>
      </c>
      <c r="L12" s="42" t="str">
        <f t="shared" si="4"/>
        <v/>
      </c>
      <c r="O12" s="262">
        <v>5</v>
      </c>
      <c r="P12" s="262" t="s">
        <v>321</v>
      </c>
    </row>
    <row r="13" spans="1:16" ht="18.75">
      <c r="A13" s="31"/>
      <c r="B13" s="25" t="s">
        <v>54</v>
      </c>
      <c r="C13" s="37"/>
      <c r="D13" s="37" t="s">
        <v>317</v>
      </c>
      <c r="E13" s="37"/>
      <c r="F13" s="27"/>
      <c r="G13" s="27"/>
      <c r="H13" s="24"/>
      <c r="I13" s="41" t="str">
        <f t="shared" ref="I13" si="5">IFERROR(C13/D13-1,"")</f>
        <v/>
      </c>
      <c r="J13" s="41" t="str">
        <f t="shared" si="4"/>
        <v/>
      </c>
      <c r="K13" s="42" t="str">
        <f t="shared" si="4"/>
        <v/>
      </c>
      <c r="L13" s="42" t="str">
        <f t="shared" si="4"/>
        <v/>
      </c>
      <c r="O13" s="262">
        <v>6</v>
      </c>
      <c r="P13" s="262" t="s">
        <v>322</v>
      </c>
    </row>
    <row r="14" spans="1:16" ht="15.75">
      <c r="I14" s="43"/>
      <c r="J14" s="43"/>
      <c r="K14" s="43"/>
      <c r="L14" s="43"/>
      <c r="O14" s="262">
        <v>7</v>
      </c>
      <c r="P14" s="262" t="s">
        <v>323</v>
      </c>
    </row>
    <row r="15" spans="1:16" ht="15.75">
      <c r="I15" s="43"/>
      <c r="J15" s="43"/>
      <c r="K15" s="43"/>
      <c r="L15" s="43"/>
      <c r="O15" s="262">
        <v>8</v>
      </c>
      <c r="P15" s="262" t="s">
        <v>324</v>
      </c>
    </row>
    <row r="16" spans="1:16" ht="18.75">
      <c r="A16" s="26" t="s">
        <v>58</v>
      </c>
      <c r="B16" s="25" t="s">
        <v>54</v>
      </c>
      <c r="C16" s="14"/>
      <c r="D16" s="14"/>
      <c r="E16" s="14"/>
      <c r="F16" s="14"/>
      <c r="G16" s="14"/>
      <c r="H16" s="14"/>
      <c r="I16" s="43"/>
      <c r="J16" s="43"/>
      <c r="K16" s="43"/>
      <c r="L16" s="43"/>
      <c r="O16" s="262">
        <v>9</v>
      </c>
      <c r="P16" s="262" t="s">
        <v>325</v>
      </c>
    </row>
    <row r="17" spans="1:16" ht="18.75">
      <c r="A17" s="29" t="s">
        <v>59</v>
      </c>
      <c r="B17" s="36" t="str">
        <f>IFERROR(VLOOKUP("Family1",torawdata,2,FALSE),"")</f>
        <v/>
      </c>
      <c r="C17" s="39" t="str">
        <f>IFERROR(VLOOKUP("Family1",torawdata,3,FALSE),"")</f>
        <v/>
      </c>
      <c r="D17" s="37" t="str">
        <f>IFERROR(VLOOKUP("Family1",torawdata,4,FALSE),"")</f>
        <v/>
      </c>
      <c r="E17" s="37" t="str">
        <f>IFERROR(VLOOKUP("Family1",torawdata,5,FALSE),"")</f>
        <v/>
      </c>
      <c r="F17" s="27" t="str">
        <f>IFERROR(VLOOKUP("Family1",torawdata,6,FALSE),"")</f>
        <v/>
      </c>
      <c r="G17" s="27" t="str">
        <f>IFERROR(VLOOKUP("Family1",torawdata,7,FALSE),"")</f>
        <v/>
      </c>
      <c r="H17" s="24"/>
      <c r="I17" s="41" t="str">
        <f>IF(C17=0,"",IFERROR(C17/D17-1,""))</f>
        <v/>
      </c>
      <c r="J17" s="41" t="str">
        <f>IF(D17=0,"",IFERROR(D17/E17-1,""))</f>
        <v/>
      </c>
      <c r="K17" s="42" t="str">
        <f>IF(E17=0,"",IFERROR(E17/F17-1,""))</f>
        <v/>
      </c>
      <c r="L17" s="42" t="str">
        <f t="shared" ref="L17:L19" si="6">IF(F17=0,"",IFERROR(F17/G17-1,""))</f>
        <v/>
      </c>
      <c r="N17" s="259"/>
      <c r="O17" s="262">
        <v>10</v>
      </c>
      <c r="P17" s="262" t="s">
        <v>326</v>
      </c>
    </row>
    <row r="18" spans="1:16" ht="18.75">
      <c r="A18" s="30"/>
      <c r="B18" s="36" t="str">
        <f>IFERROR(VLOOKUP("Family2",torawdata,2,FALSE),"")</f>
        <v/>
      </c>
      <c r="C18" s="39" t="str">
        <f>IFERROR(VLOOKUP("Family2",torawdata,3,FALSE),"")</f>
        <v/>
      </c>
      <c r="D18" s="37" t="str">
        <f>IFERROR(VLOOKUP("Family2",torawdata,4,FALSE),"")</f>
        <v/>
      </c>
      <c r="E18" s="37" t="str">
        <f>IFERROR(VLOOKUP("Family2",torawdata,5,FALSE),"")</f>
        <v/>
      </c>
      <c r="F18" s="27" t="str">
        <f>IFERROR(VLOOKUP("Family2",torawdata,6,FALSE),"")</f>
        <v/>
      </c>
      <c r="G18" s="27" t="str">
        <f>IFERROR(VLOOKUP("Family2",torawdata,7,FALSE),"")</f>
        <v/>
      </c>
      <c r="H18" s="24"/>
      <c r="I18" s="41" t="str">
        <f t="shared" ref="I18:I19" si="7">IF(C18=0,"",IFERROR(C18/D18-1,""))</f>
        <v/>
      </c>
      <c r="J18" s="41" t="str">
        <f t="shared" ref="J18:J19" si="8">IF(D18=0,"",IFERROR(D18/E18-1,""))</f>
        <v/>
      </c>
      <c r="K18" s="42" t="str">
        <f t="shared" ref="K18:K19" si="9">IF(E18=0,"",IFERROR(E18/F18-1,""))</f>
        <v/>
      </c>
      <c r="L18" s="42" t="str">
        <f t="shared" si="6"/>
        <v/>
      </c>
      <c r="O18" s="262">
        <v>11</v>
      </c>
      <c r="P18" s="262" t="s">
        <v>327</v>
      </c>
    </row>
    <row r="19" spans="1:16" ht="18.75">
      <c r="A19" s="14"/>
      <c r="B19" s="36" t="str">
        <f>IFERROR(VLOOKUP("Family3",torawdata,2,FALSE),"")</f>
        <v/>
      </c>
      <c r="C19" s="39" t="str">
        <f>IFERROR(VLOOKUP("Family3",torawdata,3,FALSE),"")</f>
        <v/>
      </c>
      <c r="D19" s="37" t="str">
        <f>IFERROR(VLOOKUP("Family3",torawdata,4,FALSE),"")</f>
        <v/>
      </c>
      <c r="E19" s="37" t="str">
        <f>IFERROR(VLOOKUP("Family3",torawdata,5,FALSE),"")</f>
        <v/>
      </c>
      <c r="F19" s="27" t="str">
        <f>IFERROR(VLOOKUP("Family3",torawdata,6,FALSE),"")</f>
        <v/>
      </c>
      <c r="G19" s="27" t="str">
        <f>IFERROR(VLOOKUP("Family3",torawdata,7,FALSE),"")</f>
        <v/>
      </c>
      <c r="H19" s="24"/>
      <c r="I19" s="41" t="str">
        <f t="shared" si="7"/>
        <v/>
      </c>
      <c r="J19" s="41" t="str">
        <f t="shared" si="8"/>
        <v/>
      </c>
      <c r="K19" s="42" t="str">
        <f t="shared" si="9"/>
        <v/>
      </c>
      <c r="L19" s="42" t="str">
        <f t="shared" si="6"/>
        <v/>
      </c>
      <c r="O19" s="262">
        <v>12</v>
      </c>
      <c r="P19" s="262" t="s">
        <v>328</v>
      </c>
    </row>
    <row r="23" spans="1:16">
      <c r="C23" s="45" t="s">
        <v>47</v>
      </c>
      <c r="D23" s="46" t="s">
        <v>48</v>
      </c>
      <c r="E23" s="46" t="s">
        <v>49</v>
      </c>
      <c r="F23" s="46" t="s">
        <v>50</v>
      </c>
      <c r="G23" s="46" t="s">
        <v>51</v>
      </c>
    </row>
    <row r="24" spans="1:16" ht="18.75">
      <c r="C24" s="33">
        <f>currentyear</f>
        <v>2016</v>
      </c>
      <c r="D24" s="33">
        <f>D6</f>
        <v>2015</v>
      </c>
      <c r="E24" s="33">
        <f t="shared" ref="E24:G24" si="10">E6</f>
        <v>2014</v>
      </c>
      <c r="F24" s="54">
        <f t="shared" si="10"/>
        <v>2013</v>
      </c>
      <c r="G24" s="54">
        <f t="shared" si="10"/>
        <v>2012</v>
      </c>
    </row>
    <row r="25" spans="1:16" ht="18.75">
      <c r="C25" s="34" t="str">
        <f>C7</f>
        <v>AUG</v>
      </c>
      <c r="D25" s="14"/>
      <c r="E25" s="14"/>
      <c r="F25" s="13"/>
      <c r="G25" s="13"/>
    </row>
    <row r="26" spans="1:16" ht="18.75">
      <c r="A26" s="317" t="s">
        <v>68</v>
      </c>
      <c r="B26" s="285" t="s">
        <v>342</v>
      </c>
      <c r="C26" s="50"/>
      <c r="D26" s="50"/>
      <c r="E26" s="50"/>
      <c r="F26" s="51"/>
      <c r="G26" s="51"/>
    </row>
    <row r="27" spans="1:16" ht="18.75">
      <c r="A27" s="318"/>
      <c r="B27" s="285" t="s">
        <v>343</v>
      </c>
      <c r="C27" s="50"/>
      <c r="D27" s="50"/>
      <c r="E27" s="50"/>
      <c r="F27" s="51"/>
      <c r="G27" s="51"/>
    </row>
    <row r="28" spans="1:16" ht="18.75">
      <c r="A28" s="319"/>
      <c r="B28" s="49" t="s">
        <v>69</v>
      </c>
      <c r="C28" s="50"/>
      <c r="D28" s="50"/>
      <c r="E28" s="50"/>
      <c r="F28" s="51"/>
      <c r="G28" s="51"/>
    </row>
    <row r="29" spans="1:16" ht="18.75">
      <c r="A29" s="47" t="s">
        <v>70</v>
      </c>
      <c r="B29" s="49" t="s">
        <v>71</v>
      </c>
      <c r="C29" s="52"/>
      <c r="D29" s="52"/>
      <c r="E29" s="52"/>
      <c r="F29" s="52"/>
      <c r="G29" s="52"/>
    </row>
    <row r="30" spans="1:16" ht="18.75">
      <c r="C30" s="14"/>
      <c r="D30" s="14"/>
      <c r="E30" s="14"/>
      <c r="F30" s="14"/>
      <c r="G30" s="14"/>
    </row>
    <row r="31" spans="1:16" ht="18.75">
      <c r="A31" s="47" t="s">
        <v>61</v>
      </c>
      <c r="B31" s="48" t="s">
        <v>62</v>
      </c>
      <c r="C31" s="53"/>
      <c r="D31" s="53"/>
      <c r="E31" s="53"/>
      <c r="F31" s="52"/>
      <c r="G31" s="51"/>
    </row>
    <row r="32" spans="1:16" ht="18.75">
      <c r="C32" s="14"/>
      <c r="D32" s="14"/>
      <c r="E32" s="14"/>
      <c r="F32" s="14"/>
      <c r="G32" s="14"/>
    </row>
    <row r="33" spans="1:10" ht="18.75">
      <c r="A33" s="320" t="s">
        <v>63</v>
      </c>
      <c r="B33" s="273" t="s">
        <v>64</v>
      </c>
      <c r="C33" s="277"/>
      <c r="D33" s="277"/>
      <c r="E33" s="277"/>
      <c r="F33" s="278"/>
      <c r="G33" s="278"/>
    </row>
    <row r="34" spans="1:10" ht="18.75">
      <c r="A34" s="321"/>
      <c r="B34" s="282" t="s">
        <v>339</v>
      </c>
      <c r="C34" s="277"/>
      <c r="D34" s="277"/>
      <c r="E34" s="277"/>
      <c r="F34" s="278"/>
      <c r="G34" s="278"/>
    </row>
    <row r="35" spans="1:10" s="266" customFormat="1" ht="18.75">
      <c r="A35" s="321"/>
      <c r="B35" s="283" t="s">
        <v>340</v>
      </c>
      <c r="C35" s="277"/>
      <c r="D35" s="277"/>
      <c r="E35" s="277"/>
      <c r="F35" s="279"/>
      <c r="G35" s="279"/>
    </row>
    <row r="36" spans="1:10" ht="18.75">
      <c r="A36" s="321"/>
      <c r="B36" s="274" t="s">
        <v>65</v>
      </c>
      <c r="C36" s="276"/>
      <c r="D36" s="276"/>
      <c r="E36" s="276"/>
      <c r="F36" s="276"/>
      <c r="G36" s="276"/>
    </row>
    <row r="37" spans="1:10" ht="18.75">
      <c r="A37" s="321"/>
      <c r="B37" s="275" t="s">
        <v>66</v>
      </c>
      <c r="C37" s="276"/>
      <c r="D37" s="276"/>
      <c r="E37" s="276"/>
      <c r="F37" s="276"/>
      <c r="G37" s="276"/>
    </row>
    <row r="38" spans="1:10" ht="18.75">
      <c r="A38" s="322"/>
      <c r="B38" s="275" t="s">
        <v>67</v>
      </c>
      <c r="C38" s="276"/>
      <c r="D38" s="276"/>
      <c r="E38" s="276"/>
      <c r="F38" s="276"/>
      <c r="G38" s="276"/>
    </row>
    <row r="40" spans="1:10">
      <c r="A40" s="1" t="s">
        <v>79</v>
      </c>
    </row>
    <row r="41" spans="1:10">
      <c r="A41" s="228" t="s">
        <v>80</v>
      </c>
      <c r="B41" s="229" t="s">
        <v>81</v>
      </c>
      <c r="C41" s="229" t="s">
        <v>82</v>
      </c>
      <c r="D41" s="229" t="s">
        <v>83</v>
      </c>
      <c r="E41" s="229" t="s">
        <v>285</v>
      </c>
      <c r="F41" s="229" t="s">
        <v>286</v>
      </c>
      <c r="G41" s="229" t="s">
        <v>287</v>
      </c>
      <c r="H41" s="229" t="s">
        <v>288</v>
      </c>
    </row>
    <row r="42" spans="1:10" ht="15.75">
      <c r="A42" s="70"/>
      <c r="B42" s="72"/>
      <c r="C42" s="72"/>
      <c r="D42" s="72"/>
      <c r="E42" s="71"/>
      <c r="F42" s="71"/>
      <c r="G42" s="72"/>
      <c r="H42" s="71"/>
      <c r="J42" s="259"/>
    </row>
    <row r="43" spans="1:10" ht="15.75">
      <c r="A43" s="70"/>
      <c r="B43" s="72"/>
      <c r="C43" s="72"/>
      <c r="D43" s="72"/>
      <c r="E43" s="71"/>
      <c r="F43" s="71"/>
      <c r="G43" s="72"/>
      <c r="H43" s="71"/>
    </row>
    <row r="44" spans="1:10" ht="15.75">
      <c r="A44" s="70"/>
      <c r="B44" s="72"/>
      <c r="C44" s="72"/>
      <c r="D44" s="72"/>
      <c r="E44" s="71"/>
      <c r="F44" s="71"/>
      <c r="G44" s="72"/>
      <c r="H44" s="71"/>
    </row>
    <row r="46" spans="1:10" ht="15.75">
      <c r="B46" s="86" t="s">
        <v>103</v>
      </c>
      <c r="C46" s="85" t="s">
        <v>104</v>
      </c>
    </row>
    <row r="47" spans="1:10" ht="18.75">
      <c r="A47" t="s">
        <v>18</v>
      </c>
      <c r="B47" s="230"/>
      <c r="C47" s="230"/>
    </row>
    <row r="48" spans="1:10" ht="18.75">
      <c r="A48" t="s">
        <v>19</v>
      </c>
      <c r="B48" s="230"/>
      <c r="C48" s="230"/>
    </row>
    <row r="49" spans="1:3" ht="18.75">
      <c r="A49" t="s">
        <v>20</v>
      </c>
      <c r="B49" s="230"/>
      <c r="C49" s="230"/>
    </row>
    <row r="52" spans="1:3">
      <c r="A52" s="1" t="s">
        <v>72</v>
      </c>
    </row>
    <row r="53" spans="1:3" ht="18.75">
      <c r="A53" t="s">
        <v>73</v>
      </c>
      <c r="B53" s="231"/>
    </row>
    <row r="54" spans="1:3" ht="18.75">
      <c r="A54" t="s">
        <v>74</v>
      </c>
      <c r="B54" s="232"/>
    </row>
    <row r="55" spans="1:3" ht="18.75">
      <c r="A55" t="s">
        <v>75</v>
      </c>
      <c r="B55" s="232"/>
    </row>
    <row r="56" spans="1:3" ht="18.75">
      <c r="A56" t="s">
        <v>77</v>
      </c>
      <c r="B56" s="233"/>
      <c r="C56" s="55"/>
    </row>
    <row r="57" spans="1:3" ht="18.75">
      <c r="A57" t="s">
        <v>76</v>
      </c>
      <c r="B57" s="232"/>
      <c r="C57" s="55"/>
    </row>
    <row r="58" spans="1:3" ht="18.75">
      <c r="A58" t="s">
        <v>64</v>
      </c>
      <c r="B58" s="235"/>
      <c r="C58" s="55"/>
    </row>
    <row r="59" spans="1:3" ht="18.75">
      <c r="A59" t="s">
        <v>78</v>
      </c>
      <c r="B59" s="233"/>
      <c r="C59" s="55"/>
    </row>
  </sheetData>
  <mergeCells count="2">
    <mergeCell ref="A26:A28"/>
    <mergeCell ref="A33:A38"/>
  </mergeCells>
  <pageMargins left="0.7" right="0.7" top="0.75" bottom="0.75" header="0.3" footer="0.3"/>
  <pageSetup paperSize="9"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2" tint="-0.499984740745262"/>
  </sheetPr>
  <dimension ref="A1:AG2"/>
  <sheetViews>
    <sheetView topLeftCell="Y1" zoomScale="70" zoomScaleNormal="70" workbookViewId="0">
      <selection activeCell="AC26" sqref="AC26"/>
    </sheetView>
  </sheetViews>
  <sheetFormatPr defaultRowHeight="15"/>
  <cols>
    <col min="1" max="1" width="12.5703125" customWidth="1"/>
    <col min="2" max="2" width="21.7109375" style="243" bestFit="1" customWidth="1"/>
    <col min="3" max="3" width="16.5703125" customWidth="1"/>
    <col min="4" max="14" width="24.42578125" style="244" customWidth="1"/>
    <col min="15" max="16" width="23.42578125" style="244" customWidth="1"/>
    <col min="17" max="17" width="20.140625" customWidth="1"/>
    <col min="18" max="18" width="24.7109375" customWidth="1"/>
    <col min="19" max="19" width="21.140625" customWidth="1"/>
    <col min="20" max="20" width="21.42578125" customWidth="1"/>
    <col min="21" max="21" width="21" customWidth="1"/>
    <col min="22" max="22" width="26.7109375" customWidth="1"/>
    <col min="23" max="23" width="26.28515625" customWidth="1"/>
    <col min="24" max="24" width="34" customWidth="1"/>
    <col min="25" max="25" width="33.42578125" customWidth="1"/>
    <col min="26" max="26" width="33.140625" customWidth="1"/>
    <col min="27" max="27" width="33.85546875" customWidth="1"/>
    <col min="28" max="28" width="33.5703125" customWidth="1"/>
    <col min="29" max="33" width="24.42578125" customWidth="1"/>
  </cols>
  <sheetData>
    <row r="1" spans="1:33" s="17" customFormat="1" ht="44.25" customHeight="1">
      <c r="A1" s="17" t="s">
        <v>316</v>
      </c>
      <c r="B1" s="239" t="s">
        <v>290</v>
      </c>
      <c r="C1" s="17" t="s">
        <v>291</v>
      </c>
      <c r="D1" s="240" t="s">
        <v>292</v>
      </c>
      <c r="E1" s="240" t="s">
        <v>293</v>
      </c>
      <c r="F1" s="240" t="s">
        <v>294</v>
      </c>
      <c r="G1" s="240" t="s">
        <v>295</v>
      </c>
      <c r="H1" s="240" t="s">
        <v>296</v>
      </c>
      <c r="I1" s="240" t="s">
        <v>297</v>
      </c>
      <c r="J1" s="240" t="s">
        <v>298</v>
      </c>
      <c r="K1" s="240" t="s">
        <v>299</v>
      </c>
      <c r="L1" s="240" t="s">
        <v>300</v>
      </c>
      <c r="M1" s="240" t="s">
        <v>301</v>
      </c>
      <c r="N1" s="240" t="s">
        <v>302</v>
      </c>
      <c r="O1" s="240" t="s">
        <v>303</v>
      </c>
      <c r="P1" s="240" t="s">
        <v>110</v>
      </c>
      <c r="Q1" s="17" t="s">
        <v>304</v>
      </c>
      <c r="R1" s="241" t="s">
        <v>305</v>
      </c>
      <c r="S1" s="240" t="s">
        <v>306</v>
      </c>
      <c r="T1" s="240" t="s">
        <v>307</v>
      </c>
      <c r="U1" s="240" t="s">
        <v>308</v>
      </c>
      <c r="V1" s="240" t="s">
        <v>309</v>
      </c>
      <c r="W1" s="240" t="s">
        <v>310</v>
      </c>
      <c r="X1" s="240" t="s">
        <v>311</v>
      </c>
      <c r="Y1" s="240" t="s">
        <v>312</v>
      </c>
      <c r="Z1" s="240" t="s">
        <v>313</v>
      </c>
      <c r="AA1" s="240" t="s">
        <v>314</v>
      </c>
      <c r="AB1" s="240" t="s">
        <v>315</v>
      </c>
      <c r="AC1" s="241" t="s">
        <v>335</v>
      </c>
      <c r="AD1" s="241" t="s">
        <v>330</v>
      </c>
      <c r="AE1" s="241" t="s">
        <v>336</v>
      </c>
      <c r="AF1" s="241" t="s">
        <v>337</v>
      </c>
      <c r="AG1" s="241" t="s">
        <v>338</v>
      </c>
    </row>
    <row r="2" spans="1:33" s="3" customFormat="1" ht="106.5" customHeight="1">
      <c r="A2" s="3" t="str">
        <f>IF(producttypebi="","",producttypebi)</f>
        <v>ALL</v>
      </c>
      <c r="B2" s="258" t="str">
        <f>IF(Lastvisitdate="","",Lastvisitdate)</f>
        <v/>
      </c>
      <c r="C2" s="3" t="str">
        <f>IF(Keystakestopic="","",Keystakestopic)</f>
        <v/>
      </c>
      <c r="D2" s="242" t="str">
        <f>IF(Strengths1="","",Strengths1)</f>
        <v/>
      </c>
      <c r="E2" s="242" t="str">
        <f>IF(Strengths2="","",Strengths2)</f>
        <v/>
      </c>
      <c r="F2" s="242" t="str">
        <f>IF(Strengths3="","",Strengths3)</f>
        <v/>
      </c>
      <c r="G2" s="242" t="str">
        <f>IF(Weaknesses1="","",Weaknesses1)</f>
        <v/>
      </c>
      <c r="H2" s="242" t="str">
        <f>IF(Weaknesses2="","",Weaknesses2)</f>
        <v/>
      </c>
      <c r="I2" s="242" t="str">
        <f>IF(Weaknesses3="","",Weaknesses3)</f>
        <v/>
      </c>
      <c r="J2" s="242" t="str">
        <f>IF(Opportunities1="","",Opportunities1)</f>
        <v/>
      </c>
      <c r="K2" s="242" t="str">
        <f>IF(Opportunities2="","",Opportunities2)</f>
        <v/>
      </c>
      <c r="L2" s="242" t="str">
        <f>IF(Opportunities3="","",Opportunities3)</f>
        <v/>
      </c>
      <c r="M2" s="242" t="str">
        <f>IF(Threats1="","",Threats1)</f>
        <v/>
      </c>
      <c r="N2" s="242" t="str">
        <f>IF(Threats2="","",Threats2)</f>
        <v/>
      </c>
      <c r="O2" s="242" t="str">
        <f>IF(Threats3="","",Threats3)</f>
        <v/>
      </c>
      <c r="P2" s="242">
        <f ca="1">IF(myyear="","",myyear)</f>
        <v>2018</v>
      </c>
      <c r="Q2" s="3" t="str">
        <f>IF(YearFYFcstBudgetSEBAsia="","",YearFYFcstBudgetSEBAsia)</f>
        <v/>
      </c>
      <c r="R2" s="3" t="str">
        <f>IF(YearFYFcstBudgetTotal="","",YearFYFcstBudgetTotal)</f>
        <v/>
      </c>
      <c r="S2" s="3" t="str">
        <f>IF(ProductDevelopment1="","",ProductDevelopment1)</f>
        <v xml:space="preserve">(How many project developed) </v>
      </c>
      <c r="T2" s="3" t="str">
        <f>IF(ProductDevelopment2="","",ProductDevelopment2)</f>
        <v xml:space="preserve">(Project on time or not?) </v>
      </c>
      <c r="U2" s="3" t="str">
        <f>IF(Negotiationresultcomment1="","",Negotiationresultcomment1)</f>
        <v xml:space="preserve">(Last negotiation date) </v>
      </c>
      <c r="V2" s="3" t="str">
        <f>IF(Negotiationresultcomment2="","",Negotiationresultcomment2)</f>
        <v xml:space="preserve">(Result) </v>
      </c>
      <c r="W2" s="3" t="str">
        <f>IF(Negotiationresultcomment3="","",Negotiationresultcomment3)</f>
        <v>(Comment)</v>
      </c>
      <c r="X2" s="3" t="str">
        <f>IF(GeneralCommentOutstandingissue1="","",GeneralCommentOutstandingissue1)</f>
        <v/>
      </c>
      <c r="Y2" s="3" t="str">
        <f>IF(GeneralCommentOutstandingissue2="","",GeneralCommentOutstandingissue2)</f>
        <v/>
      </c>
      <c r="Z2" s="3" t="str">
        <f>IF(GeneralCommentOutstandingissue3="","",GeneralCommentOutstandingissue3)</f>
        <v/>
      </c>
      <c r="AA2" s="3" t="str">
        <f>IF(GeneralCommentOutstandingissue4="","",GeneralCommentOutstandingissue4)</f>
        <v/>
      </c>
      <c r="AB2" s="3" t="str">
        <f>IF(GeneralCommentOutstandingissue5="","",GeneralCommentOutstandingissue5)</f>
        <v/>
      </c>
      <c r="AC2" s="270" t="str">
        <f>IF(Keycontactperson="","",Keycontactperson)</f>
        <v/>
      </c>
      <c r="AD2" s="270" t="str">
        <f>IF(Title="","",Title)</f>
        <v/>
      </c>
      <c r="AE2" s="270" t="str">
        <f>IF(Top3customers1="","",Top3customers1)</f>
        <v/>
      </c>
      <c r="AF2" s="270" t="str">
        <f>IF(Top3customers2="","",Top3customers2)</f>
        <v/>
      </c>
      <c r="AG2" s="270" t="str">
        <f>IF(Top3customers3="","",Top3customers3)</f>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K48"/>
  <sheetViews>
    <sheetView workbookViewId="0">
      <selection activeCell="AJ41" sqref="AJ41"/>
    </sheetView>
  </sheetViews>
  <sheetFormatPr defaultColWidth="11.42578125" defaultRowHeight="15"/>
  <cols>
    <col min="1" max="1" width="5" style="196" customWidth="1"/>
    <col min="2" max="5" width="11.42578125" style="196"/>
    <col min="6" max="6" width="13.28515625" style="196" bestFit="1" customWidth="1"/>
    <col min="7" max="7" width="11.42578125" style="196"/>
    <col min="8" max="8" width="45.28515625" style="196" bestFit="1" customWidth="1"/>
    <col min="9" max="9" width="38.140625" style="196" customWidth="1"/>
    <col min="10" max="10" width="25" style="196" customWidth="1"/>
    <col min="11" max="11" width="14.85546875" style="196" customWidth="1"/>
    <col min="12" max="13" width="11.42578125" style="196"/>
    <col min="14" max="14" width="20.7109375" style="196" customWidth="1"/>
    <col min="15" max="15" width="16.85546875" style="196" customWidth="1"/>
    <col min="16" max="16" width="35.5703125" style="196" bestFit="1" customWidth="1"/>
    <col min="17" max="16384" width="11.42578125" style="196"/>
  </cols>
  <sheetData>
    <row r="2" spans="2:11">
      <c r="B2" s="194" t="s">
        <v>132</v>
      </c>
      <c r="C2" s="195" t="s">
        <v>133</v>
      </c>
      <c r="E2" s="197" t="s">
        <v>134</v>
      </c>
      <c r="F2" s="198" t="s">
        <v>135</v>
      </c>
      <c r="H2" s="199" t="s">
        <v>111</v>
      </c>
    </row>
    <row r="3" spans="2:11">
      <c r="B3" s="200" t="s">
        <v>118</v>
      </c>
      <c r="C3" s="201">
        <v>1.2</v>
      </c>
      <c r="E3" s="202" t="s">
        <v>136</v>
      </c>
      <c r="F3" s="203" t="s">
        <v>137</v>
      </c>
      <c r="H3" s="204">
        <v>1</v>
      </c>
    </row>
    <row r="4" spans="2:11">
      <c r="B4" s="200" t="s">
        <v>131</v>
      </c>
      <c r="C4" s="205">
        <v>1</v>
      </c>
      <c r="E4" s="202" t="s">
        <v>115</v>
      </c>
      <c r="F4" s="203" t="s">
        <v>117</v>
      </c>
      <c r="H4" s="206" t="s">
        <v>138</v>
      </c>
      <c r="I4" s="206" t="s">
        <v>112</v>
      </c>
      <c r="J4" s="206" t="s">
        <v>114</v>
      </c>
      <c r="K4" s="206" t="s">
        <v>116</v>
      </c>
    </row>
    <row r="5" spans="2:11">
      <c r="B5" s="200" t="s">
        <v>139</v>
      </c>
      <c r="C5" s="205">
        <v>6.22</v>
      </c>
      <c r="E5" s="202" t="s">
        <v>140</v>
      </c>
      <c r="F5" s="203" t="s">
        <v>141</v>
      </c>
      <c r="H5" s="196" t="str">
        <f>IF($H$3=1,I5,IF($H$3=2,J5,IF($H$3=3,K5," ")))</f>
        <v xml:space="preserve">Creation  Date : </v>
      </c>
      <c r="I5" s="196" t="s">
        <v>142</v>
      </c>
      <c r="J5" s="196" t="s">
        <v>143</v>
      </c>
      <c r="K5" s="196" t="s">
        <v>142</v>
      </c>
    </row>
    <row r="6" spans="2:11">
      <c r="B6" s="200" t="s">
        <v>144</v>
      </c>
      <c r="E6" s="202" t="s">
        <v>145</v>
      </c>
      <c r="F6" s="203" t="s">
        <v>146</v>
      </c>
      <c r="H6" s="196" t="str">
        <f>IF($H$3=1,I6,IF($H$3=2,J6,IF($H$3=3,K6," ")))</f>
        <v xml:space="preserve">Supplier name : </v>
      </c>
      <c r="I6" s="207" t="s">
        <v>147</v>
      </c>
      <c r="J6" s="196" t="s">
        <v>148</v>
      </c>
      <c r="K6" s="208" t="s">
        <v>149</v>
      </c>
    </row>
    <row r="7" spans="2:11">
      <c r="B7" s="199" t="s">
        <v>150</v>
      </c>
      <c r="H7" s="196" t="str">
        <f t="shared" ref="H7:H42" si="0">IF($H$3=1,I7,IF($H$3=2,J7,IF($H$3=3,K7," ")))</f>
        <v xml:space="preserve">Panel status : </v>
      </c>
      <c r="I7" s="207" t="s">
        <v>151</v>
      </c>
      <c r="J7" s="196" t="s">
        <v>152</v>
      </c>
      <c r="K7" s="208" t="s">
        <v>153</v>
      </c>
    </row>
    <row r="8" spans="2:11">
      <c r="B8" s="209" t="s">
        <v>27</v>
      </c>
      <c r="H8" s="196" t="str">
        <f t="shared" si="0"/>
        <v xml:space="preserve">Panel profile : </v>
      </c>
      <c r="I8" s="207" t="s">
        <v>154</v>
      </c>
      <c r="J8" s="196" t="s">
        <v>155</v>
      </c>
      <c r="K8" s="208" t="s">
        <v>156</v>
      </c>
    </row>
    <row r="9" spans="2:11">
      <c r="B9" s="209" t="s">
        <v>26</v>
      </c>
      <c r="H9" s="196" t="str">
        <f t="shared" si="0"/>
        <v>Supplier TO</v>
      </c>
      <c r="I9" s="207" t="s">
        <v>157</v>
      </c>
      <c r="J9" s="196" t="s">
        <v>158</v>
      </c>
      <c r="K9" s="196" t="s">
        <v>159</v>
      </c>
    </row>
    <row r="10" spans="2:11">
      <c r="B10" s="209" t="s">
        <v>25</v>
      </c>
      <c r="H10" s="196" t="str">
        <f t="shared" si="0"/>
        <v>SEB market share</v>
      </c>
      <c r="I10" s="207" t="s">
        <v>160</v>
      </c>
      <c r="J10" s="196" t="s">
        <v>161</v>
      </c>
      <c r="K10" s="196" t="s">
        <v>162</v>
      </c>
    </row>
    <row r="11" spans="2:11">
      <c r="H11" s="196" t="str">
        <f t="shared" si="0"/>
        <v>Curr.</v>
      </c>
      <c r="I11" s="196" t="s">
        <v>163</v>
      </c>
      <c r="J11" s="196" t="s">
        <v>163</v>
      </c>
      <c r="K11" s="196" t="s">
        <v>163</v>
      </c>
    </row>
    <row r="12" spans="2:11">
      <c r="H12" s="196" t="str">
        <f t="shared" si="0"/>
        <v>SITE</v>
      </c>
      <c r="I12" s="196" t="s">
        <v>164</v>
      </c>
      <c r="J12" s="196" t="s">
        <v>165</v>
      </c>
      <c r="K12" s="196" t="s">
        <v>164</v>
      </c>
    </row>
    <row r="13" spans="2:11">
      <c r="H13" s="196" t="str">
        <f t="shared" si="0"/>
        <v xml:space="preserve">Last year Purch Amount </v>
      </c>
      <c r="I13" s="196" t="s">
        <v>166</v>
      </c>
      <c r="J13" s="196" t="s">
        <v>167</v>
      </c>
      <c r="K13" s="196" t="s">
        <v>168</v>
      </c>
    </row>
    <row r="14" spans="2:11">
      <c r="H14" s="196" t="str">
        <f t="shared" si="0"/>
        <v xml:space="preserve">YTD Purch Amount </v>
      </c>
      <c r="I14" s="196" t="s">
        <v>169</v>
      </c>
      <c r="J14" s="196" t="s">
        <v>170</v>
      </c>
      <c r="K14" s="196" t="s">
        <v>171</v>
      </c>
    </row>
    <row r="15" spans="2:11">
      <c r="H15" s="196" t="str">
        <f t="shared" si="0"/>
        <v>Estimated full year Purch Amount</v>
      </c>
      <c r="I15" s="196" t="s">
        <v>172</v>
      </c>
      <c r="J15" s="196" t="s">
        <v>173</v>
      </c>
      <c r="K15" s="196" t="s">
        <v>174</v>
      </c>
    </row>
    <row r="16" spans="2:11">
      <c r="H16" s="196" t="str">
        <f t="shared" si="0"/>
        <v>Evolution</v>
      </c>
      <c r="I16" s="196" t="s">
        <v>175</v>
      </c>
      <c r="J16" s="196" t="s">
        <v>176</v>
      </c>
      <c r="K16" s="196" t="s">
        <v>177</v>
      </c>
    </row>
    <row r="17" spans="2:11">
      <c r="H17" s="196" t="str">
        <f t="shared" si="0"/>
        <v>Comments about Business Evolution</v>
      </c>
      <c r="I17" s="196" t="s">
        <v>178</v>
      </c>
      <c r="J17" s="196" t="s">
        <v>179</v>
      </c>
      <c r="K17" s="196" t="s">
        <v>180</v>
      </c>
    </row>
    <row r="18" spans="2:11">
      <c r="H18" s="196" t="str">
        <f t="shared" si="0"/>
        <v>Economical drivers</v>
      </c>
      <c r="I18" s="196" t="s">
        <v>181</v>
      </c>
      <c r="J18" s="196" t="s">
        <v>182</v>
      </c>
      <c r="K18" s="196" t="s">
        <v>183</v>
      </c>
    </row>
    <row r="19" spans="2:11">
      <c r="H19" s="196" t="str">
        <f t="shared" si="0"/>
        <v>Supply Chain performance</v>
      </c>
      <c r="I19" s="196" t="s">
        <v>184</v>
      </c>
      <c r="J19" s="196" t="s">
        <v>185</v>
      </c>
      <c r="K19" s="196" t="s">
        <v>186</v>
      </c>
    </row>
    <row r="20" spans="2:11">
      <c r="B20" s="210" t="s">
        <v>187</v>
      </c>
      <c r="C20" s="196" t="str">
        <f>'Common supplier'!B11</f>
        <v>kUSD</v>
      </c>
      <c r="H20" s="196" t="str">
        <f t="shared" si="0"/>
        <v>Quality Performance</v>
      </c>
      <c r="I20" s="196" t="s">
        <v>188</v>
      </c>
      <c r="J20" s="196" t="s">
        <v>189</v>
      </c>
      <c r="K20" s="196" t="s">
        <v>190</v>
      </c>
    </row>
    <row r="21" spans="2:11">
      <c r="C21" s="196" t="s">
        <v>118</v>
      </c>
      <c r="D21" s="196" t="s">
        <v>131</v>
      </c>
      <c r="E21" s="196" t="s">
        <v>139</v>
      </c>
      <c r="F21" s="196" t="s">
        <v>144</v>
      </c>
      <c r="H21" s="196" t="str">
        <f t="shared" si="0"/>
        <v>Project Development</v>
      </c>
      <c r="I21" s="196" t="s">
        <v>191</v>
      </c>
      <c r="J21" s="196" t="s">
        <v>192</v>
      </c>
      <c r="K21" s="196" t="s">
        <v>193</v>
      </c>
    </row>
    <row r="22" spans="2:11">
      <c r="B22" s="196" t="str">
        <f>IF($C$20=C$21,C22,IF($C$20=D$21,D22,IF($C$20=E$21,E22,IF($C$20=F$21,F22," "))))</f>
        <v>kUSD</v>
      </c>
      <c r="C22" s="196" t="s">
        <v>118</v>
      </c>
      <c r="D22" s="196" t="s">
        <v>131</v>
      </c>
      <c r="E22" s="196" t="s">
        <v>139</v>
      </c>
      <c r="F22" s="196" t="s">
        <v>144</v>
      </c>
      <c r="H22" s="196" t="str">
        <f t="shared" si="0"/>
        <v>Social</v>
      </c>
      <c r="I22" s="196" t="s">
        <v>90</v>
      </c>
      <c r="J22" s="196" t="s">
        <v>90</v>
      </c>
      <c r="K22" s="196" t="s">
        <v>194</v>
      </c>
    </row>
    <row r="23" spans="2:11">
      <c r="B23" s="196" t="str">
        <f>IF($C$20=C$21,C23,IF($C$20=D$21,D23,IF($C$20=E$21,E23,IF($C$20=F$21,F23," "))))</f>
        <v>USD</v>
      </c>
      <c r="C23" s="196" t="s">
        <v>195</v>
      </c>
      <c r="D23" s="196" t="s">
        <v>34</v>
      </c>
      <c r="E23" s="196" t="s">
        <v>196</v>
      </c>
      <c r="F23" s="196" t="s">
        <v>144</v>
      </c>
      <c r="H23" s="196" t="str">
        <f t="shared" si="0"/>
        <v>General Comments</v>
      </c>
      <c r="I23" s="196" t="s">
        <v>197</v>
      </c>
      <c r="J23" s="196" t="s">
        <v>198</v>
      </c>
      <c r="K23" s="196" t="s">
        <v>199</v>
      </c>
    </row>
    <row r="24" spans="2:11">
      <c r="B24" s="196" t="str">
        <f>IF($C$20=C$21,C24,IF($C$20=D$21,D24,IF($C$20=E$21,E24,IF($C$20=F$21,F24," "))))</f>
        <v>TOTAL kUSD</v>
      </c>
      <c r="C24" s="196" t="s">
        <v>200</v>
      </c>
      <c r="D24" s="196" t="s">
        <v>201</v>
      </c>
      <c r="E24" s="196" t="s">
        <v>202</v>
      </c>
      <c r="F24" s="196" t="s">
        <v>203</v>
      </c>
      <c r="H24" s="196" t="str">
        <f t="shared" si="0"/>
        <v>Payement terms ( days)</v>
      </c>
      <c r="I24" s="196" t="s">
        <v>204</v>
      </c>
      <c r="J24" s="196" t="s">
        <v>205</v>
      </c>
      <c r="K24" s="196" t="s">
        <v>206</v>
      </c>
    </row>
    <row r="25" spans="2:11">
      <c r="B25" s="211" t="e">
        <f>IF($C$20=C$21,C25,IF($C$20=D$21,D25,IF($C$20=E$21,E25,IF($C$20=F$21,F25," "))))</f>
        <v>#VALUE!</v>
      </c>
      <c r="C25" s="211" t="e">
        <f>IF('Common supplier'!$B13="USD",'Common supplier'!E13/$C$3,IF('Common supplier'!$B13="EUR",'Common supplier'!E13,IF('Common supplier'!$B13="RMB",'Common supplier'!E13/$C$3/$C$5,0)))/1000</f>
        <v>#VALUE!</v>
      </c>
      <c r="D25" s="211" t="e">
        <f>IF('Common supplier'!$B13="USD",'Common supplier'!E13,IF('Common supplier'!$B13="EUR",'Common supplier'!E13*$C$3,IF('Common supplier'!$B13="RMB",'Common supplier'!E13/$C$5,0)))/1000</f>
        <v>#VALUE!</v>
      </c>
      <c r="E25" s="211" t="e">
        <f>IF('Common supplier'!$B13="USD",'Common supplier'!E13*$C$5,IF('Common supplier'!$B13="EUR",'Common supplier'!E13*$C$3*$C$5,IF('Common supplier'!$B13="RMB",'Common supplier'!E13,0)))/1000</f>
        <v>#VALUE!</v>
      </c>
      <c r="F25" s="211">
        <f>IF('Common supplier'!$B13="Tons",'Common supplier'!E13,0)</f>
        <v>0</v>
      </c>
      <c r="H25" s="196" t="str">
        <f t="shared" si="0"/>
        <v>Price Revision Rules</v>
      </c>
      <c r="I25" s="196" t="s">
        <v>207</v>
      </c>
      <c r="J25" s="196" t="s">
        <v>208</v>
      </c>
      <c r="K25" s="196" t="s">
        <v>209</v>
      </c>
    </row>
    <row r="26" spans="2:11">
      <c r="B26" s="211">
        <f t="shared" ref="B26:B48" si="1">IF($C$20=C$21,C26,IF($C$20=D$21,D26,IF($C$20=E$21,E26,IF($C$20=F$21,F26," "))))</f>
        <v>0</v>
      </c>
      <c r="C26" s="211">
        <f>IF('Common supplier'!$B15="USD",'Common supplier'!E15/$C$3,IF('Common supplier'!$B15="EUR",'Common supplier'!E15,IF('Common supplier'!$B15="RMB",'Common supplier'!E15/$C$3/$C$5,0)))/1000</f>
        <v>0</v>
      </c>
      <c r="D26" s="211">
        <f>IF('Common supplier'!$B15="USD",'Common supplier'!E15,IF('Common supplier'!$B15="EUR",'Common supplier'!E15*$C$3,IF('Common supplier'!$B15="RMB",'Common supplier'!E15/$C$5,0)))/1000</f>
        <v>0</v>
      </c>
      <c r="E26" s="211">
        <f>IF('Common supplier'!$B15="USD",'Common supplier'!E15*$C$5,IF('Common supplier'!$B15="EUR",'Common supplier'!E15*$C$3*$C$5,IF('Common supplier'!$B15="RMB",'Common supplier'!E15,0)))/1000</f>
        <v>0</v>
      </c>
      <c r="F26" s="211">
        <f>IF('Common supplier'!$B15="Tons",'Common supplier'!E15,0)</f>
        <v>0</v>
      </c>
      <c r="H26" s="196" t="str">
        <f t="shared" si="0"/>
        <v>Last Negotiation results</v>
      </c>
      <c r="I26" s="196" t="s">
        <v>210</v>
      </c>
      <c r="J26" s="196" t="s">
        <v>211</v>
      </c>
      <c r="K26" s="196" t="s">
        <v>212</v>
      </c>
    </row>
    <row r="27" spans="2:11">
      <c r="B27" s="211">
        <f t="shared" si="1"/>
        <v>0</v>
      </c>
      <c r="C27" s="211">
        <f>IF('Common supplier'!$B17="USD",'Common supplier'!E17/$C$3,IF('Common supplier'!$B17="EUR",'Common supplier'!E17,IF('Common supplier'!$B17="RMB",'Common supplier'!E17/$C$3/$C$5,0)))/1000</f>
        <v>0</v>
      </c>
      <c r="D27" s="211">
        <f>IF('Common supplier'!$B17="USD",'Common supplier'!E17,IF('Common supplier'!$B17="EUR",'Common supplier'!E17*$C$3,IF('Common supplier'!$B17="RMB",'Common supplier'!E17/$C$5,0)))/1000</f>
        <v>0</v>
      </c>
      <c r="E27" s="211">
        <f>IF('Common supplier'!$B17="USD",'Common supplier'!E17*$C$5,IF('Common supplier'!$B17="EUR",'Common supplier'!E17*$C$3*$C$5,IF('Common supplier'!$B17="RMB",'Common supplier'!E17,0)))/1000</f>
        <v>0</v>
      </c>
      <c r="F27" s="211">
        <f>IF('Common supplier'!$B17="Tons",'Common supplier'!E17,0)</f>
        <v>0</v>
      </c>
      <c r="H27" s="196" t="str">
        <f t="shared" si="0"/>
        <v>Contract</v>
      </c>
      <c r="I27" s="196" t="s">
        <v>72</v>
      </c>
      <c r="J27" s="196" t="s">
        <v>213</v>
      </c>
      <c r="K27" s="196" t="s">
        <v>214</v>
      </c>
    </row>
    <row r="28" spans="2:11">
      <c r="B28" s="211">
        <f t="shared" si="1"/>
        <v>0</v>
      </c>
      <c r="C28" s="211">
        <f>IF('Common supplier'!$B19="USD",'Common supplier'!E19/$C$3,IF('Common supplier'!$B19="EUR",'Common supplier'!E19,IF('Common supplier'!$B19="RMB",'Common supplier'!E19/$C$3/$C$5,0)))/1000</f>
        <v>0</v>
      </c>
      <c r="D28" s="211">
        <f>IF('Common supplier'!$B19="USD",'Common supplier'!E19,IF('Common supplier'!$B19="EUR",'Common supplier'!E19*$C$3,IF('Common supplier'!$B19="RMB",'Common supplier'!E19/$C$5,0)))/1000</f>
        <v>0</v>
      </c>
      <c r="E28" s="211">
        <f>IF('Common supplier'!$B19="USD",'Common supplier'!E19*$C$5,IF('Common supplier'!$B19="EUR",'Common supplier'!E19*$C$3*$C$5,IF('Common supplier'!$B19="RMB",'Common supplier'!E19,0)))/1000</f>
        <v>0</v>
      </c>
      <c r="F28" s="211">
        <f>IF('Common supplier'!$B19="Tons",'Common supplier'!E19,0)</f>
        <v>0</v>
      </c>
      <c r="H28" s="196" t="str">
        <f t="shared" si="0"/>
        <v>Leadtime ( Nbr days)</v>
      </c>
      <c r="I28" s="196" t="s">
        <v>215</v>
      </c>
      <c r="J28" s="196" t="s">
        <v>216</v>
      </c>
      <c r="K28" s="196" t="s">
        <v>217</v>
      </c>
    </row>
    <row r="29" spans="2:11">
      <c r="B29" s="211">
        <f t="shared" si="1"/>
        <v>0</v>
      </c>
      <c r="C29" s="211">
        <f>IF('Common supplier'!$B21="USD",'Common supplier'!E21/$C$3,IF('Common supplier'!$B21="EUR",'Common supplier'!E21,IF('Common supplier'!$B21="RMB",'Common supplier'!E21/$C$3/$C$5,0)))/1000</f>
        <v>0</v>
      </c>
      <c r="D29" s="211">
        <f>IF('Common supplier'!$B21="USD",'Common supplier'!E21,IF('Common supplier'!$B21="EUR",'Common supplier'!E21*$C$3,IF('Common supplier'!$B21="RMB",'Common supplier'!E21/$C$5,0)))/1000</f>
        <v>0</v>
      </c>
      <c r="E29" s="211">
        <f>IF('Common supplier'!$B21="USD",'Common supplier'!E21*$C$5,IF('Common supplier'!$B21="EUR",'Common supplier'!E21*$C$3*$C$5,IF('Common supplier'!$B21="RMB",'Common supplier'!E21,0)))/1000</f>
        <v>0</v>
      </c>
      <c r="F29" s="211">
        <f>IF('Common supplier'!$B21="Tons",'Common supplier'!E21,0)</f>
        <v>0</v>
      </c>
      <c r="H29" s="196" t="str">
        <f t="shared" si="0"/>
        <v>YTD Delivery Performance</v>
      </c>
      <c r="I29" s="196" t="s">
        <v>218</v>
      </c>
      <c r="J29" s="196" t="s">
        <v>219</v>
      </c>
      <c r="K29" s="196" t="s">
        <v>220</v>
      </c>
    </row>
    <row r="30" spans="2:11">
      <c r="B30" s="211">
        <f t="shared" si="1"/>
        <v>0</v>
      </c>
      <c r="C30" s="211">
        <f>IF('Common supplier'!$B23="USD",'Common supplier'!E23/$C$3,IF('Common supplier'!$B23="EUR",'Common supplier'!E23,IF('Common supplier'!$B23="RMB",'Common supplier'!E23/$C$3/$C$5,0)))/1000</f>
        <v>0</v>
      </c>
      <c r="D30" s="211">
        <f>IF('Common supplier'!$B23="USD",'Common supplier'!E23,IF('Common supplier'!$B23="EUR",'Common supplier'!E23*$C$3,IF('Common supplier'!$B23="RMB",'Common supplier'!E23/$C$5,0)))/1000</f>
        <v>0</v>
      </c>
      <c r="E30" s="211">
        <f>IF('Common supplier'!$B23="USD",'Common supplier'!E23*$C$5,IF('Common supplier'!$B23="EUR",'Common supplier'!E23*$C$3*$C$5,IF('Common supplier'!$B23="RMB",'Common supplier'!E23,0)))/1000</f>
        <v>0</v>
      </c>
      <c r="F30" s="211">
        <f>IF('Common supplier'!$B23="Tons",'Common supplier'!E23,0)</f>
        <v>0</v>
      </c>
      <c r="H30" s="196" t="str">
        <f t="shared" si="0"/>
        <v>Last Year Delivery Perfomance</v>
      </c>
      <c r="I30" s="196" t="s">
        <v>221</v>
      </c>
      <c r="J30" s="196" t="s">
        <v>222</v>
      </c>
      <c r="K30" s="196" t="s">
        <v>223</v>
      </c>
    </row>
    <row r="31" spans="2:11">
      <c r="B31" s="211">
        <f t="shared" si="1"/>
        <v>0</v>
      </c>
      <c r="C31" s="211">
        <f>IF('Common supplier'!$B25="USD",'Common supplier'!E25/$C$3,IF('Common supplier'!$B25="EUR",'Common supplier'!E25,IF('Common supplier'!$B25="RMB",'Common supplier'!E25/$C$3/$C$5,0)))/1000</f>
        <v>0</v>
      </c>
      <c r="D31" s="211">
        <f>IF('Common supplier'!$B25="USD",'Common supplier'!E25,IF('Common supplier'!$B25="EUR",'Common supplier'!E25*$C$3,IF('Common supplier'!$B25="RMB",'Common supplier'!E25/$C$5,0)))/1000</f>
        <v>0</v>
      </c>
      <c r="E31" s="211">
        <f>IF('Common supplier'!$B25="USD",'Common supplier'!E25*$C$5,IF('Common supplier'!$B25="EUR",'Common supplier'!E25*$C$3*$C$5,IF('Common supplier'!$B25="RMB",'Common supplier'!E25,0)))/1000</f>
        <v>0</v>
      </c>
      <c r="F31" s="211">
        <f>IF('Common supplier'!$B25="Tons",'Common supplier'!E25,0)</f>
        <v>0</v>
      </c>
      <c r="H31" s="196" t="str">
        <f t="shared" si="0"/>
        <v>Quality PPM YTD performance ( rejected batches)</v>
      </c>
      <c r="I31" s="196" t="s">
        <v>224</v>
      </c>
      <c r="J31" s="196" t="s">
        <v>225</v>
      </c>
      <c r="K31" s="196" t="s">
        <v>226</v>
      </c>
    </row>
    <row r="32" spans="2:11">
      <c r="B32" s="211">
        <f t="shared" si="1"/>
        <v>0</v>
      </c>
      <c r="C32" s="211">
        <f>IF('Common supplier'!$B27="USD",'Common supplier'!E27/$C$3,IF('Common supplier'!$B27="EUR",'Common supplier'!E27,IF('Common supplier'!$B27="RMB",'Common supplier'!E27/$C$3/$C$5,0)))/1000</f>
        <v>0</v>
      </c>
      <c r="D32" s="211">
        <f>IF('Common supplier'!$B27="USD",'Common supplier'!E27,IF('Common supplier'!$B27="EUR",'Common supplier'!E27*$C$3,IF('Common supplier'!$B27="RMB",'Common supplier'!E27/$C$5,0)))/1000</f>
        <v>0</v>
      </c>
      <c r="E32" s="211">
        <f>IF('Common supplier'!$B27="USD",'Common supplier'!E27*$C$5,IF('Common supplier'!$B27="EUR",'Common supplier'!E27*$C$3*$C$5,IF('Common supplier'!$B27="RMB",'Common supplier'!E27,0)))/1000</f>
        <v>0</v>
      </c>
      <c r="F32" s="211">
        <f>IF('Common supplier'!$B27="Tons",'Common supplier'!E27,0)</f>
        <v>0</v>
      </c>
      <c r="H32" s="196" t="str">
        <f t="shared" si="0"/>
        <v>Last year Quality performance</v>
      </c>
      <c r="I32" s="196" t="s">
        <v>227</v>
      </c>
      <c r="J32" s="196" t="s">
        <v>228</v>
      </c>
      <c r="K32" s="196" t="s">
        <v>229</v>
      </c>
    </row>
    <row r="33" spans="2:11">
      <c r="B33" s="196">
        <f t="shared" si="1"/>
        <v>0</v>
      </c>
      <c r="C33" s="196">
        <f>IF('Common supplier'!$B13="USD",'Common supplier'!G13/$C$3,IF('Common supplier'!$B13="EUR",'Common supplier'!G13,IF('Common supplier'!$B13="RMB",'Common supplier'!G13/$C$3/$C$5,0)))/1000</f>
        <v>0</v>
      </c>
      <c r="D33" s="196">
        <f>IF('Common supplier'!$B13="USD",'Common supplier'!G13,IF('Common supplier'!$B13="EUR",'Common supplier'!G13*$C$3,IF('Common supplier'!$B13="RMB",'Common supplier'!G13/$C$5,0)))/1000</f>
        <v>0</v>
      </c>
      <c r="E33" s="196">
        <f>IF('Common supplier'!$B13="USD",'Common supplier'!G13*$C$5,IF('Common supplier'!$B13="EUR",'Common supplier'!G13*$C$3*$C$5,IF('Common supplier'!$B13="RMB",'Common supplier'!G13,0)))/1000</f>
        <v>0</v>
      </c>
      <c r="F33" s="196">
        <f>IF('Common supplier'!$B13="Tons",'Common supplier'!G13,0)</f>
        <v>0</v>
      </c>
      <c r="H33" s="196" t="str">
        <f t="shared" si="0"/>
        <v>How many project developed</v>
      </c>
      <c r="I33" s="196" t="s">
        <v>230</v>
      </c>
      <c r="J33" s="196" t="s">
        <v>231</v>
      </c>
      <c r="K33" s="196" t="s">
        <v>232</v>
      </c>
    </row>
    <row r="34" spans="2:11">
      <c r="B34" s="196">
        <f t="shared" si="1"/>
        <v>0</v>
      </c>
      <c r="C34" s="196">
        <f>IF('Common supplier'!$B15="USD",'Common supplier'!G15/$C$3,IF('Common supplier'!$B15="EUR",'Common supplier'!G15,IF('Common supplier'!$B15="RMB",'Common supplier'!G15/$C$3/$C$5,0)))/1000</f>
        <v>0</v>
      </c>
      <c r="D34" s="196">
        <f>IF('Common supplier'!$B15="USD",'Common supplier'!G15,IF('Common supplier'!$B15="EUR",'Common supplier'!G15*$C$3,IF('Common supplier'!$B15="RMB",'Common supplier'!G15/$C$5,0)))/1000</f>
        <v>0</v>
      </c>
      <c r="E34" s="196">
        <f>IF('Common supplier'!$B15="USD",'Common supplier'!G15*$C$5,IF('Common supplier'!$B15="EUR",'Common supplier'!G15*$C$3*$C$5,IF('Common supplier'!$B15="RMB",'Common supplier'!G15,0)))/1000</f>
        <v>0</v>
      </c>
      <c r="F34" s="196">
        <f>IF('Common supplier'!$B15="Tons",'Common supplier'!G15,0)</f>
        <v>0</v>
      </c>
      <c r="H34" s="196" t="str">
        <f t="shared" si="0"/>
        <v>New ideas/proposals suggested by supplier</v>
      </c>
      <c r="I34" s="196" t="s">
        <v>233</v>
      </c>
      <c r="J34" s="196" t="s">
        <v>234</v>
      </c>
      <c r="K34" s="196" t="s">
        <v>235</v>
      </c>
    </row>
    <row r="35" spans="2:11">
      <c r="B35" s="196">
        <f t="shared" si="1"/>
        <v>0</v>
      </c>
      <c r="C35" s="196">
        <f>IF('Common supplier'!$B17="USD",'Common supplier'!G17/$C$3,IF('Common supplier'!$B17="EUR",'Common supplier'!G17,IF('Common supplier'!$B17="RMB",'Common supplier'!G17/$C$3/$C$5,0)))/1000</f>
        <v>0</v>
      </c>
      <c r="D35" s="196">
        <f>IF('Common supplier'!$B17="USD",'Common supplier'!G17,IF('Common supplier'!$B17="EUR",'Common supplier'!G17*$C$3,IF('Common supplier'!$B17="RMB",'Common supplier'!G17/$C$5,0)))/1000</f>
        <v>0</v>
      </c>
      <c r="E35" s="196">
        <f>IF('Common supplier'!$B17="USD",'Common supplier'!G17*$C$5,IF('Common supplier'!$B17="EUR",'Common supplier'!G17*$C$3*$C$5,IF('Common supplier'!$B17="RMB",'Common supplier'!G17,0)))/1000</f>
        <v>0</v>
      </c>
      <c r="F35" s="196">
        <f>IF('Common supplier'!$B17="Tons",'Common supplier'!G17,0)</f>
        <v>0</v>
      </c>
      <c r="H35" s="196" t="str">
        <f t="shared" si="0"/>
        <v>Social Situation ( Audit, Status…)</v>
      </c>
      <c r="I35" s="196" t="s">
        <v>236</v>
      </c>
      <c r="J35" s="196" t="s">
        <v>237</v>
      </c>
      <c r="K35" s="196" t="s">
        <v>238</v>
      </c>
    </row>
    <row r="36" spans="2:11">
      <c r="B36" s="196">
        <f t="shared" si="1"/>
        <v>0</v>
      </c>
      <c r="C36" s="196">
        <f>IF('Common supplier'!$B19="USD",'Common supplier'!G19/$C$3,IF('Common supplier'!$B19="EUR",'Common supplier'!G19,IF('Common supplier'!$B19="RMB",'Common supplier'!G19/$C$3/$C$5,0)))/1000</f>
        <v>0</v>
      </c>
      <c r="D36" s="196">
        <f>IF('Common supplier'!$B19="USD",'Common supplier'!G19,IF('Common supplier'!$B19="EUR",'Common supplier'!G19*$C$3,IF('Common supplier'!$B19="RMB",'Common supplier'!G19/$C$5,0)))/1000</f>
        <v>0</v>
      </c>
      <c r="E36" s="196">
        <f>IF('Common supplier'!$B19="USD",'Common supplier'!G19*$C$5,IF('Common supplier'!$B19="EUR",'Common supplier'!G19*$C$3*$C$5,IF('Common supplier'!$B19="RMB",'Common supplier'!G19,0)))/1000</f>
        <v>0</v>
      </c>
      <c r="F36" s="196">
        <f>IF('Common supplier'!$B19="Tons",'Common supplier'!G19,0)</f>
        <v>0</v>
      </c>
      <c r="H36" s="196" t="str">
        <f>IF($H$3=1,I36,IF($H$3=2,J36,IF($H$3=3,K36," ")))</f>
        <v>Good Points</v>
      </c>
      <c r="I36" s="212" t="s">
        <v>239</v>
      </c>
      <c r="J36" s="196" t="s">
        <v>240</v>
      </c>
      <c r="K36" s="196" t="s">
        <v>241</v>
      </c>
    </row>
    <row r="37" spans="2:11">
      <c r="B37" s="196">
        <f t="shared" si="1"/>
        <v>0</v>
      </c>
      <c r="C37" s="196">
        <f>IF('Common supplier'!$B21="USD",'Common supplier'!G21/$C$3,IF('Common supplier'!$B21="EUR",'Common supplier'!G21,IF('Common supplier'!$B21="RMB",'Common supplier'!G21/$C$3/$C$5,0)))/1000</f>
        <v>0</v>
      </c>
      <c r="D37" s="196">
        <f>IF('Common supplier'!$B21="USD",'Common supplier'!G21,IF('Common supplier'!$B21="EUR",'Common supplier'!G21*$C$3,IF('Common supplier'!$B21="RMB",'Common supplier'!G21/$C$5,0)))/1000</f>
        <v>0</v>
      </c>
      <c r="E37" s="196">
        <f>IF('Common supplier'!$B21="USD",'Common supplier'!G21*$C$5,IF('Common supplier'!$B21="EUR",'Common supplier'!G21*$C$3*$C$5,IF('Common supplier'!$B21="RMB",'Common supplier'!G21,0)))/1000</f>
        <v>0</v>
      </c>
      <c r="F37" s="196">
        <f>IF('Common supplier'!$B21="Tons",'Common supplier'!G21,0)</f>
        <v>0</v>
      </c>
      <c r="H37" s="196" t="str">
        <f t="shared" si="0"/>
        <v>In progress, did not reach yet target</v>
      </c>
      <c r="I37" s="196" t="s">
        <v>242</v>
      </c>
      <c r="J37" s="196" t="s">
        <v>243</v>
      </c>
      <c r="K37" s="196" t="s">
        <v>244</v>
      </c>
    </row>
    <row r="38" spans="2:11">
      <c r="B38" s="196">
        <f t="shared" si="1"/>
        <v>0</v>
      </c>
      <c r="C38" s="196">
        <f>IF('Common supplier'!$B23="USD",'Common supplier'!G23/$C$3,IF('Common supplier'!$B23="EUR",'Common supplier'!G23,IF('Common supplier'!$B23="RMB",'Common supplier'!G23/$C$3/$C$5,0)))/1000</f>
        <v>0</v>
      </c>
      <c r="D38" s="196">
        <f>IF('Common supplier'!$B23="USD",'Common supplier'!G23,IF('Common supplier'!$B23="EUR",'Common supplier'!G23*$C$3,IF('Common supplier'!$B23="RMB",'Common supplier'!G23/$C$5,0)))/1000</f>
        <v>0</v>
      </c>
      <c r="E38" s="196">
        <f>IF('Common supplier'!$B23="USD",'Common supplier'!G23*$C$5,IF('Common supplier'!$B23="EUR",'Common supplier'!G23*$C$3*$C$5,IF('Common supplier'!$B23="RMB",'Common supplier'!G23,0)))/1000</f>
        <v>0</v>
      </c>
      <c r="F38" s="196">
        <f>IF('Common supplier'!$B23="Tons",'Common supplier'!G23,0)</f>
        <v>0</v>
      </c>
      <c r="H38" s="196" t="str">
        <f t="shared" si="0"/>
        <v>Need to improve</v>
      </c>
      <c r="I38" s="196" t="s">
        <v>245</v>
      </c>
      <c r="J38" s="196" t="s">
        <v>246</v>
      </c>
      <c r="K38" s="196" t="s">
        <v>247</v>
      </c>
    </row>
    <row r="39" spans="2:11">
      <c r="B39" s="196">
        <f t="shared" si="1"/>
        <v>0</v>
      </c>
      <c r="C39" s="196">
        <f>IF('Common supplier'!$B25="USD",'Common supplier'!G25/$C$3,IF('Common supplier'!$B25="EUR",'Common supplier'!G25,IF('Common supplier'!$B25="RMB",'Common supplier'!G25/$C$3/$C$5,0)))/1000</f>
        <v>0</v>
      </c>
      <c r="D39" s="196">
        <f>IF('Common supplier'!$B25="USD",'Common supplier'!G25,IF('Common supplier'!$B25="EUR",'Common supplier'!G25*$C$3,IF('Common supplier'!$B25="RMB",'Common supplier'!G25/$C$5,0)))/1000</f>
        <v>0</v>
      </c>
      <c r="E39" s="196">
        <f>IF('Common supplier'!$B25="USD",'Common supplier'!G25*$C$5,IF('Common supplier'!$B25="EUR",'Common supplier'!G25*$C$3*$C$5,IF('Common supplier'!$B25="RMB",'Common supplier'!G25,0)))/1000</f>
        <v>0</v>
      </c>
      <c r="F39" s="196">
        <f>IF('Common supplier'!$B25="Tons",'Common supplier'!G25,0)</f>
        <v>0</v>
      </c>
      <c r="H39" s="196" t="str">
        <f t="shared" si="0"/>
        <v>Meeting Date Last/current</v>
      </c>
      <c r="I39" s="196" t="s">
        <v>248</v>
      </c>
      <c r="J39" s="196" t="s">
        <v>249</v>
      </c>
      <c r="K39" s="196" t="s">
        <v>250</v>
      </c>
    </row>
    <row r="40" spans="2:11">
      <c r="B40" s="196">
        <f t="shared" si="1"/>
        <v>0</v>
      </c>
      <c r="C40" s="196">
        <f>IF('Common supplier'!$B27="USD",'Common supplier'!G27/$C$3,IF('Common supplier'!$B27="EUR",'Common supplier'!G27,IF('Common supplier'!$B27="RMB",'Common supplier'!G27/$C$3/$C$5,0)))/1000</f>
        <v>0</v>
      </c>
      <c r="D40" s="196">
        <f>IF('Common supplier'!$B27="USD",'Common supplier'!G27,IF('Common supplier'!$B27="EUR",'Common supplier'!G27*$C$3,IF('Common supplier'!$B27="RMB",'Common supplier'!G27/$C$5,0)))/1000</f>
        <v>0</v>
      </c>
      <c r="E40" s="196">
        <f>IF('Common supplier'!$B27="USD",'Common supplier'!G27*$C$5,IF('Common supplier'!$B27="EUR",'Common supplier'!G27*$C$3*$C$5,IF('Common supplier'!$B27="RMB",'Common supplier'!G27,0)))/1000</f>
        <v>0</v>
      </c>
      <c r="F40" s="196">
        <f>IF('Common supplier'!$B27="Tons",'Common supplier'!G27,0)</f>
        <v>0</v>
      </c>
      <c r="H40" s="196" t="str">
        <f t="shared" si="0"/>
        <v>Owner</v>
      </c>
      <c r="I40" s="196" t="s">
        <v>251</v>
      </c>
      <c r="J40" s="196" t="s">
        <v>252</v>
      </c>
      <c r="K40" s="196" t="s">
        <v>251</v>
      </c>
    </row>
    <row r="41" spans="2:11">
      <c r="B41" s="213">
        <f t="shared" si="1"/>
        <v>0</v>
      </c>
      <c r="C41" s="213">
        <f>IF('Common supplier'!$B13="USD",'Common supplier'!J13/$C$3,IF('Common supplier'!$B13="EUR",'Common supplier'!J13,IF('Common supplier'!$B13="RMB",'Common supplier'!J13/$C$3/$C$5,0)))/1000</f>
        <v>0</v>
      </c>
      <c r="D41" s="213">
        <f>IF('Common supplier'!$B13="USD",'Common supplier'!J13,IF('Common supplier'!$B13="EUR",'Common supplier'!J13*$C$3,IF('Common supplier'!$B13="RMB",'Common supplier'!J13/$C$5,0)))/1000</f>
        <v>0</v>
      </c>
      <c r="E41" s="213">
        <f>IF('Common supplier'!$B13="USD",'Common supplier'!J13*$C$5,IF('Common supplier'!$B13="EUR",'Common supplier'!J13*$C$3*$C$5,IF('Common supplier'!$B13="RMB",'Common supplier'!J13,0)))/1000</f>
        <v>0</v>
      </c>
      <c r="F41" s="213">
        <f>IF('Common supplier'!$B13="Tons",'Common supplier'!J13,0)</f>
        <v>0</v>
      </c>
      <c r="H41" s="196" t="str">
        <f t="shared" si="0"/>
        <v>detailed Agreed action plan / key direction</v>
      </c>
      <c r="I41" s="196" t="s">
        <v>253</v>
      </c>
      <c r="J41" s="196" t="s">
        <v>254</v>
      </c>
      <c r="K41" s="196" t="s">
        <v>255</v>
      </c>
    </row>
    <row r="42" spans="2:11">
      <c r="B42" s="213">
        <f t="shared" si="1"/>
        <v>0</v>
      </c>
      <c r="C42" s="213">
        <f>IF('Common supplier'!$B15="USD",'Common supplier'!J15/$C$3,IF('Common supplier'!$B15="EUR",'Common supplier'!J15,IF('Common supplier'!$B15="RMB",'Common supplier'!J15/$C$3/$C$5,0)))/1000</f>
        <v>0</v>
      </c>
      <c r="D42" s="213">
        <f>IF('Common supplier'!$B15="USD",'Common supplier'!J15,IF('Common supplier'!$B15="EUR",'Common supplier'!J15*$C$3,IF('Common supplier'!$B15="RMB",'Common supplier'!J15/$C$5,0)))/1000</f>
        <v>0</v>
      </c>
      <c r="E42" s="213">
        <f>IF('Common supplier'!$B15="USD",'Common supplier'!J15*$C$5,IF('Common supplier'!$B15="EUR",'Common supplier'!J15*$C$3*$C$5,IF('Common supplier'!$B15="RMB",'Common supplier'!J15,0)))/1000</f>
        <v>0</v>
      </c>
      <c r="F42" s="213">
        <f>IF('Common supplier'!$B15="Tons",'Common supplier'!J15,0)</f>
        <v>0</v>
      </c>
      <c r="H42" s="196" t="str">
        <f t="shared" si="0"/>
        <v>Deadline</v>
      </c>
      <c r="I42" s="196" t="s">
        <v>256</v>
      </c>
      <c r="J42" s="196" t="s">
        <v>257</v>
      </c>
      <c r="K42" s="196" t="s">
        <v>256</v>
      </c>
    </row>
    <row r="43" spans="2:11">
      <c r="B43" s="213">
        <f t="shared" si="1"/>
        <v>0</v>
      </c>
      <c r="C43" s="213">
        <f>IF('Common supplier'!$B17="USD",'Common supplier'!J17/$C$3,IF('Common supplier'!$B17="EUR",'Common supplier'!J17,IF('Common supplier'!$B17="RMB",'Common supplier'!J17/$C$3/$C$5,0)))/1000</f>
        <v>0</v>
      </c>
      <c r="D43" s="213">
        <f>IF('Common supplier'!$B17="USD",'Common supplier'!J17,IF('Common supplier'!$B17="EUR",'Common supplier'!J17*$C$3,IF('Common supplier'!$B17="RMB",'Common supplier'!J17/$C$5,0)))/1000</f>
        <v>0</v>
      </c>
      <c r="E43" s="213">
        <f>IF('Common supplier'!$B17="USD",'Common supplier'!J17*$C$5,IF('Common supplier'!$B17="EUR",'Common supplier'!J17*$C$3*$C$5,IF('Common supplier'!$B17="RMB",'Common supplier'!J17,0)))/1000</f>
        <v>0</v>
      </c>
      <c r="F43" s="213">
        <f>IF('Common supplier'!$B17="Tons",'Common supplier'!J17,0)</f>
        <v>0</v>
      </c>
    </row>
    <row r="44" spans="2:11">
      <c r="B44" s="213">
        <f t="shared" si="1"/>
        <v>0</v>
      </c>
      <c r="C44" s="213">
        <f>IF('Common supplier'!$B19="USD",'Common supplier'!J19/$C$3,IF('Common supplier'!$B19="EUR",'Common supplier'!J19,IF('Common supplier'!$B19="RMB",'Common supplier'!J19/$C$3/$C$5,0)))/1000</f>
        <v>0</v>
      </c>
      <c r="D44" s="213">
        <f>IF('Common supplier'!$B19="USD",'Common supplier'!J19,IF('Common supplier'!$B19="EUR",'Common supplier'!J19*$C$3,IF('Common supplier'!$B19="RMB",'Common supplier'!J19/$C$5,0)))/1000</f>
        <v>0</v>
      </c>
      <c r="E44" s="213">
        <f>IF('Common supplier'!$B19="USD",'Common supplier'!J19*$C$5,IF('Common supplier'!$B19="EUR",'Common supplier'!J19*$C$3*$C$5,IF('Common supplier'!$B19="RMB",'Common supplier'!J19,0)))/1000</f>
        <v>0</v>
      </c>
      <c r="F44" s="213">
        <f>IF('Common supplier'!$B19="Tons",'Common supplier'!J19,0)</f>
        <v>0</v>
      </c>
    </row>
    <row r="45" spans="2:11">
      <c r="B45" s="213">
        <f t="shared" si="1"/>
        <v>0</v>
      </c>
      <c r="C45" s="213">
        <f>IF('Common supplier'!$B21="USD",'Common supplier'!J21/$C$3,IF('Common supplier'!$B21="EUR",'Common supplier'!J21,IF('Common supplier'!$B21="RMB",'Common supplier'!J21/$C$3/$C$5,0)))/1000</f>
        <v>0</v>
      </c>
      <c r="D45" s="213">
        <f>IF('Common supplier'!$B21="USD",'Common supplier'!J21,IF('Common supplier'!$B21="EUR",'Common supplier'!J21*$C$3,IF('Common supplier'!$B21="RMB",'Common supplier'!J21/$C$5,0)))/1000</f>
        <v>0</v>
      </c>
      <c r="E45" s="213">
        <f>IF('Common supplier'!$B21="USD",'Common supplier'!J21*$C$5,IF('Common supplier'!$B21="EUR",'Common supplier'!J21*$C$3*$C$5,IF('Common supplier'!$B21="RMB",'Common supplier'!J21,0)))/1000</f>
        <v>0</v>
      </c>
      <c r="F45" s="213">
        <f>IF('Common supplier'!$B21="Tons",'Common supplier'!J21,0)</f>
        <v>0</v>
      </c>
    </row>
    <row r="46" spans="2:11">
      <c r="B46" s="213">
        <f t="shared" si="1"/>
        <v>0</v>
      </c>
      <c r="C46" s="213">
        <f>IF('Common supplier'!$B23="USD",'Common supplier'!J23/$C$3,IF('Common supplier'!$B23="EUR",'Common supplier'!J23,IF('Common supplier'!$B23="RMB",'Common supplier'!J23/$C$3/$C$5,0)))/1000</f>
        <v>0</v>
      </c>
      <c r="D46" s="213">
        <f>IF('Common supplier'!$B23="USD",'Common supplier'!J23,IF('Common supplier'!$B23="EUR",'Common supplier'!J23*$C$3,IF('Common supplier'!$B23="RMB",'Common supplier'!J23/$C$5,0)))/1000</f>
        <v>0</v>
      </c>
      <c r="E46" s="213">
        <f>IF('Common supplier'!$B23="USD",'Common supplier'!J23*$C$5,IF('Common supplier'!$B23="EUR",'Common supplier'!J23*$C$3*$C$5,IF('Common supplier'!$B23="RMB",'Common supplier'!J23,0)))/1000</f>
        <v>0</v>
      </c>
      <c r="F46" s="213">
        <f>IF('Common supplier'!$B23="Tons",'Common supplier'!J23,0)</f>
        <v>0</v>
      </c>
    </row>
    <row r="47" spans="2:11">
      <c r="B47" s="213">
        <f t="shared" si="1"/>
        <v>0</v>
      </c>
      <c r="C47" s="213">
        <f>IF('Common supplier'!$B25="USD",'Common supplier'!J25/$C$3,IF('Common supplier'!$B25="EUR",'Common supplier'!J25,IF('Common supplier'!$B25="RMB",'Common supplier'!J25/$C$3/$C$5,0)))/1000</f>
        <v>0</v>
      </c>
      <c r="D47" s="213">
        <f>IF('Common supplier'!$B25="USD",'Common supplier'!J25,IF('Common supplier'!$B25="EUR",'Common supplier'!J25*$C$3,IF('Common supplier'!$B25="RMB",'Common supplier'!J25/$C$5,0)))/1000</f>
        <v>0</v>
      </c>
      <c r="E47" s="213">
        <f>IF('Common supplier'!$B25="USD",'Common supplier'!J25*$C$5,IF('Common supplier'!$B25="EUR",'Common supplier'!J25*$C$3*$C$5,IF('Common supplier'!$B25="RMB",'Common supplier'!J25,0)))/1000</f>
        <v>0</v>
      </c>
      <c r="F47" s="213">
        <f>IF('Common supplier'!$B25="Tons",'Common supplier'!J25,0)</f>
        <v>0</v>
      </c>
    </row>
    <row r="48" spans="2:11">
      <c r="B48" s="213">
        <f t="shared" si="1"/>
        <v>0</v>
      </c>
      <c r="C48" s="213">
        <f>IF('Common supplier'!$B27="USD",'Common supplier'!J27/$C$3,IF('Common supplier'!$B27="EUR",'Common supplier'!J27,IF('Common supplier'!$B27="RMB",'Common supplier'!J27/$C$3/$C$5,0)))/1000</f>
        <v>0</v>
      </c>
      <c r="D48" s="213">
        <f>IF('Common supplier'!$B27="USD",'Common supplier'!J27,IF('Common supplier'!$B27="EUR",'Common supplier'!J27*$C$3,IF('Common supplier'!$B27="RMB",'Common supplier'!J27/$C$5,0)))/1000</f>
        <v>0</v>
      </c>
      <c r="E48" s="213">
        <f>IF('Common supplier'!$B27="USD",'Common supplier'!J27*$C$5,IF('Common supplier'!$B27="EUR",'Common supplier'!J27*$C$3*$C$5,IF('Common supplier'!$B27="RMB",'Common supplier'!J27,0)))/1000</f>
        <v>0</v>
      </c>
      <c r="F48" s="213">
        <f>IF('Common supplier'!$B27="Tons",'Common supplier'!J27,0)</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34998626667073579"/>
  </sheetPr>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118</vt:i4>
      </vt:variant>
    </vt:vector>
  </HeadingPairs>
  <TitlesOfParts>
    <vt:vector size="127" baseType="lpstr">
      <vt:lpstr>Supplier summary sheet</vt:lpstr>
      <vt:lpstr>Action plan</vt:lpstr>
      <vt:lpstr>Buyer input</vt:lpstr>
      <vt:lpstr>Common supplier</vt:lpstr>
      <vt:lpstr>Purchasing strategy</vt:lpstr>
      <vt:lpstr>Data</vt:lpstr>
      <vt:lpstr>Buyerinputimport</vt:lpstr>
      <vt:lpstr>Data (2)</vt:lpstr>
      <vt:lpstr>RawData</vt:lpstr>
      <vt:lpstr>contractleadtime</vt:lpstr>
      <vt:lpstr>contractnqsu</vt:lpstr>
      <vt:lpstr>contractpaymentterms</vt:lpstr>
      <vt:lpstr>contractpaymenttermseffectivedate</vt:lpstr>
      <vt:lpstr>contractsasl</vt:lpstr>
      <vt:lpstr>currentyear</vt:lpstr>
      <vt:lpstr>frontproducttype</vt:lpstr>
      <vt:lpstr>frontshortname</vt:lpstr>
      <vt:lpstr>frontyearperiod</vt:lpstr>
      <vt:lpstr>GeneralCommentOutstandingissue1</vt:lpstr>
      <vt:lpstr>GeneralCommentOutstandingissue2</vt:lpstr>
      <vt:lpstr>GeneralCommentOutstandingissue3</vt:lpstr>
      <vt:lpstr>GeneralCommentOutstandingissue4</vt:lpstr>
      <vt:lpstr>GeneralCommentOutstandingissue5</vt:lpstr>
      <vt:lpstr>issuedate</vt:lpstr>
      <vt:lpstr>Keycontactperson</vt:lpstr>
      <vt:lpstr>Keystakestopic</vt:lpstr>
      <vt:lpstr>Lastvisitdate</vt:lpstr>
      <vt:lpstr>monthrange</vt:lpstr>
      <vt:lpstr>myyear</vt:lpstr>
      <vt:lpstr>Negotiationresultcomment1</vt:lpstr>
      <vt:lpstr>Negotiationresultcomment2</vt:lpstr>
      <vt:lpstr>Negotiationresultcomment3</vt:lpstr>
      <vt:lpstr>nqsu</vt:lpstr>
      <vt:lpstr>nqsu1</vt:lpstr>
      <vt:lpstr>nqsu2</vt:lpstr>
      <vt:lpstr>nqsu3</vt:lpstr>
      <vt:lpstr>nqsu4</vt:lpstr>
      <vt:lpstr>nqsueffectivedate</vt:lpstr>
      <vt:lpstr>Opportunities1</vt:lpstr>
      <vt:lpstr>Opportunities2</vt:lpstr>
      <vt:lpstr>Opportunities3</vt:lpstr>
      <vt:lpstr>piavg</vt:lpstr>
      <vt:lpstr>piavg1</vt:lpstr>
      <vt:lpstr>piavg2</vt:lpstr>
      <vt:lpstr>piavg3</vt:lpstr>
      <vt:lpstr>piavg4</vt:lpstr>
      <vt:lpstr>pilkp</vt:lpstr>
      <vt:lpstr>pilkp1</vt:lpstr>
      <vt:lpstr>pilkp2</vt:lpstr>
      <vt:lpstr>pilkp3</vt:lpstr>
      <vt:lpstr>pilkp4</vt:lpstr>
      <vt:lpstr>pistd</vt:lpstr>
      <vt:lpstr>pistd1</vt:lpstr>
      <vt:lpstr>pistd2</vt:lpstr>
      <vt:lpstr>pistd3</vt:lpstr>
      <vt:lpstr>pistd4</vt:lpstr>
      <vt:lpstr>'Common supplier'!Print_Area</vt:lpstr>
      <vt:lpstr>'Supplier summary sheet'!Print_Area</vt:lpstr>
      <vt:lpstr>ProductDevelopment1</vt:lpstr>
      <vt:lpstr>ProductDevelopment2</vt:lpstr>
      <vt:lpstr>producttypebi</vt:lpstr>
      <vt:lpstr>pvstd</vt:lpstr>
      <vt:lpstr>pvstd1</vt:lpstr>
      <vt:lpstr>pvstd2</vt:lpstr>
      <vt:lpstr>pvstd3</vt:lpstr>
      <vt:lpstr>pvstd4</vt:lpstr>
      <vt:lpstr>sasleffectivedate</vt:lpstr>
      <vt:lpstr>sclt</vt:lpstr>
      <vt:lpstr>sclt1</vt:lpstr>
      <vt:lpstr>sclt2</vt:lpstr>
      <vt:lpstr>sclt3</vt:lpstr>
      <vt:lpstr>sclt4</vt:lpstr>
      <vt:lpstr>scno</vt:lpstr>
      <vt:lpstr>scno1</vt:lpstr>
      <vt:lpstr>scno2</vt:lpstr>
      <vt:lpstr>scno3</vt:lpstr>
      <vt:lpstr>scno4</vt:lpstr>
      <vt:lpstr>scsasl</vt:lpstr>
      <vt:lpstr>scsasl1</vt:lpstr>
      <vt:lpstr>scsasl2</vt:lpstr>
      <vt:lpstr>scsasl3</vt:lpstr>
      <vt:lpstr>scsasl4</vt:lpstr>
      <vt:lpstr>scsh</vt:lpstr>
      <vt:lpstr>scsh1</vt:lpstr>
      <vt:lpstr>scsh2</vt:lpstr>
      <vt:lpstr>scsh3</vt:lpstr>
      <vt:lpstr>scsh4</vt:lpstr>
      <vt:lpstr>scssl</vt:lpstr>
      <vt:lpstr>scssl1</vt:lpstr>
      <vt:lpstr>scssl2</vt:lpstr>
      <vt:lpstr>scssl3</vt:lpstr>
      <vt:lpstr>scssl4</vt:lpstr>
      <vt:lpstr>scsslnet</vt:lpstr>
      <vt:lpstr>scsslnet1</vt:lpstr>
      <vt:lpstr>scsslnet2</vt:lpstr>
      <vt:lpstr>scsslnet3</vt:lpstr>
      <vt:lpstr>scsslnet4</vt:lpstr>
      <vt:lpstr>sify</vt:lpstr>
      <vt:lpstr>sify1</vt:lpstr>
      <vt:lpstr>sify2</vt:lpstr>
      <vt:lpstr>sify3</vt:lpstr>
      <vt:lpstr>sify4</vt:lpstr>
      <vt:lpstr>Strengths1</vt:lpstr>
      <vt:lpstr>Strengths2</vt:lpstr>
      <vt:lpstr>Strengths3</vt:lpstr>
      <vt:lpstr>Threats1</vt:lpstr>
      <vt:lpstr>Threats2</vt:lpstr>
      <vt:lpstr>Threats3</vt:lpstr>
      <vt:lpstr>Title</vt:lpstr>
      <vt:lpstr>Top3customers1</vt:lpstr>
      <vt:lpstr>Top3customers2</vt:lpstr>
      <vt:lpstr>Top3customers3</vt:lpstr>
      <vt:lpstr>TOSEBAMT</vt:lpstr>
      <vt:lpstr>TOSEBAMT1</vt:lpstr>
      <vt:lpstr>TOSEBAMT2</vt:lpstr>
      <vt:lpstr>TOSEBAMT3</vt:lpstr>
      <vt:lpstr>TOSEBAMT4</vt:lpstr>
      <vt:lpstr>TOSEBQTY</vt:lpstr>
      <vt:lpstr>TOSEBQTY1</vt:lpstr>
      <vt:lpstr>TOSEBQTY2</vt:lpstr>
      <vt:lpstr>TOSEBQTY3</vt:lpstr>
      <vt:lpstr>TOSEBQTY4</vt:lpstr>
      <vt:lpstr>Weaknesses1</vt:lpstr>
      <vt:lpstr>Weaknesses2</vt:lpstr>
      <vt:lpstr>Weaknesses3</vt:lpstr>
      <vt:lpstr>YearFYFcstBudgetSEBAsia</vt:lpstr>
      <vt:lpstr>YearFYFcstBudgetTotal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2018-10-25T01:40:46Z</dcterms:modified>
</cp:coreProperties>
</file>