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Tab_5_B_2_Haematopoetic_Lymph" sheetId="1" state="visible" r:id="rId2"/>
    <sheet name="Tab_5_B_2_Haem_Lymph_meta" sheetId="2" state="visible" r:id="rId3"/>
    <sheet name="Tab_5_B_3_Sarcoma" sheetId="3" state="visible" r:id="rId4"/>
    <sheet name="Tab_5_B_3_Sarcoma_meta" sheetId="4" state="visible" r:id="rId5"/>
    <sheet name="Tab_5_B_4_Breast" sheetId="5" state="visible" r:id="rId6"/>
    <sheet name="Tab_5_B_4_Breast_meta" sheetId="6" state="visible" r:id="rId7"/>
    <sheet name="Tab_5_B_5_Lung" sheetId="7" state="visible" r:id="rId8"/>
    <sheet name="Tab_5_B_5_Lung_meta" sheetId="8" state="visible" r:id="rId9"/>
    <sheet name="Tab_5_B_6_Gastro" sheetId="9" state="visible" r:id="rId10"/>
    <sheet name="Tab_5_B_6_Gastro_meta" sheetId="10" state="visible" r:id="rId11"/>
    <sheet name="Tab_5_B_7_Thyroid" sheetId="11" state="visible" r:id="rId12"/>
    <sheet name="Tab_5_B_7_Thyroid_meta" sheetId="12" state="visible" r:id="rId13"/>
    <sheet name="Tab_5_B_8_Brain" sheetId="13" state="visible" r:id="rId14"/>
    <sheet name="Tab_5_B_8_Brain_meta" sheetId="14" state="visible" r:id="rId15"/>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DW</author>
  </authors>
  <commentList>
    <comment ref="A20" authorId="0">
      <text>
        <r>
          <rPr>
            <sz val="11"/>
            <color rgb="FF000000"/>
            <rFont val="Calibri"/>
            <family val="2"/>
            <charset val="1"/>
          </rPr>
          <t xml:space="preserve">Ausrele Kesminiene:
</t>
        </r>
        <r>
          <rPr>
            <sz val="9"/>
            <color rgb="FF000000"/>
            <rFont val="Tahoma"/>
            <family val="2"/>
            <charset val="1"/>
          </rPr>
          <t xml:space="preserve">added 29/06/2022</t>
        </r>
      </text>
    </comment>
  </commentList>
</comments>
</file>

<file path=xl/sharedStrings.xml><?xml version="1.0" encoding="utf-8"?>
<sst xmlns="http://schemas.openxmlformats.org/spreadsheetml/2006/main" count="2949" uniqueCount="1488">
  <si>
    <t xml:space="preserve">Main Table - white, 
aid in drafting info. to keep temporarily - grey</t>
  </si>
  <si>
    <t xml:space="preserve">L. Walsh</t>
  </si>
  <si>
    <t xml:space="preserve">DRAFT STRUCTURE of main tables in sections 5.2.x  for discussion</t>
  </si>
  <si>
    <t xml:space="preserve">attention needs to be given to overlapping
 data potential (i.e., overlapping follow-up periods)</t>
  </si>
  <si>
    <t xml:space="preserve">include in 
MA</t>
  </si>
  <si>
    <t xml:space="preserve">ref no from 
excel sheet</t>
  </si>
  <si>
    <t xml:space="preserve">Reference</t>
  </si>
  <si>
    <t xml:space="preserve">Study name 
and details
(study period) </t>
  </si>
  <si>
    <t xml:space="preserve">Included in
 full meta-analysis
(X=included)</t>
  </si>
  <si>
    <t xml:space="preserve">Main risk 
results with Cis</t>
  </si>
  <si>
    <t xml:space="preserve">Organ dose (Gy), mean, 
median, range, </t>
  </si>
  <si>
    <t xml:space="preserve">Risk in dose categories with CIs</t>
  </si>
  <si>
    <t xml:space="preserve">Organ dose (Gy) category
</t>
  </si>
  <si>
    <t xml:space="preserve">Treatment modality,
 fractionation details, 
dose type reported, RBE details</t>
  </si>
  <si>
    <t xml:space="preserve">Number of subjects</t>
  </si>
  <si>
    <t xml:space="preserve">Second primary cancer cases (controls, matched, unmatched))</t>
  </si>
  <si>
    <t xml:space="preserve">Type of first 
primary cancer</t>
  </si>
  <si>
    <t xml:space="preserve">Time period of 
first cancer diagnosis</t>
  </si>
  <si>
    <t xml:space="preserve">Follow-up (years)/age at SPCa diagnosis (years)</t>
  </si>
  <si>
    <t xml:space="preserve">Person-years at risk</t>
  </si>
  <si>
    <t xml:space="preserve">Age at first 
cancer diagnosis (years)</t>
  </si>
  <si>
    <t xml:space="preserve">% female</t>
  </si>
  <si>
    <t xml:space="preserve">Potential confounders  (i.e.,Chemotherapy)</t>
  </si>
  <si>
    <t xml:space="preserve">Perhaps</t>
  </si>
  <si>
    <t xml:space="preserve">{Storm, 1985, 3932230}</t>
  </si>
  <si>
    <t xml:space="preserve">A cohort of 25,718 women
diagnosed with invasive cervical cancer from the Danish Cancer Registry; nested CACO</t>
  </si>
  <si>
    <t xml:space="preserve">Preliminary</t>
  </si>
  <si>
    <t xml:space="preserve">When the average dose to ABM was used, the absolute risk of leukaemia was 0.24/106PY-rad; however, it is 1.09/106PY-rad considering only doses received  outside the pelvis. Neither of these estimates were statistically significant.</t>
  </si>
  <si>
    <t xml:space="preserve">mean ABM dose was 7.83 Gy (range  1.5 - 12 Gy),  mean dose absorbed by ABM outside the pelvis was 1.76 Gy</t>
  </si>
  <si>
    <t xml:space="preserve">RR for AL and myelogenous L (matched):  (CI NA)
1 
1.91
3.29
2.20
2.08
(Unmatched):  
1 
1.50
2.68
1.97
2.25    </t>
  </si>
  <si>
    <t xml:space="preserve">0 
0.01--3.99 Gy (mean 2.91)
4.0-7.99 (6.95)
8.0-9.99 (9.12)
=&gt;10.0 (11.48)
</t>
  </si>
  <si>
    <t xml:space="preserve">external beam, intracavitary application of radium or a
combination of both in fractions of several hundred rad. ABM doses calculated</t>
  </si>
  <si>
    <t xml:space="preserve">25,718 women</t>
  </si>
  <si>
    <t xml:space="preserve">27 leukaemias, 20 AL+myelogenous leukaemias; 106 matched controls</t>
  </si>
  <si>
    <t xml:space="preserve">Cervical cancer</t>
  </si>
  <si>
    <t xml:space="preserve">1943-1977</t>
  </si>
  <si>
    <t xml:space="preserve">FU till 1981</t>
  </si>
  <si>
    <t xml:space="preserve">More than 50% were 50 and more years of age</t>
  </si>
  <si>
    <t xml:space="preserve">NA</t>
  </si>
  <si>
    <t xml:space="preserve">{Lonn, 2010, 20142245}</t>
  </si>
  <si>
    <t xml:space="preserve">A cohort of 60,949  ≥1 year survivors 
of uterine corpus cancer in SEER Programme registries</t>
  </si>
  <si>
    <r>
      <rPr>
        <b val="true"/>
        <sz val="11"/>
        <color rgb="FF000000"/>
        <rFont val="Calibri"/>
        <family val="2"/>
        <charset val="1"/>
      </rPr>
      <t xml:space="preserve">With 1 year latency, </t>
    </r>
    <r>
      <rPr>
        <sz val="11"/>
        <color rgb="FF000000"/>
        <rFont val="Calibri"/>
        <family val="2"/>
        <charset val="1"/>
      </rPr>
      <t xml:space="preserve"> </t>
    </r>
    <r>
      <rPr>
        <b val="true"/>
        <sz val="11"/>
        <color rgb="FF000000"/>
        <rFont val="Calibri"/>
        <family val="2"/>
        <charset val="1"/>
      </rPr>
      <t xml:space="preserve">Lymphatic and hematopoietic cancers</t>
    </r>
    <r>
      <rPr>
        <sz val="11"/>
        <color rgb="FF000000"/>
        <rFont val="Calibri"/>
        <family val="2"/>
        <charset val="1"/>
      </rPr>
      <t xml:space="preserve"> for combination RT  IRR=1.57 (95% CI 1.20-2.05), for external beam IRR= 1.24 (1.00-1.55), for brachytherapy IRR=1.23 (0.95-1.60);  </t>
    </r>
    <r>
      <rPr>
        <b val="true"/>
        <sz val="11"/>
        <color rgb="FF000000"/>
        <rFont val="Calibri"/>
        <family val="2"/>
        <charset val="1"/>
      </rPr>
      <t xml:space="preserve">NHL </t>
    </r>
    <r>
      <rPr>
        <sz val="11"/>
        <color rgb="FF000000"/>
        <rFont val="Calibri"/>
        <family val="2"/>
        <charset val="1"/>
      </rPr>
      <t xml:space="preserve">for combination RT: IRR=1.79 (1.27-2.52),  for external beam IRR= 1.06 (0.79-1.44), for brachytherapy IRR=1.21 (0.86-1.70); </t>
    </r>
    <r>
      <rPr>
        <b val="true"/>
        <sz val="11"/>
        <color rgb="FF000000"/>
        <rFont val="Calibri"/>
        <family val="2"/>
        <charset val="1"/>
      </rPr>
      <t xml:space="preserve">non-CLL leukaemia:</t>
    </r>
    <r>
      <rPr>
        <sz val="11"/>
        <color rgb="FF000000"/>
        <rFont val="Calibri"/>
        <family val="2"/>
        <charset val="1"/>
      </rPr>
      <t xml:space="preserve"> for combination RT IRR=1.67 (0.94-2.97), for external beam IRR= 2.03 (1.34-3.10),  for brachytherapy IRR=1.56 (0.87-2.80); </t>
    </r>
    <r>
      <rPr>
        <b val="true"/>
        <sz val="11"/>
        <color rgb="FF000000"/>
        <rFont val="Calibri"/>
        <family val="2"/>
        <charset val="1"/>
      </rPr>
      <t xml:space="preserve">HL</t>
    </r>
    <r>
      <rPr>
        <sz val="11"/>
        <color rgb="FF000000"/>
        <rFont val="Calibri"/>
        <family val="2"/>
        <charset val="1"/>
      </rPr>
      <t xml:space="preserve"> for combination RT IRR=1.82 (0.37-9.00), for external beam IRR= 1.06 (0.22-5.20), for brachytherapy IRR=1.89 (0.46-7.83); </t>
    </r>
    <r>
      <rPr>
        <b val="true"/>
        <sz val="11"/>
        <color rgb="FF000000"/>
        <rFont val="Calibri"/>
        <family val="2"/>
        <charset val="1"/>
      </rPr>
      <t xml:space="preserve">MM f</t>
    </r>
    <r>
      <rPr>
        <sz val="11"/>
        <color rgb="FF000000"/>
        <rFont val="Calibri"/>
        <family val="2"/>
        <charset val="1"/>
      </rPr>
      <t xml:space="preserve">or combination RT IRR= 0.80 (0.36-1.78), for external beam IRR= 1.03 (0.61-1.71), for brachytherapy IRR=0.97 (0.53-1.77). </t>
    </r>
    <r>
      <rPr>
        <b val="true"/>
        <sz val="11"/>
        <color rgb="FF000000"/>
        <rFont val="Calibri"/>
        <family val="2"/>
        <charset val="1"/>
      </rPr>
      <t xml:space="preserve">With 5y latency, NHL</t>
    </r>
    <r>
      <rPr>
        <sz val="11"/>
        <color rgb="FF000000"/>
        <rFont val="Calibri"/>
        <family val="2"/>
        <charset val="1"/>
      </rPr>
      <t xml:space="preserve"> for combination RT IRR=2.00 (1.36-2.95).</t>
    </r>
  </si>
  <si>
    <t xml:space="preserve">ABM dose from combination therapy: mean=20 Gy, range 19-22Gy; from external beam: mean=19 Gy, range 18-20 Gy; from brachytheapy: mean=1.3 Gy, range 1.0-1.6Gy.</t>
  </si>
  <si>
    <t xml:space="preserve">Weighted doses to the ABM, calculated for 3 types of therapy, not individual but based on typical protocols!</t>
  </si>
  <si>
    <t xml:space="preserve">60,949 women who survived at least 1 year</t>
  </si>
  <si>
    <t xml:space="preserve">Lymphatic and hematopoietic cancers, surgery only 335 cases , surgery+RT 303; NHL, surgery only 172, surgery+RT 155, HL, surgery only 7, surgery+RT 9; MM, surgery only 59, surgery+RT 44; non-CLL leukaemia, surgery only 60, surgery+RT 71</t>
  </si>
  <si>
    <t xml:space="preserve">Uterine corpus cancer</t>
  </si>
  <si>
    <t xml:space="preserve">1973 - 2003</t>
  </si>
  <si>
    <t xml:space="preserve">Mean time between the 1st and 2nd cancer = 10 y, for brachytherpy - 12 y, </t>
  </si>
  <si>
    <t xml:space="preserve">Surgery only=386,28, any RT=254,791</t>
  </si>
  <si>
    <t xml:space="preserve">15-79, mean age for surgery only=60y, any RT=62y.</t>
  </si>
  <si>
    <t xml:space="preserve">Yes</t>
  </si>
  <si>
    <t xml:space="preserve">{Boice, 1988, 3186929}</t>
  </si>
  <si>
    <r>
      <rPr>
        <sz val="11"/>
        <color rgb="FF000000"/>
        <rFont val="Calibri"/>
        <family val="2"/>
        <charset val="1"/>
      </rPr>
      <t xml:space="preserve">International study of cervical cancer patients from Canada, Europe, and the US; nested CACO of all types of SPCa, including leukaemia. </t>
    </r>
    <r>
      <rPr>
        <sz val="11"/>
        <color rgb="FF0070C0"/>
        <rFont val="Calibri"/>
        <family val="2"/>
        <charset val="1"/>
      </rPr>
      <t xml:space="preserve">Total overlap for leukaemia risks with Boice, 1987 and Blettner, 1991!</t>
    </r>
  </si>
  <si>
    <r>
      <rPr>
        <b val="true"/>
        <sz val="11"/>
        <color rgb="FF000000"/>
        <rFont val="Calibri"/>
        <family val="2"/>
        <charset val="1"/>
      </rPr>
      <t xml:space="preserve">Leukaemia </t>
    </r>
    <r>
      <rPr>
        <sz val="11"/>
        <color rgb="FF000000"/>
        <rFont val="Calibri"/>
        <family val="2"/>
        <charset val="1"/>
      </rPr>
      <t xml:space="preserve">ERR/Gy was 88%. RR for AL+CML at 1 Gy=1.14 (90%CI 1.00,1.45); Excess absolute risk 10</t>
    </r>
    <r>
      <rPr>
        <vertAlign val="superscript"/>
        <sz val="11"/>
        <color rgb="FF000000"/>
        <rFont val="Calibri"/>
        <family val="2"/>
        <charset val="1"/>
      </rPr>
      <t xml:space="preserve">4</t>
    </r>
    <r>
      <rPr>
        <sz val="11"/>
        <color rgb="FF000000"/>
        <rFont val="Calibri"/>
        <family val="2"/>
        <charset val="1"/>
      </rPr>
      <t xml:space="preserve"> PY/Gy=0.10 (90% CI 0.00,0.31). (</t>
    </r>
    <r>
      <rPr>
        <sz val="11"/>
        <color rgb="FF0070C0"/>
        <rFont val="Calibri"/>
        <family val="2"/>
        <charset val="1"/>
      </rPr>
      <t xml:space="preserve">Calculated taking into account the nonhomogeneous distribution of dose to ABM and applying a linear-exponential risk model result  of 1.7 for the  RR at 1 Gy and of 0.48/10</t>
    </r>
    <r>
      <rPr>
        <vertAlign val="superscript"/>
        <sz val="11"/>
        <color rgb="FF0070C0"/>
        <rFont val="Calibri"/>
        <family val="2"/>
        <charset val="1"/>
      </rPr>
      <t xml:space="preserve">4</t>
    </r>
    <r>
      <rPr>
        <sz val="11"/>
        <color rgb="FF0070C0"/>
        <rFont val="Calibri"/>
        <family val="2"/>
        <charset val="1"/>
      </rPr>
      <t xml:space="preserve">PY/Gy (from Boice, 1987)). </t>
    </r>
    <r>
      <rPr>
        <sz val="11"/>
        <rFont val="Calibri"/>
        <family val="2"/>
        <charset val="1"/>
      </rPr>
      <t xml:space="preserve">RR for</t>
    </r>
    <r>
      <rPr>
        <b val="true"/>
        <sz val="11"/>
        <rFont val="Calibri"/>
        <family val="2"/>
        <charset val="1"/>
      </rPr>
      <t xml:space="preserve"> NHL</t>
    </r>
    <r>
      <rPr>
        <sz val="11"/>
        <rFont val="Calibri"/>
        <family val="2"/>
        <charset val="1"/>
      </rPr>
      <t xml:space="preserve"> = 2.5 (90% CI = 0.8-7.6) following ABM dose of 7.1 Gy vs &lt;2Gy (ref cat). Unmatched RR for </t>
    </r>
    <r>
      <rPr>
        <b val="true"/>
        <sz val="11"/>
        <rFont val="Calibri"/>
        <family val="2"/>
        <charset val="1"/>
      </rPr>
      <t xml:space="preserve">HL</t>
    </r>
    <r>
      <rPr>
        <sz val="11"/>
        <rFont val="Calibri"/>
        <family val="2"/>
        <charset val="1"/>
      </rPr>
      <t xml:space="preserve">=0.63; 90% CI 0.2-2.6) 7.1 Gy vs&lt; 2Gy.For  </t>
    </r>
    <r>
      <rPr>
        <b val="true"/>
        <sz val="11"/>
        <rFont val="Calibri"/>
        <family val="2"/>
        <charset val="1"/>
      </rPr>
      <t xml:space="preserve">MM</t>
    </r>
    <r>
      <rPr>
        <sz val="11"/>
        <rFont val="Calibri"/>
        <family val="2"/>
        <charset val="1"/>
      </rPr>
      <t xml:space="preserve"> RR=0.26 (90% CI 0.0-2.6) 7.1 Gy vs &lt;2Gy.</t>
    </r>
  </si>
  <si>
    <t xml:space="preserve">Weighted average dose to total bone marrow 7.1 Gy</t>
  </si>
  <si>
    <r>
      <rPr>
        <b val="true"/>
        <sz val="11"/>
        <color rgb="FF000000"/>
        <rFont val="Calibri"/>
        <family val="2"/>
        <charset val="1"/>
      </rPr>
      <t xml:space="preserve">For AL+CML: 
</t>
    </r>
    <r>
      <rPr>
        <sz val="11"/>
        <color rgb="FF000000"/>
        <rFont val="Calibri"/>
        <family val="2"/>
        <charset val="1"/>
      </rPr>
      <t xml:space="preserve">1 
1.37 (90% CI 0.5-3.5)
2.53 (1.1-6.0)
2.11 (0.9-4.8)
1.97 (0.9-4.3)
1.59 (0.7-4.0)    
</t>
    </r>
    <r>
      <rPr>
        <b val="true"/>
        <sz val="11"/>
        <color rgb="FF000000"/>
        <rFont val="Calibri"/>
        <family val="2"/>
        <charset val="1"/>
      </rPr>
      <t xml:space="preserve">For NHL: </t>
    </r>
    <r>
      <rPr>
        <sz val="11"/>
        <color rgb="FF000000"/>
        <rFont val="Calibri"/>
        <family val="2"/>
        <charset val="1"/>
      </rPr>
      <t xml:space="preserve"> ref=1
2.39 (0.7-8.2)
2.39 (0.7-8.4)
2.92 (0.9-9.5)
3.00 (0.9-10.3)
2.81 (0.8-10.1) 
</t>
    </r>
    <r>
      <rPr>
        <b val="true"/>
        <sz val="11"/>
        <color rgb="FF000000"/>
        <rFont val="Calibri"/>
        <family val="2"/>
        <charset val="1"/>
      </rPr>
      <t xml:space="preserve">For MM: </t>
    </r>
    <r>
      <rPr>
        <sz val="11"/>
        <color rgb="FF000000"/>
        <rFont val="Calibri"/>
        <family val="2"/>
        <charset val="1"/>
      </rPr>
      <t xml:space="preserve"> ref=1
0.31 (0.0-2.6)
0.18 (0.0-1.4)
0.60 (0.1-5.2)</t>
    </r>
  </si>
  <si>
    <r>
      <rPr>
        <b val="true"/>
        <sz val="11"/>
        <color rgb="FF000000"/>
        <rFont val="Calibri"/>
        <family val="2"/>
        <charset val="1"/>
      </rPr>
      <t xml:space="preserve">
For AL+CML:</t>
    </r>
    <r>
      <rPr>
        <sz val="11"/>
        <color rgb="FF000000"/>
        <rFont val="Calibri"/>
        <family val="2"/>
        <charset val="1"/>
      </rPr>
      <t xml:space="preserve">  
ref=0; 
&gt;0-2.49 (average 1.9)
2.5-4.99 (3.6)
5.0-7.49 (6.3)
7.5-9.99 (8.6)
=&gt;10 (12.6);
</t>
    </r>
    <r>
      <rPr>
        <b val="true"/>
        <sz val="11"/>
        <color rgb="FF000000"/>
        <rFont val="Calibri"/>
        <family val="2"/>
        <charset val="1"/>
      </rPr>
      <t xml:space="preserve">For NHL:</t>
    </r>
    <r>
      <rPr>
        <sz val="11"/>
        <color rgb="FF000000"/>
        <rFont val="Calibri"/>
        <family val="2"/>
        <charset val="1"/>
      </rPr>
      <t xml:space="preserve"> ref &lt;2 (average 0.6) 
2.0-3.99 (2.9)
4.0-5.99 (5.0)
6.0-7.99 (6.9)
8.0-9.99 (8.8)
=&gt;10 (12.1); 
</t>
    </r>
    <r>
      <rPr>
        <b val="true"/>
        <sz val="11"/>
        <color rgb="FF000000"/>
        <rFont val="Calibri"/>
        <family val="2"/>
        <charset val="1"/>
      </rPr>
      <t xml:space="preserve">For MM:</t>
    </r>
    <r>
      <rPr>
        <sz val="11"/>
        <color rgb="FF000000"/>
        <rFont val="Calibri"/>
        <family val="2"/>
        <charset val="1"/>
      </rPr>
      <t xml:space="preserve"> ref &lt;2 (average 0.4)
2.0-4.99 (3.4)
5.0-9.99 (7.1)
=&gt;10 (12.1) </t>
    </r>
  </si>
  <si>
    <t xml:space="preserve">brachy- and teletherapy, external irradiation mostly by orthovoltage, Co-60, supervoltage</t>
  </si>
  <si>
    <t xml:space="preserve">A cohort of approximately 150,000 patients, all leukaemia 193 cases</t>
  </si>
  <si>
    <t xml:space="preserve">All leukaemia 193 cases and 744 matched controls; AL+CML - 141 and 545 matched controls; HL - 14 and 27 matched controls; NHL - 94 and 187 matched controls; MM- 49 and 104 matched controls </t>
  </si>
  <si>
    <t xml:space="preserve">Invasive cervical cancer</t>
  </si>
  <si>
    <t xml:space="preserve">The earliest reported treatment was in 1920, but most women were treated between 1940 and 1970.</t>
  </si>
  <si>
    <t xml:space="preserve">Half of  leukemia diagnoses occurred within 10 y after cervical cancer. Average age at leukemia diagnosis was 61 y for AL+CML </t>
  </si>
  <si>
    <t xml:space="preserve">Average age 52 y</t>
  </si>
  <si>
    <t xml:space="preserve">{Allodji, 2015, 26461008}</t>
  </si>
  <si>
    <t xml:space="preserve">French Childhood Cancer Survivors Study (FCCSS) cohort (extension of the French part of the Euro2K cohort). Nested CACO conducted</t>
  </si>
  <si>
    <t xml:space="preserve">Only after accounting for ABM dose heterogeneity, nonadjusted ORs in the univariate analysis showed a significant trend in the increase of leukemia risk with radiation dose (P=0.046). (Figure 2b, upper pannel))</t>
  </si>
  <si>
    <t xml:space="preserve">Average weighted dose to the whole ABM was 6.7 Gy (range 2.3-17.2) for cases and 4.8 Gy (range 0.8-9.6) for controls.</t>
  </si>
  <si>
    <t xml:space="preserve">1.6 (95%CI 0.8–3.0)
1.6 ( 0.7–2.7)
1.9 (1.0–3.7) </t>
  </si>
  <si>
    <t xml:space="preserve">&gt; 0–9.99 Gy vs No;
10–15.99 Gy vs No
=&gt;16 Gy vs No</t>
  </si>
  <si>
    <t xml:space="preserve">ABM doses were derived according to  Veres, 2014 (patient's skeleton was segmented into 19 compartments).</t>
  </si>
  <si>
    <t xml:space="preserve">Cohort of about 15,000 patients; 35 leukaemia cases</t>
  </si>
  <si>
    <t xml:space="preserve">35 leukaemias (28 AML, 1 acute undifferentiated leukemia, 3 ALL and 3 CML); 140 matched controls</t>
  </si>
  <si>
    <t xml:space="preserve">Solid childhood tumours</t>
  </si>
  <si>
    <t xml:space="preserve">1964 to 2000</t>
  </si>
  <si>
    <t xml:space="preserve">Median FU 6.2 y (range 2-35.7) for cases, 26.4 y (range 2.5-35.7) for controls.  Mean age at dgn 16 years (range 3-51)</t>
  </si>
  <si>
    <t xml:space="preserve">Median age 5.1 (0-15.9) for cases, 5.6 (0.1-16.8) for controls.</t>
  </si>
  <si>
    <t xml:space="preserve">epipodophyllotoxins, alkylating agents, anthracyclines and platinum compounds. </t>
  </si>
  <si>
    <t xml:space="preserve">Maybe</t>
  </si>
  <si>
    <t xml:space="preserve">{Murohashi, 1985, 4068751}</t>
  </si>
  <si>
    <t xml:space="preserve">A prospective study of 1,572 women treated with RT for cervical (1,478) and ovarian cancer (94) at the National Institute of Radiological Sciences of Japan</t>
  </si>
  <si>
    <r>
      <rPr>
        <sz val="11"/>
        <color rgb="FF000000"/>
        <rFont val="Calibri"/>
        <family val="2"/>
        <charset val="1"/>
      </rPr>
      <t xml:space="preserve">Leukaemia risk=0.43 excess case/10</t>
    </r>
    <r>
      <rPr>
        <vertAlign val="superscript"/>
        <sz val="11"/>
        <color rgb="FF000000"/>
        <rFont val="Calibri"/>
        <family val="2"/>
        <charset val="1"/>
      </rPr>
      <t xml:space="preserve">6</t>
    </r>
    <r>
      <rPr>
        <sz val="11"/>
        <color rgb="FF000000"/>
        <rFont val="Calibri"/>
        <family val="2"/>
        <charset val="1"/>
      </rPr>
      <t xml:space="preserve">/PY/rad </t>
    </r>
  </si>
  <si>
    <t xml:space="preserve">Average marrow dose in leukemia patients= 11.4 Gy (range from 8.5 to 13.7 Gy), compared to  average dose of 11,8 Gy for all patients</t>
  </si>
  <si>
    <t xml:space="preserve">Cervical patients - external RT, intracavitary irradiation, or both. Ovarian - external RT alone.</t>
  </si>
  <si>
    <t xml:space="preserve">5 non-lymphocytic leukaemia cases</t>
  </si>
  <si>
    <t xml:space="preserve">Cervical and ovarian cancer.</t>
  </si>
  <si>
    <t xml:space="preserve">1961 to 1975</t>
  </si>
  <si>
    <t xml:space="preserve">FU range 6-20 years (till  mid 1981)/ age 40-71 years</t>
  </si>
  <si>
    <t xml:space="preserve">8,990 PY; 5.8 y/woman </t>
  </si>
  <si>
    <t xml:space="preserve">14 to 84, mean of 61.6 years</t>
  </si>
  <si>
    <t xml:space="preserve">{Travis, 1994, 8089863}</t>
  </si>
  <si>
    <t xml:space="preserve">Cohort of 2-year survivors of NHL diagnosed between 1965 and 1989  from selected registries in the US, Canada, the Netherlands and Sweden</t>
  </si>
  <si>
    <t xml:space="preserve">RR of ANLL among patients with dose+F8:F12 6.35 Gy or more was 3.1 (P = 0.13)
compared with patients who had no RT or dose &lt;6.35 Gy</t>
  </si>
  <si>
    <t xml:space="preserve">Median dose to ABM for patients with RT only was  9.3 Gy for cases and 5.1Gy for controls: RT combined with ChT - 15.2 Gy and 8.6 Gy, respectively.</t>
  </si>
  <si>
    <t xml:space="preserve"> 
1.0
3.1 (P=0.13)</t>
  </si>
  <si>
    <t xml:space="preserve"> 
0-6.34 Gy
=&gt;6.35Gy</t>
  </si>
  <si>
    <t xml:space="preserve">Primarily  megavoltage.</t>
  </si>
  <si>
    <t xml:space="preserve">11,386 2-year survivors of NHL</t>
  </si>
  <si>
    <t xml:space="preserve">35 case patients with ANLL and 140 matched controls</t>
  </si>
  <si>
    <t xml:space="preserve">NHL</t>
  </si>
  <si>
    <t xml:space="preserve">1965 - 1989</t>
  </si>
  <si>
    <t xml:space="preserve">ANLL occurred an average of 7.6 y after NHL (median, 7.5 y; range 2.4-18.2 y). Median age at ANLL dgn 54 years; range 23-70 years</t>
  </si>
  <si>
    <t xml:space="preserve">18-70</t>
  </si>
  <si>
    <t xml:space="preserve">Alkylating agents</t>
  </si>
  <si>
    <r>
      <rPr>
        <sz val="11"/>
        <color rgb="FF000000"/>
        <rFont val="Calibri"/>
        <family val="2"/>
        <charset val="1"/>
      </rPr>
      <t xml:space="preserve">Maybe  </t>
    </r>
    <r>
      <rPr>
        <sz val="11"/>
        <color rgb="FF0070C0"/>
        <rFont val="Calibri"/>
        <family val="2"/>
        <charset val="1"/>
      </rPr>
      <t xml:space="preserve">(included in pooled analyses by Allodji 2020</t>
    </r>
    <r>
      <rPr>
        <sz val="11"/>
        <color rgb="FF000000"/>
        <rFont val="Calibri"/>
        <family val="2"/>
        <charset val="1"/>
      </rPr>
      <t xml:space="preserve">)</t>
    </r>
  </si>
  <si>
    <t xml:space="preserve">{Tucker, 1987, 3469460}</t>
  </si>
  <si>
    <t xml:space="preserve">Late Effects Study Group from 13 major pediatric oncology centers from N. America and Europe</t>
  </si>
  <si>
    <t xml:space="preserve">No dose response was seen among the subjects treated only with RT</t>
  </si>
  <si>
    <t xml:space="preserve">Mean dose to ABM = 10 Gy, range 0 to 38  Gy</t>
  </si>
  <si>
    <t xml:space="preserve">1.0 
1.2
0.2
1,5
1.0
0.1 (RR adjusted for  alkylator scor) </t>
  </si>
  <si>
    <t xml:space="preserve">0 
&lt;2.5
2.5-9.9
10.0-14.9
15.0-19.9
&gt;20.0 </t>
  </si>
  <si>
    <t xml:space="preserve">Mostly orthovoltage, some megavoltage units in more recent years; individual dose was averaged over the total AMB</t>
  </si>
  <si>
    <t xml:space="preserve">Cohort: 9,170 2-or more-year survivors of childhood cancer, 22 leukaemias</t>
  </si>
  <si>
    <t xml:space="preserve">22 leukaemias  in the cohort; 25 cases and 90 matched controls in CACO</t>
  </si>
  <si>
    <t xml:space="preserve">All childhood cancers</t>
  </si>
  <si>
    <t xml:space="preserve">1936 - 1979</t>
  </si>
  <si>
    <t xml:space="preserve">Mean FU=5.5 yrs, range from 2 to 42; </t>
  </si>
  <si>
    <t xml:space="preserve">Average age 7 yrs</t>
  </si>
  <si>
    <t xml:space="preserve">Risk adjusted for alkylator score</t>
  </si>
  <si>
    <r>
      <rPr>
        <sz val="11"/>
        <color rgb="FF000000"/>
        <rFont val="Calibri"/>
        <family val="2"/>
        <charset val="1"/>
      </rPr>
      <t xml:space="preserve">Perhaps </t>
    </r>
    <r>
      <rPr>
        <sz val="11"/>
        <color rgb="FF0070C0"/>
        <rFont val="Calibri"/>
        <family val="2"/>
        <charset val="1"/>
      </rPr>
      <t xml:space="preserve">(included in pooled analyses by Allodji 2020)</t>
    </r>
  </si>
  <si>
    <t xml:space="preserve">{Hawkins, 1992, 1581717}</t>
  </si>
  <si>
    <t xml:space="preserve">Ac ohort of 16,422 one year survivors ofchildhood cancer diagnosed in Britain. Nested CACO conducted </t>
  </si>
  <si>
    <t xml:space="preserve">RR for all leukaemia types from RT only was 8.4 (95%CI 0.9 to 81), from RT+ChT 62.9 (3 to 1,368) </t>
  </si>
  <si>
    <t xml:space="preserve">mean and range NA, individual doses to ABM estimated</t>
  </si>
  <si>
    <t xml:space="preserve">1
2.1 (95%CI 1.1–3.9)
4.4 (1.3–15.0)
9.4 (1.3–15.0)
19.8 (1.7–224.4) </t>
  </si>
  <si>
    <t xml:space="preserve">0;
1.0-4.9
5.0-9.9
10.0-14.9
=&gt;15.0 </t>
  </si>
  <si>
    <t xml:space="preserve">absorbed radiation dose
the ABM </t>
  </si>
  <si>
    <t xml:space="preserve">Cohort =16,422 patients, 22 leukaemia cases</t>
  </si>
  <si>
    <t xml:space="preserve">22 leukaemias in the cohort study; 26 leukaemias and 96 matched controls in CACO </t>
  </si>
  <si>
    <t xml:space="preserve">Cohort study between 1962 and 1983, CACO -between 1940 and 1983 </t>
  </si>
  <si>
    <t xml:space="preserve">Mean FU for the entire cohort was 7.7. The interval between diagnosis of 1st neoplasm and subsequent leukaemia was consistently under 6 years.
in the cohort study</t>
  </si>
  <si>
    <t xml:space="preserve">&lt;15</t>
  </si>
  <si>
    <t xml:space="preserve">Risk adjusted for dose of alkylating agents and epipodophyllotoxins;</t>
  </si>
  <si>
    <t xml:space="preserve">{Haddy, 2006, 16965909}</t>
  </si>
  <si>
    <t xml:space="preserve">A cohort study of 4,400 childhood cancer 3-year survivors from 8 centres in France and GB.</t>
  </si>
  <si>
    <t xml:space="preserve">The  linear ERR/Gy = 0.31 (95%CI:-0.32; 0.94) adjusted for chemotherapy; and increased
to 0.96 (95% CI 1.63.5) if a negative exponential term was taken into account.  </t>
  </si>
  <si>
    <t xml:space="preserve">ABM dose  ranged between 3 and 6.6 Gy (defining the second tertile).</t>
  </si>
  <si>
    <t xml:space="preserve">1
0.6 (95%CI 0.05–6.3)
4.2 (0.8–21)
1.6 (0.2–11)</t>
  </si>
  <si>
    <t xml:space="preserve">0 (referent) 
0–3 Gy
3–6.6
&gt;6.6 </t>
  </si>
  <si>
    <t xml:space="preserve">Cobalt-60, X-rays produced by low energy X-ray machines,  photons or electron beam energies produced by medical linear accelerators.  Dos_EG used for dose estimations </t>
  </si>
  <si>
    <t xml:space="preserve">4,204 patients with RT and ChT included</t>
  </si>
  <si>
    <t xml:space="preserve">11 leukaemia patients:  6 AML, 3 ALL, 2 AL unspecified, no CML</t>
  </si>
  <si>
    <t xml:space="preserve">Between 1947 and 1986</t>
  </si>
  <si>
    <t xml:space="preserve">Median FU 13 years (range 3–46) Age at SPCa 6-31. End of FU 01/01/1991 in the UK, 01/01/1993 in France</t>
  </si>
  <si>
    <t xml:space="preserve">&lt;16</t>
  </si>
  <si>
    <t xml:space="preserve">Adjustment for chemotherapy.</t>
  </si>
  <si>
    <t xml:space="preserve">{Curtis, 1994, 8064889}</t>
  </si>
  <si>
    <t xml:space="preserve">Nested CACO within the cohort of 110,000 women with invasive cancer of the uterine corpus from 9 cancer registries in the US, Canada, Denmark, Finland and Norway</t>
  </si>
  <si>
    <t xml:space="preserve">For non-CLL following any external beam, ERR/Gy = 0.13 (95% CI 0.04, 0.27), linear model; following brachytherapy, ERR/Gy= 4.69 (1.10,  13.4), linear-exponential model (table 6, Fig1). About 14 extra leukemias/10 000 women over a 10-year follow-up period.</t>
  </si>
  <si>
    <t xml:space="preserve">Mean ABM dose was 5.2 Gy for all modalities combined, 1.7 Gy for brachytherapy, and 9.7 Gy for external-beam therapy.  90% of women  with brachytherapy had  doses in the range of 0.7-2.7 Gy versus 6.4-14.0 Gy for any extemal-beam therapy.</t>
  </si>
  <si>
    <t xml:space="preserve">1; 1.36 95% CI (0.6-3.2)
2.48 (1.1-5.7)
2.05 (1.1-3.9)
2.46 (1.2-4.9)
0.55 (0.2-1.9)
1.14 (0.4-3.2)
1.89 (1.0-3.6)
2.63 (1.2-5.6)
3.03 (1.2-7.4)</t>
  </si>
  <si>
    <t xml:space="preserve">All radiation types: 0; &lt;1.0 Gy (mean 0.6)
1.0-1.4 (1.2)
1.5-1.9 (1.7)
2.0-2.4 (2.2)
2.5-4.9 (3.1)
5.0-7.4 (6.4)
7.5-9.9 (8.8)
10.0-12.4 (10.9)
=&gt;12.5 (14.9)</t>
  </si>
  <si>
    <t xml:space="preserve">External-beam therapy, brachytherapy or a combination of both. Brachytherapy usually consisted of radium implants (73%),  cesium 137 (19%), cobalt (3.5%), and radon seeds (2.2%). Doses were computed for 17 sections of ABM</t>
  </si>
  <si>
    <t xml:space="preserve">A cohort of 110,000 women, 214 leukaemia case patients and 749 controls </t>
  </si>
  <si>
    <t xml:space="preserve">Included 153 leukaemia patients  with RT, 61 - no RT; 459 matched controls with RT, 290 - no RT</t>
  </si>
  <si>
    <t xml:space="preserve">Invasive cancer of the uterine corpus</t>
  </si>
  <si>
    <t xml:space="preserve">From 1935 through 1985, most patients were diagnosed 1960s and 1970s</t>
  </si>
  <si>
    <t xml:space="preserve">mean interval from first cancer till leukaemia diagnosis 7 years, range 1-28 years</t>
  </si>
  <si>
    <t xml:space="preserve">mean age 62 years</t>
  </si>
  <si>
    <t xml:space="preserve">Risks estimated by RT modality.</t>
  </si>
  <si>
    <t xml:space="preserve">{Curtis, 1989, 2909667}</t>
  </si>
  <si>
    <t xml:space="preserve">Nested CACO within the cohort of women with invasive breast cancer from Conecticut (US).</t>
  </si>
  <si>
    <t xml:space="preserve">Overall leukaemia RR from primary RT= 1.16; 90% confidence interval [CI], 0.6 to 2.1.</t>
  </si>
  <si>
    <t xml:space="preserve">Mean dose to ABM from primary RT = 5.3 Gy; range for cases 1.3 - 10 Gy and for controls 1.2 - 8.5 Gy.</t>
  </si>
  <si>
    <t xml:space="preserve">1.0; 
0.85 90% CI (0.3-2.5)
0.83 (0.3-2.4)</t>
  </si>
  <si>
    <t xml:space="preserve">no RT
=&lt;5 Gy (mean 3.1)
&gt;5 Gy (7.1)</t>
  </si>
  <si>
    <t xml:space="preserve">External beam therapy (orthovoltage machines, cobalt 60, megavoltage machines)</t>
  </si>
  <si>
    <t xml:space="preserve">Cohort of 22,753 of women with invasive breast cancer.</t>
  </si>
  <si>
    <t xml:space="preserve">48 leukaemia cases included:  38 non-CLL (27 ANLL, 3 ALL, 8 CML) and 10 CLL. 97 matched controls</t>
  </si>
  <si>
    <t xml:space="preserve">Invasive breast cancer</t>
  </si>
  <si>
    <t xml:space="preserve">1935 to 1972</t>
  </si>
  <si>
    <t xml:space="preserve">Leukaemia cases diagnosed  before 1985. Mean interval between BC and SPCA=12 years (range 1.6-27); 67% were over 50 years of age. </t>
  </si>
  <si>
    <t xml:space="preserve">Mean age 56 years; range 35 to 80</t>
  </si>
  <si>
    <t xml:space="preserve">Adjustment for the effect of subsequent RT and chemotherapy.</t>
  </si>
  <si>
    <t xml:space="preserve">Possible</t>
  </si>
  <si>
    <t xml:space="preserve">{Curtis, 1992, 1594016}</t>
  </si>
  <si>
    <t xml:space="preserve">Nested CACO within the cohort of women with invasive breast cancer from 5 US areas</t>
  </si>
  <si>
    <t xml:space="preserve">RRs of RT adjusted for alkylating agent: all leukaemias, except CLL, and MDS=1.8 (CI 1.0, 3.2); ANLL and MDS=2.1(1.1, 3.5); ALL and CML=2.1(0.3; 14.1)</t>
  </si>
  <si>
    <t xml:space="preserve">Mean dose averaged over the total ABM=7.5 mGy, median=7.2 mGy</t>
  </si>
  <si>
    <t xml:space="preserve">1.0; 1.6 95% CI (0.4-6.4)
2.2(0.4-12.7)
2.6 (0.9-7.7)
7.0 (2.0-24.9)</t>
  </si>
  <si>
    <t xml:space="preserve">no RT; &lt;5 Gy (median 3.5)
5.0-6.9 Gy (6.2)
7.0-8.9 Gy (7.7)
=&gt;9.0 Gy (11.0)</t>
  </si>
  <si>
    <t xml:space="preserve">Megavoltage units, cobalt-60, individual dose to 16 sections of active bone marrow estimated (methods in Stovall, 1989).</t>
  </si>
  <si>
    <t xml:space="preserve">Cohort of 82,700 women with invasive breast cancer. Overall, 90 cases of leukaemia identified, 264 controls selected. </t>
  </si>
  <si>
    <t xml:space="preserve">90 cases: 84 leukaemias, excluding CLL (74 ANLL, 3 ALL, 7 CML) and 6 MDS and 264 matched controls</t>
  </si>
  <si>
    <t xml:space="preserve">Between 1973 and 1985</t>
  </si>
  <si>
    <t xml:space="preserve">Mean length between BC and SPCa=5 years (range 1.7- 12.5)</t>
  </si>
  <si>
    <t xml:space="preserve">89% were over 50 years of age</t>
  </si>
  <si>
    <t xml:space="preserve">In a multivariate model, the risk associated with combined alkylating-agent therapy and RT was significantly higher than for alkylating agents alone </t>
  </si>
  <si>
    <t xml:space="preserve">{Boice, 1987, 3480381}</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</si>
  <si>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 xml:space="preserve">Total overlap with Blettner 1991</t>
    </r>
  </si>
  <si>
    <t xml:space="preserve">For AL+CML, ERR/1 rad = 0.9, in the low-dose range where cell killing is negligible; the reduction of risk observed when dose increases: RR/I00 rad (1Gy) = 1.7 (for the linear exponential function (CI not given)).. Risk increased with increasing  dose until average doses of about 400 rad
(4 Gy) and then decreased at higher doses</t>
  </si>
  <si>
    <t xml:space="preserve">Weighted average dose to the total bone marrow was 710 rad (7.1 Gy). Average dose for AL+CML=720 rad. Range of average dose 100 to 2,500 rad (l-25 Gy)</t>
  </si>
  <si>
    <t xml:space="preserve">1.0; 1.37 90% CI (0.5-3.5)
2.53 (1.1-6.0)
2.11 (0.9-4.8)
1.97 (0.9-4.3)
1.62 (0.7-4.0)
1.50 (0.5-4.4)
1.42 (0.5-4.1)</t>
  </si>
  <si>
    <t xml:space="preserve">0; 1-249 rad; 250-499 rad; 500-749 rad; 750-999 rad; 1,000-1,249 rad; 1,250-1,499 rad; = &gt;1,500 rad</t>
  </si>
  <si>
    <t xml:space="preserve">External beam, (orthovoltage (58%), followed by cobalt-60 (22%), betatrons (7%), and other megavoltage units (6%)); brachytherapy or a combination of both.  Unable to evaluate the influence of fractionation effect.</t>
  </si>
  <si>
    <t xml:space="preserve">Cohort included over 150,000 women with invasive cancer of the uterine cervix. Overall, 195 cases of leukaemia identified (143 AL + CML), 750 controls selected. </t>
  </si>
  <si>
    <t xml:space="preserve">133 cases of AL+CML and 489 matched controls terated with RT</t>
  </si>
  <si>
    <t xml:space="preserve">Average age at cervical cancer diagnosis was 52 y,</t>
  </si>
  <si>
    <t xml:space="preserve">maybe</t>
  </si>
  <si>
    <t xml:space="preserve">{Blettner, 1991, 1947508}</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</si>
  <si>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 xml:space="preserve">Overlap with Boice 1987, supplementary statistical considerations were presented here.</t>
    </r>
  </si>
  <si>
    <t xml:space="preserve">Observed RR obtained using matched analysis for data grouped by mean dose to total active marrow. Max fitted value is given at mean dose of 500 rad and yields an estimated RR of 2.5 (Fig 3). Confidence region for parameters of the ‘linear-exponential’ model (the best fit) is given in Fig2.</t>
  </si>
  <si>
    <t xml:space="preserve">Mean dose range 0-2.400 rad</t>
  </si>
  <si>
    <t xml:space="preserve">1.0; 1.38; 2.53; 2.11; 1.97; 1.62; 1.50; 1.42 (no CI)</t>
  </si>
  <si>
    <t xml:space="preserve">0; 1-249 rad; 250-499 rad; 500-749 rad; 750-999 rad; 1,000-1,249 rad; 1,250-1,499 rad; 1,500-3,000 rad</t>
  </si>
  <si>
    <t xml:space="preserve">External beam, brachytherapy (details in Stoval 1989). Radiation absorbed dose to 14 different parts of the skeleton estimated and mean dose to the active bone marrow calculated using weights. </t>
  </si>
  <si>
    <t xml:space="preserve">Analyses included 133 cases and matched 500 controls with enough information for dose calculation.</t>
  </si>
  <si>
    <t xml:space="preserve">Effects of age at exposure and latency accounted for.</t>
  </si>
  <si>
    <t xml:space="preserve">{Allard, 2010, 20303670}</t>
  </si>
  <si>
    <t xml:space="preserve">CACO of French Paediatric Patients treated for solid ca 1980 - 1999.</t>
  </si>
  <si>
    <r>
      <rPr>
        <sz val="11"/>
        <color rgb="FF000000"/>
        <rFont val="Calibri"/>
        <family val="2"/>
        <charset val="1"/>
      </rPr>
      <t xml:space="preserve">ERR/GY not given. No dose-response relationship found whatever models or adjustments used (linear, quadratic or exponential term of radiation dose; linear, quadratic or exponential RR, with accounting and without accounting for fractionation) </t>
    </r>
    <r>
      <rPr>
        <sz val="11"/>
        <color rgb="FF0070C0"/>
        <rFont val="Calibri"/>
        <family val="2"/>
        <charset val="1"/>
      </rPr>
      <t xml:space="preserve">Eestimates of coefficients of regression given in Tables 5&amp;6.  Estimated RR as a linear exponential model also depicted in Figs 3&amp;4.</t>
    </r>
  </si>
  <si>
    <t xml:space="preserve">mean RBM dose = 2.4, SD = 4.1, median = 0; range 0 to 28 Gy</t>
  </si>
  <si>
    <t xml:space="preserve">Electrons, cobalt, one patient with Ir-192 wires; Dos-EG software; weighted mean of the RBM doses received at 128 sceleton points; accounted for fractionation</t>
  </si>
  <si>
    <t xml:space="preserve">61 case patients, 196 controls</t>
  </si>
  <si>
    <t xml:space="preserve">61 leukaemia or myelodysplasia cases with MLL rearrangement but not t(9;11) or t(11;19); 196 matched controls; Only 34 cases and 85 controls received RT</t>
  </si>
  <si>
    <t xml:space="preserve">Paediatric solid cancers</t>
  </si>
  <si>
    <t xml:space="preserve">1980 - 1999</t>
  </si>
  <si>
    <t xml:space="preserve">The median interval between diagnosis of the first tumor and leukemia or  MDS was 3.4 years (range, 0.8–12.8)</t>
  </si>
  <si>
    <t xml:space="preserve">Median age 7.8 years (range, 0–17)</t>
  </si>
  <si>
    <t xml:space="preserve">Epipodophyllotoxin dose categories and type of first cancer</t>
  </si>
  <si>
    <t xml:space="preserve">{Holowaty, 1995, 8625159}</t>
  </si>
  <si>
    <t xml:space="preserve">Population based CACO nested among all patients with endometrial cancer
diagnosed in Ontario, Canada</t>
  </si>
  <si>
    <t xml:space="preserve">No risk estimate per dose but ORs given by 3 large dose categories</t>
  </si>
  <si>
    <t xml:space="preserve">From brachytherapy,  median ABM dose =1.8 Gy (range, 0.5-5.8 Gy); from external beam alone or combined with brachytherapy, median dose = 9.9 Gy (range, 6.4-19.6 Gy)</t>
  </si>
  <si>
    <r>
      <rPr>
        <sz val="11"/>
        <color rgb="FF000000"/>
        <rFont val="Calibri"/>
        <family val="2"/>
        <charset val="1"/>
      </rPr>
      <t xml:space="preserve">For </t>
    </r>
    <r>
      <rPr>
        <b val="true"/>
        <sz val="11"/>
        <color rgb="FF000000"/>
        <rFont val="Calibri"/>
        <family val="2"/>
        <charset val="1"/>
      </rPr>
      <t xml:space="preserve">ANLL</t>
    </r>
    <r>
      <rPr>
        <sz val="11"/>
        <color rgb="FF000000"/>
        <rFont val="Calibri"/>
        <family val="2"/>
        <charset val="1"/>
      </rPr>
      <t xml:space="preserve"> (&lt;10y latency): 
1 
24.37  (90% CI 3.38-175.39)
40.78 (3.57-465.26)
=&gt;10 yr latency  
1
2.76 (0.73-10.42)
0.41 (0.06-2.80)    
For </t>
    </r>
    <r>
      <rPr>
        <b val="true"/>
        <sz val="11"/>
        <color rgb="FF000000"/>
        <rFont val="Calibri"/>
        <family val="2"/>
        <charset val="1"/>
      </rPr>
      <t xml:space="preserve">non-CLL</t>
    </r>
    <r>
      <rPr>
        <sz val="11"/>
        <color rgb="FF000000"/>
        <rFont val="Calibri"/>
        <family val="2"/>
        <charset val="1"/>
      </rPr>
      <t xml:space="preserve">  (&lt;10y latency):
1
12.02 (2.78-52.08)
14.38 (2.81-73.54)
=&gt;10 yr latency
1 
0.90 (0.33-2.46)
0.20 (0.05-0.78)</t>
    </r>
  </si>
  <si>
    <t xml:space="preserve">0
0-2 Gy 
=&gt;2 Gy </t>
  </si>
  <si>
    <t xml:space="preserve">External beam, brachytherapy and combination of both. Absorbed radiation dose to ABM</t>
  </si>
  <si>
    <t xml:space="preserve">Cohort of 13,843 subjects;  47 cases of leukemia
</t>
  </si>
  <si>
    <t xml:space="preserve">20 ANLLs, 2 ALL, 10
CML and 15 CLL cases; 148 matched controls. </t>
  </si>
  <si>
    <t xml:space="preserve">Endometrial cancer</t>
  </si>
  <si>
    <t xml:space="preserve"> 1964 - 1987</t>
  </si>
  <si>
    <t xml:space="preserve">Mean FU of 8.3 years. Median age at leukaemia dgn was 72 years</t>
  </si>
  <si>
    <t xml:space="preserve">median age 64 years</t>
  </si>
  <si>
    <t xml:space="preserve">pooled analyses results reported</t>
  </si>
  <si>
    <t xml:space="preserve">{Allodji, 2020, 33105035}</t>
  </si>
  <si>
    <t xml:space="preserve">Pooled analysis 4 CACO</t>
  </si>
  <si>
    <t xml:space="preserve">Leukaemia EOR/Gy = 1.55  (95% CI: 0.14-14.3) for patients without ChT,  0.02 (−0.01-0.09) - with ChT</t>
  </si>
  <si>
    <t xml:space="preserve">univariate analysis: 
1 
1.5 (0.85-2.6)
1.6 (0.87-2.9)
1.5 (0.83-2.6)  
2.3 (1.1-4.6)
2.76 (0.73-10.42)
Multivar. analysis:   
1
1.6 (0.87-3))
1.4 (0.73-2.7)
1.3 (0.69-2.5)
1.5 (0.66-3.3) </t>
  </si>
  <si>
    <t xml:space="preserve">0 
&gt;0-2
&gt;2-5
&gt;5-12
&gt;12
</t>
  </si>
  <si>
    <t xml:space="preserve">147 leukaemia cases, </t>
  </si>
  <si>
    <t xml:space="preserve">147 leukaemia cases, 522 matched controls</t>
  </si>
  <si>
    <t xml:space="preserve">Childhood cancers</t>
  </si>
  <si>
    <t xml:space="preserve">1930-2000</t>
  </si>
  <si>
    <t xml:space="preserve">Median 8y, range 0-17</t>
  </si>
  <si>
    <t xml:space="preserve">Chemotherapy</t>
  </si>
  <si>
    <t xml:space="preserve">TABLE 5.2.x Summary  of studies on second primary haematopoetic cancer incidence following RT. Only studies that provided estimates of individual ABM dose and also with potential  information to derive such doses) are included here.
</t>
  </si>
  <si>
    <t xml:space="preserve">Incidence rate ratios (IRR)</t>
  </si>
  <si>
    <t xml:space="preserve">Red bon marrow (RBM)</t>
  </si>
  <si>
    <t xml:space="preserve">Active bone marrow (ABM)</t>
  </si>
  <si>
    <t xml:space="preserve">Acute leukaemia (AL)</t>
  </si>
  <si>
    <t xml:space="preserve">Acute nonlymphocytic leukemia (ANLL)</t>
  </si>
  <si>
    <t xml:space="preserve">Acute lymphocytic leukemia (ALL)</t>
  </si>
  <si>
    <t xml:space="preserve">Chronic myelogenous leukemia (CML)</t>
  </si>
  <si>
    <t xml:space="preserve">Chronic lymphocytic leukemia (CLL) </t>
  </si>
  <si>
    <t xml:space="preserve">Myelodysplastic syndrome (MDS)</t>
  </si>
  <si>
    <t xml:space="preserve">Multiple myeloma (MM)</t>
  </si>
  <si>
    <t xml:space="preserve">Note</t>
  </si>
  <si>
    <t xml:space="preserve">dose_mean</t>
  </si>
  <si>
    <t xml:space="preserve">d_0</t>
  </si>
  <si>
    <t xml:space="preserve">dose_catLo</t>
  </si>
  <si>
    <t xml:space="preserve">dose_catUp</t>
  </si>
  <si>
    <t xml:space="preserve">d_k</t>
  </si>
  <si>
    <t xml:space="preserve">RR_cat</t>
  </si>
  <si>
    <t xml:space="preserve">RR_cat_CIlo</t>
  </si>
  <si>
    <t xml:space="preserve">RR_cat_CIup</t>
  </si>
  <si>
    <t xml:space="preserve">CI_width_RR</t>
  </si>
  <si>
    <t xml:space="preserve">CI_width_ERR</t>
  </si>
  <si>
    <t xml:space="preserve">ERR</t>
  </si>
  <si>
    <t xml:space="preserve">ERR_CIlo</t>
  </si>
  <si>
    <t xml:space="preserve">ERR_CIup</t>
  </si>
  <si>
    <t xml:space="preserve">ERR_SD</t>
  </si>
  <si>
    <t xml:space="preserve">RR</t>
  </si>
  <si>
    <t xml:space="preserve">RR_CIlo</t>
  </si>
  <si>
    <t xml:space="preserve">RR_CIup</t>
  </si>
  <si>
    <t xml:space="preserve">org_external</t>
  </si>
  <si>
    <t xml:space="preserve">Table 2</t>
  </si>
  <si>
    <t xml:space="preserve">Inf</t>
  </si>
  <si>
    <t xml:space="preserve">Table 1, Table 4, External IRR</t>
  </si>
  <si>
    <t xml:space="preserve">yes</t>
  </si>
  <si>
    <t xml:space="preserve">{Boice_ALCML, 1988, 3186929}</t>
  </si>
  <si>
    <t xml:space="preserve">Appendix Table XVII</t>
  </si>
  <si>
    <t xml:space="preserve">{Boice_NHL, 1988, 3186929}</t>
  </si>
  <si>
    <t xml:space="preserve">Appendix Table XVIII</t>
  </si>
  <si>
    <t xml:space="preserve">{Boice_MM, 1988, 3186929}</t>
  </si>
  <si>
    <t xml:space="preserve">Appendix Table XIX</t>
  </si>
  <si>
    <t xml:space="preserve">Figure 2</t>
  </si>
  <si>
    <t xml:space="preserve">Table V</t>
  </si>
  <si>
    <t xml:space="preserve">Table 4, 5</t>
  </si>
  <si>
    <t xml:space="preserve">Table 5, 6</t>
  </si>
  <si>
    <t xml:space="preserve">Table 4</t>
  </si>
  <si>
    <t xml:space="preserve">Table 6</t>
  </si>
  <si>
    <t xml:space="preserve">Table 7</t>
  </si>
  <si>
    <t xml:space="preserve">Table III, personal communication</t>
  </si>
  <si>
    <t xml:space="preserve">{Holowaty_ANLL, 1995, 8625159}</t>
  </si>
  <si>
    <t xml:space="preserve">Table 3</t>
  </si>
  <si>
    <t xml:space="preserve">{Holowaty_NCLL, 1995, 8625159}</t>
  </si>
  <si>
    <t xml:space="preserve">A.Kesminiene</t>
  </si>
  <si>
    <r>
      <rPr>
        <b val="true"/>
        <sz val="11"/>
        <color rgb="FF000000"/>
        <rFont val="Calibri"/>
        <family val="2"/>
        <charset val="1"/>
      </rPr>
      <t xml:space="preserve">Included in
 full meta-analysis
(X=included -</t>
    </r>
    <r>
      <rPr>
        <b val="true"/>
        <sz val="11"/>
        <color rgb="FFFF0000"/>
        <rFont val="Calibri"/>
        <family val="2"/>
        <charset val="1"/>
      </rPr>
      <t xml:space="preserve"> preliminary</t>
    </r>
    <r>
      <rPr>
        <b val="true"/>
        <sz val="11"/>
        <color rgb="FF000000"/>
        <rFont val="Calibri"/>
        <family val="2"/>
        <charset val="1"/>
      </rPr>
      <t xml:space="preserve">)</t>
    </r>
  </si>
  <si>
    <t xml:space="preserve">Study details
(study period) </t>
  </si>
  <si>
    <t xml:space="preserve">Second primary 
Sarcoma cases (controls, matched, unmatched))</t>
  </si>
  <si>
    <t xml:space="preserve">TBD</t>
  </si>
  <si>
    <t xml:space="preserve">{Rubino, 2003, 14583762}</t>
  </si>
  <si>
    <r>
      <rPr>
        <sz val="11"/>
        <color rgb="FF000000"/>
        <rFont val="Calibri"/>
        <family val="2"/>
        <charset val="1"/>
      </rPr>
      <t xml:space="preserve">Pooling study of Swedish, Italian and French cohorts of patients with papillary or follicular thyroid cancer. Note: only 131-I activity estimated, </t>
    </r>
    <r>
      <rPr>
        <sz val="11"/>
        <color rgb="FFFF0000"/>
        <rFont val="Calibri"/>
        <family val="2"/>
        <charset val="1"/>
      </rPr>
      <t xml:space="preserve">risk of STS and bone ca combined.</t>
    </r>
  </si>
  <si>
    <t xml:space="preserve">Inclusion TBD - if dose to sarcoma site can be estimated from from total 131-I activity can be estimated</t>
  </si>
  <si>
    <t xml:space="preserve">ERR/GBq of 131-I: for patients with no external RT= 0.29 (? – 1.74); for patients with external RT=1.04 (? – 3.93); for all patients= 0.61 (? – 2.41)
</t>
  </si>
  <si>
    <t xml:space="preserve">Mean cumulative activity of 131-I in GBq  6.0 (range 0.2 – 55.5)</t>
  </si>
  <si>
    <t xml:space="preserve">1;  2.9 (0.8 – 10.7);  3.4 (0.8 – 13.3); 7.7 (1.5 – 33.3);  13.0 (1.7 – 67.1)</t>
  </si>
  <si>
    <t xml:space="preserve"> =&lt;0.2 GBq; 0.2 – 3.6 GBq; 3.7 – 7.3 GBq; 7.4 – 14.7 GBq; =&gt;14.8 GBq</t>
  </si>
  <si>
    <t xml:space="preserve">Cummulative radioiodine activity estimated; also treated as a categorised variable, reflecting 1 –4 standard treatments of 3.7 GBq; external RT - binary variable</t>
  </si>
  <si>
    <t xml:space="preserve">Thyroid ca patients treated between 1934 and 1995</t>
  </si>
  <si>
    <t xml:space="preserve">19 bone and STS</t>
  </si>
  <si>
    <t xml:space="preserve">Thyroid carcinoma</t>
  </si>
  <si>
    <t xml:space="preserve">1934 – 1995</t>
  </si>
  <si>
    <t xml:space="preserve">Mean FU 13 years, (range: 2 –55 years).  Mean age at SPCa diagnosis was 64 years (range: 21 –99 years) </t>
  </si>
  <si>
    <t xml:space="preserve">Mean 44 (2 – 91)</t>
  </si>
  <si>
    <t xml:space="preserve">External RT</t>
  </si>
  <si>
    <t xml:space="preserve">No</t>
  </si>
  <si>
    <t xml:space="preserve">{Strong, 1979, 220452}</t>
  </si>
  <si>
    <t xml:space="preserve">Study of patients with Ewing's sarcoma diagnosed between 1944 and 1976 at M. D. Anderson Hospital and Tumor Institute, Houston</t>
  </si>
  <si>
    <t xml:space="preserve">DOUBTFUL</t>
  </si>
  <si>
    <t xml:space="preserve">Cumulative risk @10 years for irradiated patients was 35% (SE, 15.1%). After 3 years, radiation risk was 7.2 cases/1,000.000 person-years/rad. </t>
  </si>
  <si>
    <t xml:space="preserve">Note: radiation risks estimated based on the dose to the primary tumour, no dose to the SPCa</t>
  </si>
  <si>
    <t xml:space="preserve">Median primary tumor dose for the 22 irradiated patients was 6,000 rads, and the mean dose was 5,800 rads. 4 patients were treated with orthovoltage radiation and the remainder with megavoltage radiation.</t>
  </si>
  <si>
    <t xml:space="preserve">it is avery small study, only 4 sarcomas identified, only dose to the primary tumour available</t>
  </si>
  <si>
    <t xml:space="preserve">Among 173 Ewing's sarcoma patients, 24 were identified as 3-year survivors</t>
  </si>
  <si>
    <t xml:space="preserve">Ewin's sarcoma</t>
  </si>
  <si>
    <t xml:space="preserve">1944 - 1976</t>
  </si>
  <si>
    <t xml:space="preserve">112 - all, 100-for irradiated</t>
  </si>
  <si>
    <t xml:space="preserve">From 1 to 35y</t>
  </si>
  <si>
    <t xml:space="preserve">{Bechler, 1992, 1522094}</t>
  </si>
  <si>
    <t xml:space="preserve">Children with osteosancoma as a second malignant neoplasm treated at Children’s Hospital of Philadelphia between between 1970 and 1990.</t>
  </si>
  <si>
    <t xml:space="preserve">NA, descriptive statistics of 9 osteosarcoma cases only, but doses estimated</t>
  </si>
  <si>
    <t xml:space="preserve">{Tucker, 1987, 3475572}</t>
  </si>
  <si>
    <t xml:space="preserve">Late Effects Study Group - 2-year survivors of childhood cancer daignosed between 1936-1979, CACO analyses also performed</t>
  </si>
  <si>
    <t xml:space="preserve">preliminary</t>
  </si>
  <si>
    <t xml:space="preserve">Cohort:Overal RR=188 (95%CI 98 176); absolute excess risk=9.4 cases/10.000PY; cum inc@20 y 2.8+-0.7%. CACO overall RR=2.7 (1.2-7.7) RTvs no RT. Overall RR increase per rad for bone sarcomas was 0.06%</t>
  </si>
  <si>
    <t xml:space="preserve">Mean dose to the bone tumour site=2690 rad, range 0-15,900 rad</t>
  </si>
  <si>
    <t xml:space="preserve">RR (adjusted for alkylating agent treatment)=1; 0.6; 6.0; 16.9; 21.2; 38.3 (CI NA)</t>
  </si>
  <si>
    <t xml:space="preserve">0; &lt;1000rad; 1000-2999rad; 3000-3999rad; 4000-5999rad; &gt;6000rad</t>
  </si>
  <si>
    <t xml:space="preserve">Orthovoltage, cobalt-60, megavoltage, betatron, electrons, brachytherapy. Dose is eastimated to the sitae of bone tumour. </t>
  </si>
  <si>
    <t xml:space="preserve">The primary childhood cancers were diagnosed in 1936-1979. Two-year survivors were included in the subsequent analysis of bone sarcomas.</t>
  </si>
  <si>
    <t xml:space="preserve">Cohort comprises 9,170 survivors. </t>
  </si>
  <si>
    <t xml:space="preserve">64 bone sarcoma cases and 209 matched controls included in CACO</t>
  </si>
  <si>
    <t xml:space="preserve">1936-1979</t>
  </si>
  <si>
    <t xml:space="preserve">mean age 7y, 45% were under age of 5y</t>
  </si>
  <si>
    <t xml:space="preserve">45% (cohort)</t>
  </si>
  <si>
    <t xml:space="preserve">RR was increasing with increasing dose of alkylating agents, wheaher RT was given or not.</t>
  </si>
  <si>
    <t xml:space="preserve">{Svahn-Tapper, 2006, 16760180}</t>
  </si>
  <si>
    <t xml:space="preserve">A population-based case-control study of patients with cancer in childhood or adolescence in the five Nordic countries</t>
  </si>
  <si>
    <t xml:space="preserve">ERR/Gy=3.1 (95%CI 0.1 53.0)</t>
  </si>
  <si>
    <t xml:space="preserve">RR (95%CI)=1; 1.7 (0.2 12.9); 24.5 (1.2 497.6); 38.4 (1.4 1066.2); 34.7 (1.3  957.3) </t>
  </si>
  <si>
    <t xml:space="preserve">0; &gt;0-1Gy; &gt;1-5Gy; &gt;5-30Gy; &gt;30Gy</t>
  </si>
  <si>
    <t xml:space="preserve">Absorbed dose received at the site of SPCa</t>
  </si>
  <si>
    <t xml:space="preserve">Primary tumours reported in Ca registries between 1960-1987, SPCa were diagnosed in 1960-1991.</t>
  </si>
  <si>
    <t xml:space="preserve">Altogether, 196 cases and 567 controls.</t>
  </si>
  <si>
    <t xml:space="preserve">14 bone carcinomas, 42 controls</t>
  </si>
  <si>
    <t xml:space="preserve">All malignancies diagnosed before 20y</t>
  </si>
  <si>
    <t xml:space="preserve">1960-1987</t>
  </si>
  <si>
    <t xml:space="preserve">FU NA;  For the cases, the mean age at diagnosis
of1st ca was 11.7 y and at diagnosis of SPCa 24.7 years. For the control patients, the mean age at diagnosis was 11.6 y. The mean interval
between the first and the second diagnoses for all cases was 13.0 years</t>
  </si>
  <si>
    <t xml:space="preserve">0-19</t>
  </si>
  <si>
    <t xml:space="preserve">Effect of chemotherapy was considered</t>
  </si>
  <si>
    <t xml:space="preserve">International study of cervical cancer patients from Canada, Europe, and the US; nested CACO of all types of SPCa, including bone sarcomas and other.</t>
  </si>
  <si>
    <t xml:space="preserve">Overall RR of 1.34 (90% CI 0.3-5.6) was observed (reference group is &lt; 1 Gy). Note: risk/Gy not calculated for bone ca due to the small number of non-exposed cases.</t>
  </si>
  <si>
    <t xml:space="preserve">Average dose to bone 22 Gy, range of average dose within dose categories 0.3 - 32 Gy</t>
  </si>
  <si>
    <t xml:space="preserve">RR=0.87 (90%CI 0.2-4.6 ); 3.07 (90%CI 0.4-24.9), for 10y survivors: RR=0.53 (90%CI 0.0-5.7 ); 1.55 (90% CI 0.1-19.2)</t>
  </si>
  <si>
    <t xml:space="preserve">&lt;1; 1-9.9; =&gt;10</t>
  </si>
  <si>
    <t xml:space="preserve">Orthovoltage, any (200-400 kVp), Megavoltage, external beam, brachytherapy; Doses to bone  were estimated for a 1 cm3 volume at the site of the bone. Adjustment was made for the difference in bone absorption associated with different energy beams.</t>
  </si>
  <si>
    <t xml:space="preserve">Earliest RT date 1920, 25% - treated prior to 1950</t>
  </si>
  <si>
    <t xml:space="preserve">Over 150,000 women treated for cervical cancer; 4,188
second cancers and 6,880 controls.</t>
  </si>
  <si>
    <t xml:space="preserve">15 bone carcinomas included, 155 matched controls</t>
  </si>
  <si>
    <t xml:space="preserve">Earliest RT date 1920, extended to late 1970s,  25% - treated prior to 1950</t>
  </si>
  <si>
    <t xml:space="preserve">Average age 52 y, </t>
  </si>
  <si>
    <t xml:space="preserve">{Rubino, 2005, 15754127}</t>
  </si>
  <si>
    <r>
      <rPr>
        <sz val="11"/>
        <color rgb="FF000000"/>
        <rFont val="Calibri"/>
        <family val="2"/>
        <charset val="1"/>
      </rPr>
      <t xml:space="preserve">Cohort of  breast cancer patients treated at the Institut Gustave Roussy (IGR) between 1954 and 1983, also CACO. </t>
    </r>
    <r>
      <rPr>
        <sz val="11"/>
        <color rgb="FFFF0000"/>
        <rFont val="Calibri"/>
        <family val="2"/>
        <charset val="1"/>
      </rPr>
      <t xml:space="preserve">Note- STS and bone sarcomas were combined.</t>
    </r>
  </si>
  <si>
    <t xml:space="preserve">Cohort study: cum inc of sarcoma was 0.28%
(95% CI: 0.10–0.45%) @15y, SIR =7.0, (95% CI:
3.7–11.7). CACO: The estimated EOR/Gy was 0.05 (95% CI: ?to 1.18). The lower bound of the coefficient could not be estimated. </t>
  </si>
  <si>
    <t xml:space="preserve">Mean local dose at the site of the sarcoma was 38.8 Gy (range 11.8–60.2) for cases and 18.9 Gy (range 0.01–79.8) for controls.</t>
  </si>
  <si>
    <t xml:space="preserve">OR=1; 1.6 (0.2–11.0);  30.6 (4.9–611) </t>
  </si>
  <si>
    <t xml:space="preserve">&lt;=14Gy; 14-44Gy; &gt;=45Gy</t>
  </si>
  <si>
    <t xml:space="preserve">External beam radiotherapy. Cumulative dose absorbed at the site of sarcoma. Fractionation effect: less or more than 0.75 Gy per fraction</t>
  </si>
  <si>
    <t xml:space="preserve">Women treated for breast cancer were followed untill 1992.</t>
  </si>
  <si>
    <t xml:space="preserve">6,597 patients</t>
  </si>
  <si>
    <t xml:space="preserve">12 sarcomas diagnosed in the cohort study. 14 cases of STS and bone sarcoma and 98 matched controls in CACO</t>
  </si>
  <si>
    <t xml:space="preserve">Breast cancer</t>
  </si>
  <si>
    <t xml:space="preserve">1954 - 1983</t>
  </si>
  <si>
    <t xml:space="preserve">Mean FU  7.9 years (range 1–37 years)</t>
  </si>
  <si>
    <t xml:space="preserve">Mean=55y (range 35-77)</t>
  </si>
  <si>
    <t xml:space="preserve">Due to the small proportion  treated by chemotherapy and by hormonal therapy -poorly informative.</t>
  </si>
  <si>
    <t xml:space="preserve">{Menu-Branthomme, 2004, 15054872}</t>
  </si>
  <si>
    <r>
      <rPr>
        <sz val="11"/>
        <color rgb="FF000000"/>
        <rFont val="Calibri"/>
        <family val="2"/>
        <charset val="1"/>
      </rPr>
      <t xml:space="preserve">Cohort study of  3-year survivors of a first solid cancer diagnosed during childhood in France or the United Kingdom, also a nested CACO. </t>
    </r>
    <r>
      <rPr>
        <sz val="11"/>
        <color rgb="FFFF0000"/>
        <rFont val="Calibri"/>
        <family val="2"/>
        <charset val="1"/>
      </rPr>
      <t xml:space="preserve">Note - the study outcome is STS;  </t>
    </r>
  </si>
  <si>
    <t xml:space="preserve">Cohort results: cum inc @20y was 0.6%. CACO: ERRs were very low until 10 Gy: 0.0 for doses less than 1 Gy and 0.5 for doses less than 10 Gy, the best fit was obtained with a quadratic model, findings were not altered after adjustment for the administration of chemotherapy, the coefficient being 0.0058 (95%CI: 0.001– 0.028). In Fig. 1 middle curve corresponds to the estimated relationship between the radiation dose and the risk of STS, Upper and lower curves correspond to 95% CI.</t>
  </si>
  <si>
    <t xml:space="preserve">Mean dose to the STS site for cases= 26 Gy (0–61), for controls= 12 Gy (0–50)</t>
  </si>
  <si>
    <t xml:space="preserve">Unadjusted OR= 1.0 (0.2–6.2); 2.0 (0.3–12.3); 2.8 (0.6–13.1); 12.6 (2.3–70.2) Adjusted for chemotherapy OR=0.9 (0.1–5.8); 1.5 (0.2–9.9); 3.0 (0.6–14.6); 10.7 (1.9–61.4)</t>
  </si>
  <si>
    <t xml:space="preserve">0-1 Gy; 1-10 Gy, 10-30 Gy, 30 or more.</t>
  </si>
  <si>
    <t xml:space="preserve">Cobalt-60, gamma rays, orthovoltage X-rays, megavoltage X-rays and electrons. The dose of radiation to the site of STS estimated. Fractionation effect: less or more than 0.5 Gy per fraction.</t>
  </si>
  <si>
    <t xml:space="preserve">End of the cohort analysis was January 1st 1992 for patients treated in French centres, and January 1st 1991 for  treated in British centres.</t>
  </si>
  <si>
    <t xml:space="preserve">4,400 patients</t>
  </si>
  <si>
    <t xml:space="preserve">16 STS in the cohort study, 23 STS and 111 matched controls  in CACO study.</t>
  </si>
  <si>
    <t xml:space="preserve">All solid childood cancers</t>
  </si>
  <si>
    <t xml:space="preserve">1942 - 1985</t>
  </si>
  <si>
    <t xml:space="preserve">Mean FU 15 years (from 3 to 48), mean interval between the first cancer and the STS was 15 y (range 6 to 39), and the mean age at which the STS occurred was 21 y (range 9 to 46).</t>
  </si>
  <si>
    <t xml:space="preserve">0-15</t>
  </si>
  <si>
    <t xml:space="preserve">No suggestion (p=0.3) of a lower ERR/Gy for radiation dose delivered with less than 0.5 Gy/fraction than for dose delivered in more than 0.5 Gy/fraction. Effect of chemotherapy</t>
  </si>
  <si>
    <t xml:space="preserve">{Le Vu, 1998, 9663598}</t>
  </si>
  <si>
    <t xml:space="preserve">3-year survivors diagnosed with solid cancer during childhood between 1942 and 1986 in 8 centres in France and Great Britain; also a nested CACO</t>
  </si>
  <si>
    <t xml:space="preserve">Cohort results: Overall cum inc of osteosarcoma was 0.20% (SD=0.069%) @5 y after diagnosis,  0.54% (SD=0.12%) @10 y, 0.96% (SD=0.18%) @15 y, 1.03% (SD=0.19%) @20 and @25 y, and 1.23% (SD=0.28%) @30 y; mean annual excess incidence was 62/100,000 PY (SD=11). CACO results: ERR/Gy=1.4 (SD=1.4); after adjustment for the total number of moles of electrophilic agents, ERR/Gy=1.8 (SD=2.2).  Lower ERR/Gy for doses delivered in more than 20 fractions (ERR/Gy=0.73) than for doses delivered in less than 20 fractions (ERR/Gy=2.4).</t>
  </si>
  <si>
    <t xml:space="preserve">Local mean dose  for cases=30 Gy (0–73Gy), for controls =8 Gy (0–83Gy).</t>
  </si>
  <si>
    <t xml:space="preserve">Unadjusted OR=12.1 (1.54–252);  25.9 (3.34–552); 207.6 (25.6–5189); 63.7 (9.09–1514). Adjusted for the total number of moles of electrophilic agents OR= 7.8 (0.97–165.16); 24.2 (3.04–517.86); 183.7 (22.87–4485.90);  48.4 (6.50–1059.80).</t>
  </si>
  <si>
    <t xml:space="preserve">0–1 Gy; 1–5 Gy; 5–15 Gy; 15–30 Gy and 30 Gy or more.</t>
  </si>
  <si>
    <t xml:space="preserve">Cobalt-60 gamma rays, orthovoltage X-rays, megavoltage X-rays and electrons. Mean fractions for cases 25(0-51), for controls 21(0-131).  The absorbed doses to 151 anatomical sites, including 91 points of the skeleton was estimated in the cohort study. In CACO - cumulative absorbed dose at the site of the osteosarcoma.</t>
  </si>
  <si>
    <t xml:space="preserve">4,257 patients</t>
  </si>
  <si>
    <t xml:space="preserve">32 cases, 160 matched controls </t>
  </si>
  <si>
    <t xml:space="preserve">1942 - 1986</t>
  </si>
  <si>
    <t xml:space="preserve">Mean follow-up was 15 y (from 3 to 48), attained age at the end of follow-up was 20 y (range 3 to 58). Mean age at which osteosarcoma occurred was 15 y (range 6 to 34).</t>
  </si>
  <si>
    <t xml:space="preserve">0-16 in France, 0-15 in the UK</t>
  </si>
  <si>
    <t xml:space="preserve">Effect of fractionation addressed (see main results); effect of chemotherapy - no interaction with RT</t>
  </si>
  <si>
    <t xml:space="preserve">{Kuttesch, 1996, 8874344}</t>
  </si>
  <si>
    <t xml:space="preserve">US study of 3-year survivors after Ewing's sarcoma from 3 centres (NCI, St Jude Children's Research Hospital and Uni Florida Medical School)</t>
  </si>
  <si>
    <t xml:space="preserve">Overall cumulative risk of sarcoma 3% (SD = 1%) and 6.5% (SD = 2.4%) @10 years and @20 years postdiagnosis.  There was a strong association between RT and the cum inc of secondary sarcomas (P = .002).</t>
  </si>
  <si>
    <t xml:space="preserve">Median total cummulative dose= 51.7 Gy, range 21 to 106 Gy. Median dose to the primary tumour for second sarcoma patients= 61.1  Gy (range 50 to 64 Gy)</t>
  </si>
  <si>
    <t xml:space="preserve">Absolute risk was: 0 for not iradiated and those whose dose  was less than 47.99 Gy; 24.9 cases/10,000 PY - for whose dose was 48 to 59.99 Gy; and 131 cases/10,000 PY for those whose dose was at least 60 Gy</t>
  </si>
  <si>
    <t xml:space="preserve">(total RT dose): 0; 21 to 47.99 Gy; 48 to 59.99 Gy;  60 +Gy)</t>
  </si>
  <si>
    <t xml:space="preserve">Megavoltage radiation therapy</t>
  </si>
  <si>
    <t xml:space="preserve">All Ewing's sarcoma patients diagnosed between 1963 (1969 in Univ of Florida Hospital) and 1990 and who had survived at least 3y as of February 1994. </t>
  </si>
  <si>
    <t xml:space="preserve">10 sarcomas</t>
  </si>
  <si>
    <t xml:space="preserve">Ewing's sarcoma</t>
  </si>
  <si>
    <t xml:space="preserve">1963-1990</t>
  </si>
  <si>
    <t xml:space="preserve">Median FU=9.5y, range 3.0-30.2y. Median latency from 1st diagnosis was 7.6 years (range, 3.5 to 25.7)</t>
  </si>
  <si>
    <t xml:space="preserve">3 to 40</t>
  </si>
  <si>
    <t xml:space="preserve">No strong relatioonship with chemotherapy</t>
  </si>
  <si>
    <t xml:space="preserve">{Hawkins, 1996, 8614005}</t>
  </si>
  <si>
    <t xml:space="preserve">British cohort of 3-year survivors of chilhood cancer diagnosed  between 1940 and 1983. Study outcome - bone cancer, also adressed in CACO (almost nested).</t>
  </si>
  <si>
    <t xml:space="preserve">Cohort: cummulative risk of bone cancer @20 y 0.9% (standard error 0.1); RR(O/E)=43 (32-56). RR increased with increased cumulative dose of radiation to the bone (P&lt;.001, linear trend)</t>
  </si>
  <si>
    <t xml:space="preserve">Median dose (cGy) to the tumour site within dose cat for cases: 8, 2160, 4150, 7570; for controls: 10, 1740, 3750, 5525. </t>
  </si>
  <si>
    <t xml:space="preserve">Unadjusted RR=0.8 (0.3-2.4); 14.8 (1.5-149.8); 131.3 (9.4-1825.4); 59.2 (3.5-1009.4). Adjusted for alkylating agent exposure RR= 0.7 (0.2-2.2); 12.4 (0.9-163.3); 93.4 (6.8-1285.4); 64.7 (3.8-1103.4)</t>
  </si>
  <si>
    <t xml:space="preserve">0; 1-9.9;  10-29.9; 30-49.9; 50+</t>
  </si>
  <si>
    <t xml:space="preserve">Dose to the bone cancer site calculated on the basis of measurements in a water  and an anthropomorphic phantom and included collimator scatter, head leakage, and scatter within the patient. Dose estimates were corrected for differential absorption in bone on the basis of radiation energy.                                   </t>
  </si>
  <si>
    <t xml:space="preserve">Survivors of childhood cancer diagnosed in Britain between 1940 and 1983. Date of the end of ascertainment for SPCa not very clear. </t>
  </si>
  <si>
    <t xml:space="preserve">13,175 childhood ca survivors</t>
  </si>
  <si>
    <t xml:space="preserve">55 cases in the cohort study,  59 case subjects and 220 matched controls in CACO</t>
  </si>
  <si>
    <t xml:space="preserve">All malignant  neoplasms in childhood</t>
  </si>
  <si>
    <t xml:space="preserve">1940-1983</t>
  </si>
  <si>
    <t xml:space="preserve">Mean FU=10.7y </t>
  </si>
  <si>
    <t xml:space="preserve">0-14</t>
  </si>
  <si>
    <t xml:space="preserve">RRs estimated in relation to the different types of treatment, specifically, alkylating agents: there was evidence of heterogeneity (P&lt;.001) as well as a linear trend (P&lt;.001) in the RRs  across the different levels ofexposure to radiation.</t>
  </si>
  <si>
    <t xml:space="preserve">{Schwartz, 2014, 24419490}</t>
  </si>
  <si>
    <t xml:space="preserve">A cohort study of children with solid ca in France and the UK diagnosed before 1986 and followed untill the end of 2010 in France and untill the end of 2006 in the UK. </t>
  </si>
  <si>
    <t xml:space="preserve">The cum inc of bone sarcoma @ 10, 20 and 35 y of age were, respectively, 0.3 % (95 % CI 0.1–0.4 %), 0.9 % (95 % CI 0.6–1.2 %) and 1.1 % (95 % CI 0.8–1.5 %). Overall SIR=44.8 (31.0–59.8). ERR per Gy was 1.78 (95 % CI 0.62–5.94).</t>
  </si>
  <si>
    <t xml:space="preserve">Bone dose (Gy): mean= 6.8, median=4.7, range 0.0–40.0.</t>
  </si>
  <si>
    <t xml:space="preserve">HRs: 1.4 (0.3–5.7) 7.3 (1.6–32.3) 8.2 (1.6–42.9) 38.4 (11.3–130.5) and 117.9 (36.5–380.6). ORs: 2.0 (0.4–9.5) 34.7 (2.2–535.5) 22.2 (1.5–324.0) 415.5 (20.1–8,595.5) and 898.0 (27.5–29,325.7).</t>
  </si>
  <si>
    <t xml:space="preserve">0–1 Gy, 1–5 Gy, 5–15 Gy, 15–30 Gy and 30 Gy or more.</t>
  </si>
  <si>
    <t xml:space="preserve">External RT only. For cohort sanalysis, radiation dose was estimated in 59 bones. For CACO, only the local dose to the bone sarcoma site was estimated.</t>
  </si>
  <si>
    <t xml:space="preserve">Primary ca diagnosed before 1986 and followed untill the end of 2010 in France and untill the end of 2006 in the UK.</t>
  </si>
  <si>
    <t xml:space="preserve">4,171 patients</t>
  </si>
  <si>
    <t xml:space="preserve">39 patients with BS but only 34 case patients included in CACO and 170 matched controls.  </t>
  </si>
  <si>
    <t xml:space="preserve">1942–1985</t>
  </si>
  <si>
    <t xml:space="preserve">Median FU: 26 y in France and  28 y in the UK. Age at BS from 5 to 37 years.</t>
  </si>
  <si>
    <t xml:space="preserve">45% in France, 44% in the UK</t>
  </si>
  <si>
    <t xml:space="preserve">No interaction was found between the dose of RT and chemotherapy in the cohort (p = 0.20) or case–control analysis (p = 0.43). Type of first cancer and risk of BS were closely linked.</t>
  </si>
  <si>
    <t xml:space="preserve">Yes </t>
  </si>
  <si>
    <t xml:space="preserve">{Henderson, 2012, 22795729}</t>
  </si>
  <si>
    <t xml:space="preserve">It is a CACO nested within the CCSS, study period 01/01/1970-01/02/2005. Note:  compared with Henderson’s cohort study (2007), 9 additional sarcomas were identified, 12 sarcomas in the previous report were reclassified and therefore not included in this analysis.</t>
  </si>
  <si>
    <t xml:space="preserve">For any exposure to RT OR = 4.1 (95% CI 1.8 to 9.5). EOR/Gy) = 1.32 (0.44; 4.22) </t>
  </si>
  <si>
    <t xml:space="preserve">Mean dose  (Gy) within dose cat for controls: 0.6, 19.2, 37.3, 52.9</t>
  </si>
  <si>
    <t xml:space="preserve">&lt;10 Gy OR=1.3 (0.5-3.6); 10-29.9Gy OR=15.6 (4.5-53.9); 30-49.9Gy OR=16.0 (3.8-67.8); 50+ Gy OR=114.1 (13.5-964.8)</t>
  </si>
  <si>
    <t xml:space="preserve">0; &lt;10 Gy;  10-29.9 Gy;  30-49.9Gy; 50+ </t>
  </si>
  <si>
    <t xml:space="preserve">Dose to sarcoma site calculated, more details perhaps could be found in Stoval et al (2006)</t>
  </si>
  <si>
    <t xml:space="preserve">Secondary sarcomas identified among CCSS participants before 01/02/2007</t>
  </si>
  <si>
    <t xml:space="preserve">14,372 childhood cancer survivors</t>
  </si>
  <si>
    <t xml:space="preserve">105 secondary sarcomas; 422 matched controls</t>
  </si>
  <si>
    <t xml:space="preserve">leukemia, CNS malignancy, HL, NHL, neuroblastoma, soft-tissue sarcoma (STS), kidney cancer, or bone cancer</t>
  </si>
  <si>
    <t xml:space="preserve">1970-1986, before age of 21</t>
  </si>
  <si>
    <t xml:space="preserve">FU NA;  median age at primary diagnosis for case subjects= 8.6 years (range, 6 months-20.8 years) , and 20.8 years (range, 8.6-49.2 years) at SPCA diagnosis. </t>
  </si>
  <si>
    <t xml:space="preserve">0-20</t>
  </si>
  <si>
    <t xml:space="preserve">42.9% for case patients and for matched controls</t>
  </si>
  <si>
    <t xml:space="preserve">Anthracycline exposure was associated with increased risk (OR =3.5, 95% CI  1.6-7.7) adjusting for radiation dose, other chemotherapy and primary cancer. 
</t>
  </si>
  <si>
    <t xml:space="preserve">{Jenkinson, 2007, 17653071}</t>
  </si>
  <si>
    <r>
      <rPr>
        <sz val="11"/>
        <rFont val="Calibri"/>
        <family val="2"/>
        <charset val="1"/>
      </rPr>
      <t xml:space="preserve">It is a cohort of 16,541 3-year survivors of childhood cancer in Britain, diagnosed with primary ca before age of 15 y in 1926–1987. </t>
    </r>
    <r>
      <rPr>
        <sz val="11"/>
        <color rgb="FFFF0000"/>
        <rFont val="Calibri"/>
        <family val="2"/>
        <charset val="1"/>
      </rPr>
      <t xml:space="preserve">Note - the study outcome is STS,</t>
    </r>
    <r>
      <rPr>
        <sz val="11"/>
        <rFont val="Calibri"/>
        <family val="2"/>
        <charset val="1"/>
      </rPr>
      <t xml:space="preserve"> diagnosed before 31/12/1990.  CACO includes 53 cases of STS, of which 39 were diagnosed before 31/12/1990 and were nested within the cohort study. The remaining 14 cases were diagnosed during 1991–1996.</t>
    </r>
  </si>
  <si>
    <t xml:space="preserve">Cohort study: SIR=16.1 (95% CI 9.4, 25.8). Cumulative risk of developing a STS@ 20 years  was 0.23%.</t>
  </si>
  <si>
    <t xml:space="preserve">Median dose (cGy) within dose cat for cases: 12, 180, 1810, 3765; for controls: 11, 180, 1605, 4000. </t>
  </si>
  <si>
    <t xml:space="preserve">Unadjusted RR=1.02 (0.36, 2.88);  2.4 (0.59, 9.58); 21.8 (3.3, 143.8); 38.5 (5.19, 285.2). Adjusted for alkylating agent exposure RR= 1.28 (0.35, 4.63);  3.73 (0.78, 17.7); 37.08 (4.45, 309.3); 51.35 (5.97, 441.5).</t>
  </si>
  <si>
    <t xml:space="preserve">0.1– 49 cGy, 50 –999 cGy, 1000–2999 cGy and 3000 cGy and above</t>
  </si>
  <si>
    <t xml:space="preserve">Dose to STS site calculated: within areas treated for the first tumour, standard RT data were used to estimate dose. For sarcomas outside such areas, doses were based on radiation measurements in water phantoms.</t>
  </si>
  <si>
    <t xml:space="preserve">Primary ca diagnosed in 1926–1987, second primary STS diagnosed before 1996</t>
  </si>
  <si>
    <t xml:space="preserve">16,541  survivors</t>
  </si>
  <si>
    <t xml:space="preserve">53 cases of STS and 179 matched controls </t>
  </si>
  <si>
    <t xml:space="preserve">All malignant neoplasms in childhood</t>
  </si>
  <si>
    <t xml:space="preserve">1926–1987</t>
  </si>
  <si>
    <t xml:space="preserve">Mean FU=10 years, median=7 years 7 months. The mean interval between first cancer and STS was 16 y and 4 months (mean age at diagnosis of STS, 23 years).</t>
  </si>
  <si>
    <t xml:space="preserve">RR was adjusted for the effect of exposure to alkylating agent</t>
  </si>
  <si>
    <t xml:space="preserve">YES</t>
  </si>
  <si>
    <t xml:space="preserve">{Wong, 1997, 9333268}</t>
  </si>
  <si>
    <r>
      <rPr>
        <sz val="11"/>
        <rFont val="Calibri"/>
        <family val="2"/>
        <charset val="1"/>
      </rPr>
      <t xml:space="preserve">A cohort study of  1-year survivors of retinoblastoma  from Boston and New York. CACO conducted. </t>
    </r>
    <r>
      <rPr>
        <sz val="11"/>
        <color rgb="FFFF0000"/>
        <rFont val="Calibri"/>
        <family val="2"/>
        <charset val="1"/>
      </rPr>
      <t xml:space="preserve">Note: dose response analyses performed separately for STS only and for STS&amp;bone sarcoma combined (leg and trunk sarcomas were excluded)</t>
    </r>
  </si>
  <si>
    <t xml:space="preserve">ERR/1Gy =  0.166  (95% CI 0.02-16.3) for STS and 0.191 (95% CI  0.136-0.315)  for all sarcomas combined. For all sarcomas combined, ERR/1Gy  did not differ by age at retinoblastoma dgn.</t>
  </si>
  <si>
    <t xml:space="preserve">Mean dose to the bone tumor site for cases was 32.8 Gy (range, 0-193 Gy) and 20.0 Gy (range, 0-212 Gy) for controls. For STS mean dose 20.4 Gy (range 0-82.1 Gy),  for controls - 10.6 Gy
(range, 0-112 Gy.</t>
  </si>
  <si>
    <t xml:space="preserve">For STS: 1.0 (ref); 1.6 (95% CI 0.4-12.4); 4.6 (1.7-24.8;) 6.4 (1.1-51.8); 11.7 (0.0-162). 
For STS and bone sarcoma combined: 1.0 (ref);  1.9 (1.4-2.6); 3.7 (2.8-4.5); 4.5 (3.7-5.6); 10.7 (8.6-14.5).</t>
  </si>
  <si>
    <t xml:space="preserve">0 to 4.9 Gy,
5.0 to 9.9 Gy, 10.0 to 29.9 Gy, 30.0 to 59.9
Gy, and =&gt;60.0 Gy</t>
  </si>
  <si>
    <t xml:space="preserve">Absorbed dose to bone or soft tissue at each sarcoma site was estimated by measurements and computer simulations.·Random assignment of "site matched doses" in controls. Orthovoltage radiation mostly before 1960, cobalt-60, betatron or other megavoltage, electron beam therafter.</t>
  </si>
  <si>
    <t xml:space="preserve">Hereditary and nonhereditary retinoblastoma patients followed for SPCa</t>
  </si>
  <si>
    <t xml:space="preserve">1,729 retinoblastoma patients </t>
  </si>
  <si>
    <t xml:space="preserve">52 cases of bone sarcoma (36 included in the final analysis), 31 cases of STS; 89 unmatched controls</t>
  </si>
  <si>
    <t xml:space="preserve">Hereditary and nonhereditary retinoblastoma</t>
  </si>
  <si>
    <t xml:space="preserve">Boston, Mass 1937-1984 and New York, NY 1914-1984.</t>
  </si>
  <si>
    <t xml:space="preserve">Cohort study: median FU duration was 20 years, FU till December 1993;  Median time interval between retinoblastoma and second cancer diagnosis was 15.0 years (range, 1.6 to 61.2 years); Median age
at last FU was 22 years</t>
  </si>
  <si>
    <t xml:space="preserve">Hereditary retinoblastoma
median age 10 months; nonhereditary retinoblastoma median age 23 months; 72% were diagnosed with retinoblastoma before 2 years of age</t>
  </si>
  <si>
    <t xml:space="preserve">Hereditary retinoblastoma and RT risks vs nonhereditary were assessed in the cohort study</t>
  </si>
  <si>
    <t xml:space="preserve">Outcome codes:</t>
  </si>
  <si>
    <t xml:space="preserve">STS - soft tissue sarcoma </t>
  </si>
  <si>
    <t xml:space="preserve">STS, together with bone sarcoma</t>
  </si>
  <si>
    <t xml:space="preserve">Bone cancers/bone sarcoma only (no colour)</t>
  </si>
  <si>
    <t xml:space="preserve">ABBREVIATIONS TO USE - for consistency</t>
  </si>
  <si>
    <t xml:space="preserve">cum inc</t>
  </si>
  <si>
    <t xml:space="preserve">cumulative incidence</t>
  </si>
  <si>
    <t xml:space="preserve">excess relative risk</t>
  </si>
  <si>
    <t xml:space="preserve">EAR</t>
  </si>
  <si>
    <t xml:space="preserve">excess absolute risk</t>
  </si>
  <si>
    <t xml:space="preserve">exc inc</t>
  </si>
  <si>
    <t xml:space="preserve">excess incidence</t>
  </si>
  <si>
    <t xml:space="preserve">SIR</t>
  </si>
  <si>
    <t xml:space="preserve">standardised incidence ratio</t>
  </si>
  <si>
    <t xml:space="preserve">HR</t>
  </si>
  <si>
    <t xml:space="preserve">hazard ratio</t>
  </si>
  <si>
    <t xml:space="preserve">OR</t>
  </si>
  <si>
    <t xml:space="preserve">odds ratio</t>
  </si>
  <si>
    <t xml:space="preserve">EOR</t>
  </si>
  <si>
    <t xml:space="preserve">excess odds ratio</t>
  </si>
  <si>
    <t xml:space="preserve">WECARE</t>
  </si>
  <si>
    <t xml:space="preserve">theWomen’s Environmental, Cancer, and</t>
  </si>
  <si>
    <t xml:space="preserve">Radiation Epidemiology study</t>
  </si>
  <si>
    <t xml:space="preserve">(BMI;weight in kilograms divided by height in meters squared).</t>
  </si>
  <si>
    <t xml:space="preserve">STS</t>
  </si>
  <si>
    <t xml:space="preserve">soft tissue sarcoma</t>
  </si>
  <si>
    <t xml:space="preserve">RI</t>
  </si>
  <si>
    <t xml:space="preserve">radiation induced</t>
  </si>
  <si>
    <t xml:space="preserve">CCSS</t>
  </si>
  <si>
    <t xml:space="preserve">The North American Childhood Cancer Survivor Study</t>
  </si>
  <si>
    <t xml:space="preserve">CACO</t>
  </si>
  <si>
    <t xml:space="preserve">Case-control study</t>
  </si>
  <si>
    <t xml:space="preserve">TABLE 5.2.x Summary  of studies on second primary breast cancer incidence following RT. Only studies that provided estimates of individual breast organ dose (or enough information to derive such doses) are included here.
</t>
  </si>
  <si>
    <t xml:space="preserve">Notes: </t>
  </si>
  <si>
    <t xml:space="preserve">Boice JD Jr., Harvey EB, Blettner M, et al. Cancer in the contralateral</t>
  </si>
  <si>
    <t xml:space="preserve">breast after radiotherapy for breast cancer. N Engl</t>
  </si>
  <si>
    <t xml:space="preserve">J Med 1992;326:781–785.</t>
  </si>
  <si>
    <t xml:space="preserve">not initially included - check</t>
  </si>
  <si>
    <t xml:space="preserve">Should re-consider to be included.10.11.2021 (Cristoforo did not include due to missing Cis on dose category risks)</t>
  </si>
  <si>
    <t xml:space="preserve">Table VII</t>
  </si>
  <si>
    <t xml:space="preserve">Appendix Table X</t>
  </si>
  <si>
    <t xml:space="preserve">Table VI</t>
  </si>
  <si>
    <t xml:space="preserve">NOTE:Checked for overlapping data between Inskip2009 and Veiga 2019 studies - both studies are on partially the same data - delete earlier study from meta-analysis.</t>
  </si>
  <si>
    <t xml:space="preserve">Breast dose (Gy), mean, 
median, range, </t>
  </si>
  <si>
    <t xml:space="preserve">Breast dose (Gy) category
</t>
  </si>
  <si>
    <t xml:space="preserve">Second primary 
Breast cancer cases (controls, matched, unmatched))</t>
  </si>
  <si>
    <t xml:space="preserve">{Adjadj, 2003, 12973856}</t>
  </si>
  <si>
    <t xml:space="preserve">French Cohort,  1934-1997</t>
  </si>
  <si>
    <t xml:space="preserve">X</t>
  </si>
  <si>
    <r>
      <rPr>
        <sz val="11"/>
        <color rgb="FF000000"/>
        <rFont val="Calibri"/>
        <family val="2"/>
        <charset val="1"/>
      </rPr>
      <t xml:space="preserve">RR, 0.70 (95% CI, 0.3–1.6) treated under 40 years old 
RR, 0.63 (95% CI, 0.3–1.5) older women
ERR per Gy = -0.02 (95%
CI,:</t>
    </r>
    <r>
      <rPr>
        <sz val="11"/>
        <color rgb="FFFF0000"/>
        <rFont val="Calibri"/>
        <family val="2"/>
        <charset val="1"/>
      </rPr>
      <t xml:space="preserve"> unavailable</t>
    </r>
    <r>
      <rPr>
        <sz val="11"/>
        <color rgb="FF000000"/>
        <rFont val="Calibri"/>
        <family val="2"/>
        <charset val="1"/>
      </rPr>
      <t xml:space="preserve"> to 1.53).</t>
    </r>
  </si>
  <si>
    <t xml:space="preserve">mean 0.4 Gy (0.02–1.6)</t>
  </si>
  <si>
    <t xml:space="preserve">Brachy, I-131, EBR</t>
  </si>
  <si>
    <t xml:space="preserve">Thyroid</t>
  </si>
  <si>
    <t xml:space="preserve">1934-1995</t>
  </si>
  <si>
    <t xml:space="preserve">12 (Mean)/ 53 (range 30-76)</t>
  </si>
  <si>
    <t xml:space="preserve">42 (mean)</t>
  </si>
  <si>
    <t xml:space="preserve">RR=1.0 (reference); SIR=1.8(95%CI1.1-2.6)</t>
  </si>
  <si>
    <t xml:space="preserve">0.0Gy</t>
  </si>
  <si>
    <t xml:space="preserve">RR=0.7(95%CI 0.39-1.4); SIR=1.1(95%CI 0.39-1.4)</t>
  </si>
  <si>
    <t xml:space="preserve">0-0.5Gy (mean=0.18)</t>
  </si>
  <si>
    <t xml:space="preserve">RR=0.7(95%CI 0.23-2.2); SIR=1.8(95%CI 0.7-3.9)</t>
  </si>
  <si>
    <t xml:space="preserve">0.5-1.5Gy (0.88)</t>
  </si>
  <si>
    <t xml:space="preserve">RR=0.2(95%CI 0.03-1.9); SIR=0.5(95%CI 0.03-2.0)</t>
  </si>
  <si>
    <t xml:space="preserve">&gt;1.5Gy (4.57)</t>
  </si>
  <si>
    <t xml:space="preserve">{Boice, 1989, 2744900}</t>
  </si>
  <si>
    <t xml:space="preserve">international study of women with invasive cancer of the uterine cervix, 1920-1965</t>
  </si>
  <si>
    <t xml:space="preserve">RR=0.88(95%CI: 0.7-1.2)</t>
  </si>
  <si>
    <t xml:space="preserve">0.31 Gy (total)</t>
  </si>
  <si>
    <t xml:space="preserve">Brachy,EBR, combined</t>
  </si>
  <si>
    <t xml:space="preserve">953 (1806 matched)</t>
  </si>
  <si>
    <t xml:space="preserve">Cervix</t>
  </si>
  <si>
    <t xml:space="preserve">1920-&gt;1965</t>
  </si>
  <si>
    <t xml:space="preserve">13.7 (calculated)</t>
  </si>
  <si>
    <t xml:space="preserve">52 (mean)</t>
  </si>
  <si>
    <t xml:space="preserve">RR=1.0 (refrence)</t>
  </si>
  <si>
    <t xml:space="preserve">0 Gy</t>
  </si>
  <si>
    <t xml:space="preserve">RR=0.84(95%CI 0.6-1.3)</t>
  </si>
  <si>
    <t xml:space="preserve">0.01-0.24Gy</t>
  </si>
  <si>
    <t xml:space="preserve">RR=0.84(95%CI 0.6-1.4)</t>
  </si>
  <si>
    <t xml:space="preserve">0.25-0.49Gy</t>
  </si>
  <si>
    <t xml:space="preserve">RR=0.97(95%CI 0.5-1.7)</t>
  </si>
  <si>
    <t xml:space="preserve">&gt;0.5Gy</t>
  </si>
  <si>
    <t xml:space="preserve">{Guibout, 2005, 15625374}</t>
  </si>
  <si>
    <t xml:space="preserve">French and UK childhood 
cancer survivours study 1946-1986</t>
  </si>
  <si>
    <t xml:space="preserve">cum inc= 2.8%@30y follow-up</t>
  </si>
  <si>
    <t xml:space="preserve">5.06Gy/0.85Gy (total, mean/median)</t>
  </si>
  <si>
    <t xml:space="preserve">EBR with #fractions 20(mean)</t>
  </si>
  <si>
    <t xml:space="preserve">childhood cancer</t>
  </si>
  <si>
    <t xml:space="preserve">16 (mean)</t>
  </si>
  <si>
    <t xml:space="preserve">6(mean), 5(median)</t>
  </si>
  <si>
    <t xml:space="preserve">higher risk due to genetic susceptibility/chemotherapy</t>
  </si>
  <si>
    <t xml:space="preserve">cum inc=10.7%@40y follow-up</t>
  </si>
  <si>
    <t xml:space="preserve">exc inc /y =515E-5PY</t>
  </si>
  <si>
    <t xml:space="preserve">ERR/Gy=0.13(95%CI &lt;0-0.75)</t>
  </si>
  <si>
    <t xml:space="preserve">total</t>
  </si>
  <si>
    <t xml:space="preserve">ERR/Gy=0.12(95%CI -0.14-0.38)</t>
  </si>
  <si>
    <t xml:space="preserve">&lt;20 fractions</t>
  </si>
  <si>
    <t xml:space="preserve">ERR/Gy=-0.02(95%CI -0.06-0.03)</t>
  </si>
  <si>
    <t xml:space="preserve">&gt;20fractions</t>
  </si>
  <si>
    <t xml:space="preserve">RR=1.3(95%CI 0.3-6.3)</t>
  </si>
  <si>
    <t xml:space="preserve">0-1Gy</t>
  </si>
  <si>
    <t xml:space="preserve">RR=1.5(95%CI 0.3-8.1)</t>
  </si>
  <si>
    <t xml:space="preserve">1-10Gy</t>
  </si>
  <si>
    <t xml:space="preserve">RR=3.7(95%CI 0.6-24.2)</t>
  </si>
  <si>
    <t xml:space="preserve">10-20Gy</t>
  </si>
  <si>
    <t xml:space="preserve">RR=2.5(95%CI 0.1-22.1)</t>
  </si>
  <si>
    <t xml:space="preserve">&gt;20Gy</t>
  </si>
  <si>
    <t xml:space="preserve">Holmberg, 2001, 11487266</t>
  </si>
  <si>
    <t xml:space="preserve">Swedish Skin Hemangioma cohort, 1958-1995</t>
  </si>
  <si>
    <t xml:space="preserve">SIR=1.22 (95%CI 1.09–1.36).</t>
  </si>
  <si>
    <t xml:space="preserve">0.05 Gy median  (0–35.8 Gy), 0.29Gy (mean)</t>
  </si>
  <si>
    <t xml:space="preserve">EBR(10%) 226-Ra(89%) and  with #fractions 1.5(mean)</t>
  </si>
  <si>
    <t xml:space="preserve">skin haemangiomas - not PRIMARY CANCER</t>
  </si>
  <si>
    <t xml:space="preserve">46 (mean)</t>
  </si>
  <si>
    <t xml:space="preserve">1263304 (Breast years)</t>
  </si>
  <si>
    <t xml:space="preserve">0.5 (mean)</t>
  </si>
  <si>
    <t xml:space="preserve">ERR/Gy=0.33 (95% CI 0.17–0.53)</t>
  </si>
  <si>
    <t xml:space="preserve">EAR=2.1(95% CI 1.2–3.2)/10000BY agea=40-49</t>
  </si>
  <si>
    <t xml:space="preserve">EAR=5.4 (95% CI 3.0–8.3)/10000BY agea=50-59</t>
  </si>
  <si>
    <t xml:space="preserve">Hooning, 2008, 18854572</t>
  </si>
  <si>
    <t xml:space="preserve">Netherlands Late Effects BC 
cohort, 1970-1986</t>
  </si>
  <si>
    <t xml:space="preserve">HR=1.15(95% CI 0.89 to 1.50)</t>
  </si>
  <si>
    <t xml:space="preserve">3.8 to 4.6 Gy (Co-60, inner qudrants)</t>
  </si>
  <si>
    <t xml:space="preserve">EBR with electrons or photons (#fractions: 15-25)</t>
  </si>
  <si>
    <t xml:space="preserve">breast cancer</t>
  </si>
  <si>
    <t xml:space="preserve">13.8 (median)</t>
  </si>
  <si>
    <t xml:space="preserve">47 (mean) from table 2 reconstructed</t>
  </si>
  <si>
    <t xml:space="preserve">postlumpectomy: RT with CT were HR=1.40 (95%CI 0.74 -2.67)</t>
  </si>
  <si>
    <t xml:space="preserve">SIR=2.91</t>
  </si>
  <si>
    <t xml:space="preserve">1.6 to 2.9 Gy (Linac, inner qudrants)</t>
  </si>
  <si>
    <t xml:space="preserve">postlumpectomy: RT withou CT were HR=1.65 (95%CI 0.99-2.77)</t>
  </si>
  <si>
    <t xml:space="preserve">EAR=46.1/10,000 PY</t>
  </si>
  <si>
    <t xml:space="preserve">1.2 to 1.4 Gy (Co-60, outer qudrants)</t>
  </si>
  <si>
    <t xml:space="preserve">postmastectomy: RT with CT were HR=0.77 (95% CI, 0.40-1.51)</t>
  </si>
  <si>
    <t xml:space="preserve">0.6 to 1.1 Gy (Linac, outer qudrants)</t>
  </si>
  <si>
    <t xml:space="preserve">postmastectomy: RT without CT were HR=1.14(95% CI, 0.68-1.92)</t>
  </si>
  <si>
    <t xml:space="preserve">Inskip, 2009, 19620485</t>
  </si>
  <si>
    <t xml:space="preserve">US, Canada, Childhood Cancer Survivor Study
1983-2001</t>
  </si>
  <si>
    <t xml:space="preserve">OR=2.7(95%CI 1.4-5.4) (all subjects)</t>
  </si>
  <si>
    <t xml:space="preserve">no information</t>
  </si>
  <si>
    <t xml:space="preserve">120/464</t>
  </si>
  <si>
    <t xml:space="preserve">1970-1986</t>
  </si>
  <si>
    <t xml:space="preserve">19.4(median)/35.9 (median age at diagnosis of breast cancer)</t>
  </si>
  <si>
    <t xml:space="preserve">16 (median)</t>
  </si>
  <si>
    <t xml:space="preserve">OR=1.4(95CI 0.5-4.4)</t>
  </si>
  <si>
    <t xml:space="preserve">0.01-0.13</t>
  </si>
  <si>
    <t xml:space="preserve">OR=1.9(95CI 0.7-5.4)</t>
  </si>
  <si>
    <t xml:space="preserve">0.14-1.29Gy</t>
  </si>
  <si>
    <t xml:space="preserve">OR=1.9(95CI 0.7-5.0)</t>
  </si>
  <si>
    <t xml:space="preserve">1.30-11.39Gy</t>
  </si>
  <si>
    <t xml:space="preserve">OR=7.1(95CI 2.9-17)</t>
  </si>
  <si>
    <t xml:space="preserve">11.4-29.99Gy</t>
  </si>
  <si>
    <t xml:space="preserve">OR=10.8(95CI 3.8-31)</t>
  </si>
  <si>
    <t xml:space="preserve">30.0-60.0Gy</t>
  </si>
  <si>
    <t xml:space="preserve">OR=0.27 per Gy (95% CI,0.10 to 0.67)</t>
  </si>
  <si>
    <t xml:space="preserve">all subjects</t>
  </si>
  <si>
    <t xml:space="preserve">OR=0.34 per Gy (95% CI, 0.10 to 1.06)</t>
  </si>
  <si>
    <t xml:space="preserve">for persons with the highest quality of RT info.</t>
  </si>
  <si>
    <t xml:space="preserve">RR=6.4 at 20Gy</t>
  </si>
  <si>
    <t xml:space="preserve">RR=11.8 at 40Gy</t>
  </si>
  <si>
    <t xml:space="preserve">Krul, 2017, 28888722</t>
  </si>
  <si>
    <t xml:space="preserve">Netherlands Hodgkin Lymphoma 
survivours cohort,nested CACO, 1996-2015</t>
  </si>
  <si>
    <t xml:space="preserve">EOR=6.1%/Gy (95%CI 2.1%-15.4%)</t>
  </si>
  <si>
    <t xml:space="preserve">31.7Gy (median)</t>
  </si>
  <si>
    <t xml:space="preserve">standard Hodgkin protocols</t>
  </si>
  <si>
    <t xml:space="preserve">174/466</t>
  </si>
  <si>
    <t xml:space="preserve">Hodgkin</t>
  </si>
  <si>
    <t xml:space="preserve">1960-2000</t>
  </si>
  <si>
    <t xml:space="preserve">21.9 (16.9-26.8, median)/46.1 (median age at diagnosis of breast cancer)</t>
  </si>
  <si>
    <t xml:space="preserve">23.5 (median)</t>
  </si>
  <si>
    <t xml:space="preserve">with menopause (caused by high-dose procarbazine or pelvic RT): OR=0.13 (95%CI 0.03-0.51)</t>
  </si>
  <si>
    <t xml:space="preserve">OR=1 (reference)</t>
  </si>
  <si>
    <t xml:space="preserve">0.0-2.9 (1.2)Gy</t>
  </si>
  <si>
    <t xml:space="preserve">hormone replacement therapy: OR=0.86 (95%CI 0.32-2.32)</t>
  </si>
  <si>
    <t xml:space="preserve">OR=1.33(95%CI 0.64-2.77)</t>
  </si>
  <si>
    <t xml:space="preserve">3.0-7.9 (4.9)Gy</t>
  </si>
  <si>
    <t xml:space="preserve">without early menopause: OR=3.69 (95%CI 0.97-14.0)</t>
  </si>
  <si>
    <t xml:space="preserve">OR=2.21(95%CI 1.09-4.46)</t>
  </si>
  <si>
    <t xml:space="preserve">8.0-27.9 (17.5)Gy</t>
  </si>
  <si>
    <t xml:space="preserve">OR=2.38(95%CI 1.17-4.83)</t>
  </si>
  <si>
    <t xml:space="preserve">28.0-35.9 (33.9)Gy</t>
  </si>
  <si>
    <t xml:space="preserve">OR=4.70(95%CI 2.36-9.38)</t>
  </si>
  <si>
    <t xml:space="preserve">36.0-61.2 (39.4)Gy</t>
  </si>
  <si>
    <t xml:space="preserve">{Lundell, 1999, 10319736}</t>
  </si>
  <si>
    <t xml:space="preserve">198
Int. J. Cancer: 107, 791–796 (2003) - EXCEL file error</t>
  </si>
  <si>
    <t xml:space="preserve">{Rubino, 2003, 12942115}</t>
  </si>
  <si>
    <t xml:space="preserve">French and UK childhood 
cancer survivours study 1948-1986</t>
  </si>
  <si>
    <t xml:space="preserve">average ERR was 0.13 per Gy
(95% CI &lt;0–0.7) to breasts.</t>
  </si>
  <si>
    <t xml:space="preserve">mean dose dose received by breasts by the 3 patients who developed a
malignant breast neoplasm was 8.0 Gy compared to 5.0 for the
other patients.</t>
  </si>
  <si>
    <t xml:space="preserve">not given</t>
  </si>
  <si>
    <t xml:space="preserve">external beam radiotherapy
orthovoltage X-rays (200–250 kV),
Cobalt-60 gamma-rays, megavoltage
X-rays (4–25 MV) and electrons (6–22 MV)</t>
  </si>
  <si>
    <t xml:space="preserve">neuroblastoma</t>
  </si>
  <si>
    <t xml:space="preserve">16, 27 and 38 years old at diagnosis</t>
  </si>
  <si>
    <t xml:space="preserve">7, 19 and 29 months</t>
  </si>
  <si>
    <t xml:space="preserve">{Storm, 1992, 1640483}</t>
  </si>
  <si>
    <t xml:space="preserve">Danish breast cancer survivours cohort, nested CACO, 1943-1978</t>
  </si>
  <si>
    <t xml:space="preserve">RR = 1.04 (95%CI: 0.74 - 1.46)</t>
  </si>
  <si>
    <t xml:space="preserve">2.51Gy (mean)</t>
  </si>
  <si>
    <t xml:space="preserve">RR=1.0</t>
  </si>
  <si>
    <t xml:space="preserve">postoperative  roentgen  irradiation, McWhirter method</t>
  </si>
  <si>
    <t xml:space="preserve">529 (529, matched)</t>
  </si>
  <si>
    <t xml:space="preserve">1943-1978</t>
  </si>
  <si>
    <t xml:space="preserve">range:8 to &gt;25 </t>
  </si>
  <si>
    <t xml:space="preserve">not given (CaCo study)</t>
  </si>
  <si>
    <t xml:space="preserve">range: &lt;45 to &gt;55</t>
  </si>
  <si>
    <t xml:space="preserve">Parity (RR = 0.67;95% CI = 0.49-0.92) </t>
  </si>
  <si>
    <t xml:space="preserve">RR=0.74 (95%CI: 0.41-1.34)</t>
  </si>
  <si>
    <t xml:space="preserve">1-99 (52)cGy</t>
  </si>
  <si>
    <t xml:space="preserve">premenopausal status (RR = 0.75;95% CI = 0.52-1.07) </t>
  </si>
  <si>
    <t xml:space="preserve">RR=1.05 (95%CI: 0.66-1.69)</t>
  </si>
  <si>
    <t xml:space="preserve">100-199 (151)cGy</t>
  </si>
  <si>
    <t xml:space="preserve">BMI =25-29: RR = 1.37; 95% CI = 0.94-2.00; 
BMI &gt;=30: RR = 1.77; 95% CI = 1.00-3.14</t>
  </si>
  <si>
    <t xml:space="preserve">RR=1.11 (95%CI: 0.75-1.63)</t>
  </si>
  <si>
    <t xml:space="preserve">200-299 (250)cGy</t>
  </si>
  <si>
    <t xml:space="preserve">family history of breast cancer (RR = 1.44; 95% CI = 0.89-2.34) </t>
  </si>
  <si>
    <t xml:space="preserve">RR=0.86 (95%CI: 0.54-1.37)</t>
  </si>
  <si>
    <t xml:space="preserve">&gt;=300 (462)cGy</t>
  </si>
  <si>
    <t xml:space="preserve">{Stovall, 2008, 18556141} </t>
  </si>
  <si>
    <t xml:space="preserve">WECARE CACO: 1985-1999</t>
  </si>
  <si>
    <t xml:space="preserve">RR = 2.5, 95% CI 1.4–4.5, follow-up periods &gt;5 years had a RR of 3.0 (95% CI 1.1–8.1)(women &lt;40 years old with &gt;1Gy) ERR per Gy of 1.0, 95% CI 0.1–3.0.
No excess risk was observed in women
&gt;40 y
</t>
  </si>
  <si>
    <t xml:space="preserve">1.1 Gy (mean)</t>
  </si>
  <si>
    <t xml:space="preserve">external-beam therapy (CB doses from thermoluminescent dosimeters in tissue-equivalent
phantoms)</t>
  </si>
  <si>
    <t xml:space="preserve">708 (1399 matched)</t>
  </si>
  <si>
    <t xml:space="preserve">1985-1999</t>
  </si>
  <si>
    <t xml:space="preserve">mean at risk period 5 (range 1-16)/mean 51 (range 28-71)</t>
  </si>
  <si>
    <t xml:space="preserve">mean at risk period 5 years (range 1-16)</t>
  </si>
  <si>
    <t xml:space="preserve">mean=46, range 24-55</t>
  </si>
  <si>
    <t xml:space="preserve">Adjustments made for exact age at diagnosis of first primary breast cancer, age at menarche
(&lt;13/13+ years), menopausal status (premenopausal/age at menopause &lt;45/45+ years), number of full-term pregnancies (0, 1,
2, 3, 4+), family history of breast cancer among first-degree relatives (yes/no), lobular histology (yes/no) and stage (local/regional) of the first primary, and treatment history (chemotherapy [yes/no] and/or
hormonal therapy [yes/no]).</t>
  </si>
  <si>
    <t xml:space="preserve">5 nordic countries cohort, CACO</t>
  </si>
  <si>
    <r>
      <rPr>
        <sz val="11"/>
        <color rgb="FFFF0000"/>
        <rFont val="Calibri"/>
        <family val="2"/>
        <charset val="1"/>
      </rPr>
      <t xml:space="preserve">"Additive excess relative risk per Gy" ??(I think this must be ERR per Gy-LW)</t>
    </r>
    <r>
      <rPr>
        <sz val="11"/>
        <color rgb="FF000000"/>
        <rFont val="Calibri"/>
        <family val="2"/>
        <charset val="1"/>
      </rPr>
      <t xml:space="preserve"> =  0.7 (95%CI: 0.2 -2.9)
</t>
    </r>
  </si>
  <si>
    <t xml:space="preserve">RR=1.0 ref. Group</t>
  </si>
  <si>
    <t xml:space="preserve">0  (all cats for RT with latency 5 years)</t>
  </si>
  <si>
    <t xml:space="preserve">some orthovoltage beams, some high voltage X- and gamma rays,
software
package, Dos_EG</t>
  </si>
  <si>
    <t xml:space="preserve">196+567</t>
  </si>
  <si>
    <t xml:space="preserve">24 (71)</t>
  </si>
  <si>
    <t xml:space="preserve">1960-1991</t>
  </si>
  <si>
    <t xml:space="preserve">&lt;20</t>
  </si>
  <si>
    <t xml:space="preserve">rel to no RT no Chemo: 
RT yes, chemo no: RR=8.0 (95%CI: 1.6- 40.2)
Chemo yes RT yes: RR= 27.5 (95%CI: 4.1 -185.9)</t>
  </si>
  <si>
    <t xml:space="preserve">10.6 (95%CI: 1.7-65.6)</t>
  </si>
  <si>
    <t xml:space="preserve">0-1</t>
  </si>
  <si>
    <t xml:space="preserve">2.7 (0.3-21.2)</t>
  </si>
  <si>
    <t xml:space="preserve">1-5</t>
  </si>
  <si>
    <t xml:space="preserve">74.7 (6.4- 869.4)</t>
  </si>
  <si>
    <t xml:space="preserve">5-30</t>
  </si>
  <si>
    <t xml:space="preserve">&gt;30</t>
  </si>
  <si>
    <t xml:space="preserve">{Taylor, 2017, 28319436}</t>
  </si>
  <si>
    <t xml:space="preserve">Paper with SPCa=LUNG!! NOT BREAST - checked TAYLOR 2006 Int J Cancer but no breast doses given</t>
  </si>
  <si>
    <t xml:space="preserve">{Travis, 2003, 12876089}</t>
  </si>
  <si>
    <t xml:space="preserve">Population based cancer registry study
in Iowa, Denmark, Finland, Sweden and Ontario, Netherlands (CACO)</t>
  </si>
  <si>
    <t xml:space="preserve">RR=3.2 (95%CI: 1.4 - 8.2) </t>
  </si>
  <si>
    <t xml:space="preserve">mean in cases = 25.1 Gy (12.0-61.3)
mean in controls =21.1 Gy (&lt;0.1 - 56.0)</t>
  </si>
  <si>
    <t xml:space="preserve">0-3.9 (median =3.2)</t>
  </si>
  <si>
    <t xml:space="preserve">mantle only, mantle and subdiaphragmatic, 
mantle and additional supradiaphragmatic fields</t>
  </si>
  <si>
    <t xml:space="preserve">105 (266 matched)</t>
  </si>
  <si>
    <t xml:space="preserve">Hodgkin disease</t>
  </si>
  <si>
    <t xml:space="preserve">1965-1994</t>
  </si>
  <si>
    <t xml:space="preserve">/mean 40.7,  range 27-57</t>
  </si>
  <si>
    <t xml:space="preserve">age 30 or younger, 
mean 22</t>
  </si>
  <si>
    <t xml:space="preserve">risks given for chemotherapy alone, 
RT alone and combined modality. Risks are given in categories of age at RT, age of breast cancer diagnosis, time since RT, menopaus status, pregnancy status at HD diag. Stahe of HD, staging splenectomy.</t>
  </si>
  <si>
    <t xml:space="preserve">1.8 (95%CI: 0.7 - 4.5)</t>
  </si>
  <si>
    <t xml:space="preserve">4.0 - 6.9 (4.6)</t>
  </si>
  <si>
    <t xml:space="preserve">4.1 (1.4 -12.3)</t>
  </si>
  <si>
    <t xml:space="preserve">7.0 - 23.1 (21.0)</t>
  </si>
  <si>
    <t xml:space="preserve">2.0 (0.7 - 5.9)</t>
  </si>
  <si>
    <t xml:space="preserve">23.2 - 27.9 (24.5)</t>
  </si>
  <si>
    <t xml:space="preserve">6.8 (2.3 - 22.3)</t>
  </si>
  <si>
    <t xml:space="preserve">28.0 - 37.1 (35.2)</t>
  </si>
  <si>
    <t xml:space="preserve">4.0 (1.3 - 13.4)</t>
  </si>
  <si>
    <t xml:space="preserve">37.2 - 40.4 (39.8)</t>
  </si>
  <si>
    <t xml:space="preserve">8.0 (2.6 - 26.4)</t>
  </si>
  <si>
    <t xml:space="preserve">40.5 - 61.3 (41.7)</t>
  </si>
  <si>
    <t xml:space="preserve">{van Leeuwen, 2003, 12837833}</t>
  </si>
  <si>
    <t xml:space="preserve">Netherlands Hodgkin survivors cohort, nested CACO 1965-1988</t>
  </si>
  <si>
    <t xml:space="preserve">RR = 12.7, 95% CI = 1.8 to 86, for patients
receiving  ≥ 38.5 Gy cf &lt;4Gy,
ERR/Gy=0.03,95% CI: 0.002 to 0.06</t>
  </si>
  <si>
    <t xml:space="preserve">mean = 25.2 Gy (cases), 22.1 Gy (controls), range 0.26-56</t>
  </si>
  <si>
    <t xml:space="preserve">1.0 (referent)- risks adjusted for menopausal 
status and menopausal age</t>
  </si>
  <si>
    <t xml:space="preserve">0.26–3.9 (median = 3.6)</t>
  </si>
  <si>
    <t xml:space="preserve">high-energy photons, usually
8 MeV in 78% of patients, remainder treated with orthovoltage xrays,
cobalt-60, or electrons</t>
  </si>
  <si>
    <t xml:space="preserve">48 (175 matched)</t>
  </si>
  <si>
    <t xml:space="preserve">Hodgkin's disease</t>
  </si>
  <si>
    <t xml:space="preserve">50% before 1974, and 25% 
after 1978</t>
  </si>
  <si>
    <t xml:space="preserve">median interval between  HD and breast cancer = 18.7 / median age at diagnosis = 44</t>
  </si>
  <si>
    <t xml:space="preserve">mean 25, range 15-40</t>
  </si>
  <si>
    <t xml:space="preserve"> pregnancies before and after HD, total
number of children, age at birth of first and last child, menopausal status, age at menopause, family history of breast cancer,
HRT, use of oral contraceptives, and BMI</t>
  </si>
  <si>
    <t xml:space="preserve">RR= 1.20 (95%CI: 0.35 to 4.19) </t>
  </si>
  <si>
    <t xml:space="preserve">4–23.2 (15.5)</t>
  </si>
  <si>
    <t xml:space="preserve">4.91 (1.06 to 22.8) </t>
  </si>
  <si>
    <t xml:space="preserve">24–38.2 (30.2)</t>
  </si>
  <si>
    <t xml:space="preserve">8.18 (1.64 to 40.8)</t>
  </si>
  <si>
    <t xml:space="preserve">38.5–56 (40.7)</t>
  </si>
  <si>
    <r>
      <rPr>
        <sz val="11.5"/>
        <color rgb="FF000000"/>
        <rFont val="Times New Roman"/>
        <family val="1"/>
        <charset val="1"/>
      </rPr>
      <t xml:space="preserve">{Schonfeld, 2020, 31794291}
</t>
    </r>
    <r>
      <rPr>
        <sz val="11.5"/>
        <color rgb="FFFF0000"/>
        <rFont val="Times New Roman"/>
        <family val="1"/>
        <charset val="1"/>
      </rPr>
      <t xml:space="preserve">Note uses data from Inskip  et al. Radiation dose and breast cancer risk in the childhood cancer survivor study. J Clin Oncol 2009; 27:3901–7.</t>
    </r>
  </si>
  <si>
    <t xml:space="preserve">North America Childhood Cancer Survivor Study</t>
  </si>
  <si>
    <t xml:space="preserve">EOR per Gy =0.21 (95%CI: 0.05–0.77)</t>
  </si>
  <si>
    <t xml:space="preserve">available in figure 3B (top pannel)-but not tabulated</t>
  </si>
  <si>
    <t xml:space="preserve">conventional (2D and
3D conformal) external beam radiotherapy, reports breast location specific doses and body region doses</t>
  </si>
  <si>
    <t xml:space="preserve">94 (358 matched)</t>
  </si>
  <si>
    <t xml:space="preserve">childhood cancer </t>
  </si>
  <si>
    <t xml:space="preserve">1970 - 1986</t>
  </si>
  <si>
    <t xml:space="preserve">{Veiga, 2019, 31657853}</t>
  </si>
  <si>
    <t xml:space="preserve">North America Childhood Cancer Survivor Study, nested CACO.</t>
  </si>
  <si>
    <t xml:space="preserve">OR per 10 Gy= 3.9 (95%CI: 2.5-6.5)</t>
  </si>
  <si>
    <t xml:space="preserve">range up to 45Gy (from fig1, X-axis)</t>
  </si>
  <si>
    <t xml:space="preserve">available in figure 1-A</t>
  </si>
  <si>
    <t xml:space="preserve">271 (1044 matched)</t>
  </si>
  <si>
    <t xml:space="preserve">1983-2012, years since first cancer diagnosis range 5-40/median 39 (range: 20-57)</t>
  </si>
  <si>
    <t xml:space="preserve">15  (range, 3-20)</t>
  </si>
  <si>
    <t xml:space="preserve">chemotherapy + assess  risks variation by
 estrogen receptor status</t>
  </si>
  <si>
    <t xml:space="preserve">{Boice, 1992, 1538720}</t>
  </si>
  <si>
    <t xml:space="preserve">Connecticut Breast cancer survivours, 
nested CACO, 1935 - 1982</t>
  </si>
  <si>
    <t xml:space="preserve">RR=1.59 (95%CI:1.07; 2.35), &lt;45 years old at treatment. Otherwise "little suggestion" of risk for 45 years and older at treatment.</t>
  </si>
  <si>
    <t xml:space="preserve">2.82 Gy cases, 3.02 Gy controls (max. dose 7.10 Gy)</t>
  </si>
  <si>
    <t xml:space="preserve">available in table 4 but no Cis given</t>
  </si>
  <si>
    <t xml:space="preserve">Several types</t>
  </si>
  <si>
    <t xml:space="preserve">655 (1189 matched)</t>
  </si>
  <si>
    <t xml:space="preserve">breast</t>
  </si>
  <si>
    <t xml:space="preserve">1935-1982</t>
  </si>
  <si>
    <t xml:space="preserve">nulliparity, family history of breast cancer, menopause, nodal status, weight</t>
  </si>
  <si>
    <t xml:space="preserve">Table III</t>
  </si>
  <si>
    <t xml:space="preserve">Table 5</t>
  </si>
  <si>
    <t xml:space="preserve">{Hooning, 2008, 18854572}</t>
  </si>
  <si>
    <t xml:space="preserve">{Inskip, 2009, 19620485}</t>
  </si>
  <si>
    <t xml:space="preserve">Table 2, Table 3</t>
  </si>
  <si>
    <t xml:space="preserve">{Krul, 2017, 28888722}</t>
  </si>
  <si>
    <t xml:space="preserve">Table 2, OR</t>
  </si>
  <si>
    <t xml:space="preserve">Page 793</t>
  </si>
  <si>
    <t xml:space="preserve">Abstract</t>
  </si>
  <si>
    <t xml:space="preserve">Table VIII</t>
  </si>
  <si>
    <t xml:space="preserve">{Schonfeld, 2020, 31794291}</t>
  </si>
  <si>
    <t xml:space="preserve">Figure 3b</t>
  </si>
  <si>
    <t xml:space="preserve">Figure 1-A, OR per Gy from OR/10Gy = 3.9 (95% CI, 2.5-6.5)</t>
  </si>
  <si>
    <t xml:space="preserve">I. Toma-Dasu</t>
  </si>
  <si>
    <t xml:space="preserve">Main risk 
results with CIs</t>
  </si>
  <si>
    <t xml:space="preserve">Lung dose (Gy), mean, 
median, range, </t>
  </si>
  <si>
    <t xml:space="preserve">Lung dose (Gy) category</t>
  </si>
  <si>
    <t xml:space="preserve">Second primary 
Lung cancer cases (controls, matched, unmatched)</t>
  </si>
  <si>
    <t xml:space="preserve">Follow-up (years)/age at diagnosis</t>
  </si>
  <si>
    <t xml:space="preserve">Age at first 
cancer diagnosis</t>
  </si>
  <si>
    <t xml:space="preserve">Kaldor 1992</t>
  </si>
  <si>
    <t xml:space="preserve">Canadian and Eurpean 
population based CACO 
study</t>
  </si>
  <si>
    <t xml:space="preserve">RT for Hodgkin's</t>
  </si>
  <si>
    <t xml:space="preserve">44, 122</t>
  </si>
  <si>
    <t xml:space="preserve">&gt;1</t>
  </si>
  <si>
    <t xml:space="preserve">Smoking status</t>
  </si>
  <si>
    <t xml:space="preserve">RR=1.4</t>
  </si>
  <si>
    <t xml:space="preserve">mean 2.10 Gy (100–250)</t>
  </si>
  <si>
    <t xml:space="preserve">&lt;1 Gy</t>
  </si>
  <si>
    <t xml:space="preserve">1960-1992(?)</t>
  </si>
  <si>
    <t xml:space="preserve">RR=1.6</t>
  </si>
  <si>
    <t xml:space="preserve">mean 3.90 Gy (&gt;250)</t>
  </si>
  <si>
    <t xml:space="preserve">RR=1.4 (95% CL 0.60-3.55)</t>
  </si>
  <si>
    <t xml:space="preserve">mean 2.10 Gy (1–2.5)</t>
  </si>
  <si>
    <t xml:space="preserve">RR=1.6 (95% CL 0.66-4.12)</t>
  </si>
  <si>
    <t xml:space="preserve">mean 3.90 Gy (&gt;2.50)</t>
  </si>
  <si>
    <t xml:space="preserve">Travis 2002</t>
  </si>
  <si>
    <t xml:space="preserve">International population 
based CACO study</t>
  </si>
  <si>
    <r>
      <rPr>
        <sz val="11"/>
        <color rgb="FF000000"/>
        <rFont val="Calibri"/>
        <family val="2"/>
        <charset val="1"/>
      </rPr>
      <t xml:space="preserve">RR=5.9 (</t>
    </r>
    <r>
      <rPr>
        <sz val="11"/>
        <rFont val="Calibri"/>
        <family val="2"/>
        <charset val="1"/>
      </rPr>
      <t xml:space="preserve">95%</t>
    </r>
    <r>
      <rPr>
        <sz val="11"/>
        <color rgb="FF000000"/>
        <rFont val="Calibri"/>
        <family val="2"/>
        <charset val="1"/>
      </rPr>
      <t xml:space="preserve">CI 2.7-13.5)</t>
    </r>
  </si>
  <si>
    <t xml:space="preserve">&gt;5 Gy </t>
  </si>
  <si>
    <t xml:space="preserve">RT for Hodgkin's (mantle, inverted Y), median dose 36 Gy</t>
  </si>
  <si>
    <t xml:space="preserve">222, 444</t>
  </si>
  <si>
    <t xml:space="preserve">&gt;20</t>
  </si>
  <si>
    <t xml:space="preserve">48.5 (mean), 50 (median)</t>
  </si>
  <si>
    <t xml:space="preserve">RR=1.0 (reference)</t>
  </si>
  <si>
    <t xml:space="preserve">1965-&gt;1994</t>
  </si>
  <si>
    <t xml:space="preserve">RR=1.3 (95%CI 0.3-4.9)</t>
  </si>
  <si>
    <t xml:space="preserve">0-4.9 Gy</t>
  </si>
  <si>
    <t xml:space="preserve">RR=4.1 (95%CI 0.7-22)</t>
  </si>
  <si>
    <t xml:space="preserve">5.0-14.9 Gy</t>
  </si>
  <si>
    <t xml:space="preserve">RR=2.5 (95%CI 0.1-16.1)</t>
  </si>
  <si>
    <t xml:space="preserve">15.0-29.9 Gy</t>
  </si>
  <si>
    <t xml:space="preserve">RR=8.6 (95%CI 2.9-30)</t>
  </si>
  <si>
    <t xml:space="preserve">30.0-39.9 Gy</t>
  </si>
  <si>
    <t xml:space="preserve">RR=7.2 (95%CI 2.2-28)</t>
  </si>
  <si>
    <t xml:space="preserve">&gt;40.0 Gy</t>
  </si>
  <si>
    <t xml:space="preserve">Gilbert 2003 </t>
  </si>
  <si>
    <t xml:space="preserve">RR= 5.8 (95%CI 2.8-13.5)</t>
  </si>
  <si>
    <t xml:space="preserve">median 32 Gy</t>
  </si>
  <si>
    <t xml:space="preserve">RR=1.64 (95%CI 0.53-5.2)</t>
  </si>
  <si>
    <t xml:space="preserve">&gt;0-4.9 Gy</t>
  </si>
  <si>
    <t xml:space="preserve">227, 455</t>
  </si>
  <si>
    <r>
      <rPr>
        <sz val="11"/>
        <color rgb="FF000000"/>
        <rFont val="Calibri"/>
        <family val="2"/>
        <charset val="1"/>
      </rPr>
      <t xml:space="preserve">1965-1994 </t>
    </r>
    <r>
      <rPr>
        <sz val="11"/>
        <color rgb="FFFF0000"/>
        <rFont val="Calibri"/>
        <family val="2"/>
        <charset val="1"/>
      </rPr>
      <t xml:space="preserve">?</t>
    </r>
  </si>
  <si>
    <r>
      <rPr>
        <sz val="11"/>
        <color rgb="FF000000"/>
        <rFont val="Calibri"/>
        <family val="2"/>
        <charset val="1"/>
      </rPr>
      <t xml:space="preserve">&gt;20 </t>
    </r>
    <r>
      <rPr>
        <sz val="11"/>
        <color rgb="FFFF0000"/>
        <rFont val="Calibri"/>
        <family val="2"/>
        <charset val="1"/>
      </rPr>
      <t xml:space="preserve">?</t>
    </r>
  </si>
  <si>
    <r>
      <rPr>
        <sz val="11"/>
        <color rgb="FF000000"/>
        <rFont val="Calibri"/>
        <family val="2"/>
        <charset val="1"/>
      </rPr>
      <t xml:space="preserve">48.5 (mean), 50 (median) </t>
    </r>
    <r>
      <rPr>
        <sz val="11"/>
        <color rgb="FFFF0000"/>
        <rFont val="Calibri"/>
        <family val="2"/>
        <charset val="1"/>
      </rPr>
      <t xml:space="preserve">?</t>
    </r>
  </si>
  <si>
    <t xml:space="preserve">This a study based on almost the same cohort as in </t>
  </si>
  <si>
    <t xml:space="preserve">ERR/Gy=0.15 (95%CI 0.06-0.39)</t>
  </si>
  <si>
    <t xml:space="preserve">RR=4.18 (95%CI 0.70-21)</t>
  </si>
  <si>
    <t xml:space="preserve">RR=2.69 (95%CI 0.15-15)</t>
  </si>
  <si>
    <t xml:space="preserve">The RR was adjusted for chemo and smoking</t>
  </si>
  <si>
    <t xml:space="preserve">RR=8.50 (95%CI 3.3-24)</t>
  </si>
  <si>
    <t xml:space="preserve">RR=6.27 (95%CI 2.2-19)</t>
  </si>
  <si>
    <t xml:space="preserve">Grantzau 2014</t>
  </si>
  <si>
    <t xml:space="preserve">CACO nested in a Danish 
population based cohort study</t>
  </si>
  <si>
    <t xml:space="preserve">ERR/Gy=0.085 (95%CI 0.031-0.233)</t>
  </si>
  <si>
    <t xml:space="preserve">mean 8.7 Gy (0.04-52.2)</t>
  </si>
  <si>
    <t xml:space="preserve">&lt;5 years treatment lag between breast cancer diagnostic and SMN</t>
  </si>
  <si>
    <t xml:space="preserve">13 different RT techniques</t>
  </si>
  <si>
    <t xml:space="preserve">151, 443</t>
  </si>
  <si>
    <t xml:space="preserve">1982-2007</t>
  </si>
  <si>
    <t xml:space="preserve">&gt;20/68 (mean)</t>
  </si>
  <si>
    <t xml:space="preserve">54 (median)</t>
  </si>
  <si>
    <t xml:space="preserve">Smoking status and surgery</t>
  </si>
  <si>
    <t xml:space="preserve">1982-&gt;2007(?)</t>
  </si>
  <si>
    <t xml:space="preserve">OR=1.0 (reference)</t>
  </si>
  <si>
    <t xml:space="preserve">&lt; 1 Gy</t>
  </si>
  <si>
    <t xml:space="preserve">Individually reconstructed dosedistributions</t>
  </si>
  <si>
    <t xml:space="preserve">The OR was adjusted for smoking and systemic adjuvant treatment</t>
  </si>
  <si>
    <t xml:space="preserve">OR=2.47 (95%CI 0.90-6.47)</t>
  </si>
  <si>
    <t xml:space="preserve">1-4 Gy</t>
  </si>
  <si>
    <t xml:space="preserve">OR=1.51 (95%CI 0.43-5.27)</t>
  </si>
  <si>
    <t xml:space="preserve">5-14 Gy</t>
  </si>
  <si>
    <t xml:space="preserve">OR=7.47 (95%CI 0.31-183.03)</t>
  </si>
  <si>
    <t xml:space="preserve">15-24 Gy</t>
  </si>
  <si>
    <t xml:space="preserve">OR=2.81 (95%CI 0.22-35.70)</t>
  </si>
  <si>
    <t xml:space="preserve">&gt;25 Gy</t>
  </si>
  <si>
    <t xml:space="preserve">&gt;5 years treatment lag between breast cancer diagnostic and SMN</t>
  </si>
  <si>
    <t xml:space="preserve">OR=0.63 (95%CI 0.31-1.26)</t>
  </si>
  <si>
    <t xml:space="preserve">OR=0.83 (95%CI 0.32-2.15)</t>
  </si>
  <si>
    <t xml:space="preserve">OR=3.83 (95%CI 1.24-11.85)</t>
  </si>
  <si>
    <t xml:space="preserve">OR=3.45 (95%CI 1.02-11.67)</t>
  </si>
  <si>
    <t xml:space="preserve">&gt;10 years treatment lag between breast cancer diagnostic and SMN</t>
  </si>
  <si>
    <t xml:space="preserve">OR=0.34 (95%CI 0.11-1.06)</t>
  </si>
  <si>
    <t xml:space="preserve">OR=0.76 (95%CI 0.18-3.30)</t>
  </si>
  <si>
    <t xml:space="preserve">OR=3.84 (95%CI 0.98-14.98)</t>
  </si>
  <si>
    <t xml:space="preserve">OR=6.27 (95%CI 1.13-34.80)</t>
  </si>
  <si>
    <t xml:space="preserve">Inskip 1994</t>
  </si>
  <si>
    <t xml:space="preserve">US registry based 
case-referent study</t>
  </si>
  <si>
    <t xml:space="preserve">RR=1.8 (95%CI 0.8-3.8) for 10 years survivors</t>
  </si>
  <si>
    <t xml:space="preserve">Average dose to both lungs</t>
  </si>
  <si>
    <t xml:space="preserve">Adjuvant RT, 30-60 Gy, 5 days/week, 4-6 weeks</t>
  </si>
  <si>
    <t xml:space="preserve">61, 120</t>
  </si>
  <si>
    <t xml:space="preserve">1935-1971</t>
  </si>
  <si>
    <t xml:space="preserve">&gt;10/68 (mean)</t>
  </si>
  <si>
    <t xml:space="preserve">50 (mean)</t>
  </si>
  <si>
    <t xml:space="preserve">RR=2.8 (95%CI 1.0-8.2) for 15 years survivors</t>
  </si>
  <si>
    <t xml:space="preserve">1935-1971(?)</t>
  </si>
  <si>
    <t xml:space="preserve">RR=1.8 (95%CI 0.3-9.7)</t>
  </si>
  <si>
    <t xml:space="preserve">0.1-4.9 Gy (mean 4.1)</t>
  </si>
  <si>
    <t xml:space="preserve">RR=3.1 (95%CI 0.9-12.0)</t>
  </si>
  <si>
    <t xml:space="preserve">5.0-9.9 Gy (mean 6.6)</t>
  </si>
  <si>
    <t xml:space="preserve">RR=1.2 (95%CI 0.4-3.4)</t>
  </si>
  <si>
    <t xml:space="preserve">10.0-17.5 Gy (mean 13.1)</t>
  </si>
  <si>
    <t xml:space="preserve">RR=2.1 (95%CI 0.1-53.2)</t>
  </si>
  <si>
    <t xml:space="preserve">Unknown</t>
  </si>
  <si>
    <t xml:space="preserve">Average dose to affected lung</t>
  </si>
  <si>
    <t xml:space="preserve">RR=1.4 (95%CI 0.5-3.7)</t>
  </si>
  <si>
    <t xml:space="preserve">0.1-4.9 Gy (mean 2.7)</t>
  </si>
  <si>
    <t xml:space="preserve">RR=3.3 (95%CI 0.8-16.9)</t>
  </si>
  <si>
    <t xml:space="preserve">5.0-9.9 Gy (mean 7.0)</t>
  </si>
  <si>
    <t xml:space="preserve">RR=2.4 (95%CI 0.4-18.6)</t>
  </si>
  <si>
    <t xml:space="preserve">10.0-22.6 Gy (mean 15.8)</t>
  </si>
  <si>
    <t xml:space="preserve">Lonn 2010</t>
  </si>
  <si>
    <t xml:space="preserve">CACO nested in 
a US registry based cohort</t>
  </si>
  <si>
    <t xml:space="preserve">Combination of external and brachy to lung and bronchus</t>
  </si>
  <si>
    <t xml:space="preserve">External beam, brachytherapy and a combination of the two </t>
  </si>
  <si>
    <t xml:space="preserve">1973-2003</t>
  </si>
  <si>
    <t xml:space="preserve">IRR=1.58 (95%CI 1.23-2.04)</t>
  </si>
  <si>
    <t xml:space="preserve">0.16-0.45 Gy (mean 0.3)</t>
  </si>
  <si>
    <t xml:space="preserve">62 (mean)</t>
  </si>
  <si>
    <t xml:space="preserve">1973-2003(?)</t>
  </si>
  <si>
    <t xml:space="preserve">External beam to lung and bronchus</t>
  </si>
  <si>
    <t xml:space="preserve">IRR=1.17 (95%CI 0.95-1.43)</t>
  </si>
  <si>
    <t xml:space="preserve">0.10-0.30 Gy (mean 0.3)</t>
  </si>
  <si>
    <t xml:space="preserve">63 (mean)</t>
  </si>
  <si>
    <t xml:space="preserve">Brachy to lung and bronchus</t>
  </si>
  <si>
    <t xml:space="preserve">IRR=1.08 (95%CI 0.83-1.40)</t>
  </si>
  <si>
    <t xml:space="preserve">0.06-0.15 Gy (mean 0.1)</t>
  </si>
  <si>
    <t xml:space="preserve">61 (mean)</t>
  </si>
  <si>
    <t xml:space="preserve">Ng 2002</t>
  </si>
  <si>
    <t xml:space="preserve">US Harvard affiliated 
hospital cohort study</t>
  </si>
  <si>
    <t xml:space="preserve">RR=4.9 (95%CI 3.0-7.1)</t>
  </si>
  <si>
    <t xml:space="preserve">Not explicitly indicated</t>
  </si>
  <si>
    <t xml:space="preserve">Mantle irradiation (majority), 36.05 Gy median (40 Gy boost), 1.5-2 Gy/fx, 5 days/week</t>
  </si>
  <si>
    <t xml:space="preserve">12 (median)</t>
  </si>
  <si>
    <t xml:space="preserve">28 (mean), 25 (median)</t>
  </si>
  <si>
    <t xml:space="preserve">1969-1997</t>
  </si>
  <si>
    <t xml:space="preserve">EAR=11/10000 person-years</t>
  </si>
  <si>
    <t xml:space="preserve">Prochazka 2005</t>
  </si>
  <si>
    <t xml:space="preserve">Swedish case-only study</t>
  </si>
  <si>
    <t xml:space="preserve">RR=2.04 (95%CI 1.24-3.36)</t>
  </si>
  <si>
    <t xml:space="preserve">mean 17.2 Gy (7.1-32.0)</t>
  </si>
  <si>
    <t xml:space="preserve">Different techniques includinh orthovoltage x-rays, 60Co and MV photons</t>
  </si>
  <si>
    <t xml:space="preserve">1958-2000</t>
  </si>
  <si>
    <t xml:space="preserve">&gt;10</t>
  </si>
  <si>
    <t xml:space="preserve">58 (mean), 57 (median)</t>
  </si>
  <si>
    <t xml:space="preserve">1958-2000(?) </t>
  </si>
  <si>
    <t xml:space="preserve">ERR/Gy=0.11 (95%CI 0.02-0.44) for all women</t>
  </si>
  <si>
    <t xml:space="preserve">ERR/Gy=0.11 (95%CI 0.02-0.44)</t>
  </si>
  <si>
    <t xml:space="preserve">ERR/Gy=0.23 (95%CI 0.04-2.13) for smokers</t>
  </si>
  <si>
    <t xml:space="preserve">Details on total dose, dose/fx and doses to the lungs for all the techniques available</t>
  </si>
  <si>
    <t xml:space="preserve">Taylor 2017</t>
  </si>
  <si>
    <t xml:space="preserve">RR=2.10 (95%CI 1.48-2.98)</t>
  </si>
  <si>
    <t xml:space="preserve">mean 5.7 Gy</t>
  </si>
  <si>
    <t xml:space="preserve">Literature review + meta-analysis</t>
  </si>
  <si>
    <t xml:space="preserve">ERR/Gy=0.11 (95%CI 0.05-0.20)</t>
  </si>
  <si>
    <t xml:space="preserve">TABLE 5.2.x Summary  of studies on second primary lung cancer incidence following RT. Only studies that provided estimates of individual lung organ dose (or enough information to derive such doses) are included here.
</t>
  </si>
  <si>
    <t xml:space="preserve">IRR</t>
  </si>
  <si>
    <t xml:space="preserve">incidence rate ratio</t>
  </si>
  <si>
    <t xml:space="preserve">{Kaldor, 1992, 1428226}</t>
  </si>
  <si>
    <t xml:space="preserve">{Travis, 2002, 11830608}</t>
  </si>
  <si>
    <t xml:space="preserve">{Gilbert, 2003, 12537521}</t>
  </si>
  <si>
    <t xml:space="preserve">{Grantzau, 2014, 24909095}</t>
  </si>
  <si>
    <t xml:space="preserve">{Inskip, 1994, 8007020}</t>
  </si>
  <si>
    <t xml:space="preserve">Table 1, 4</t>
  </si>
  <si>
    <t xml:space="preserve">{Ng, 2002, 12200357}</t>
  </si>
  <si>
    <t xml:space="preserve">{Prochazka, 2005, 16234513}</t>
  </si>
  <si>
    <t xml:space="preserve">S. Yoshinaga</t>
  </si>
  <si>
    <t xml:space="preserve">Second primary 
Gastrointestinal cancer cases (controls, matched, unmatched))</t>
  </si>
  <si>
    <t xml:space="preserve">{Allodji, 2019, 30345604}</t>
  </si>
  <si>
    <t xml:space="preserve">French Childhood Cancer Survivors Study (FCCSS), children treated for first primary cancer between 1947 and 1994</t>
  </si>
  <si>
    <r>
      <rPr>
        <sz val="11"/>
        <color rgb="FF000000"/>
        <rFont val="Calibri"/>
        <family val="2"/>
        <charset val="1"/>
      </rPr>
      <t xml:space="preserve">RT use had an OR = 4.3 (95%CI: 1.3–17.6) adjusted for chemotherapy. EOR/Gy was 0.13 (97.5%CI: 0.02–0.48) for </t>
    </r>
    <r>
      <rPr>
        <b val="true"/>
        <sz val="11"/>
        <color rgb="FFFF0000"/>
        <rFont val="Calibri"/>
        <family val="3"/>
        <charset val="128"/>
      </rPr>
      <t xml:space="preserve">colorectal cancer</t>
    </r>
    <r>
      <rPr>
        <sz val="11"/>
        <color rgb="FF000000"/>
        <rFont val="Calibri"/>
        <family val="2"/>
        <charset val="1"/>
      </rPr>
      <t xml:space="preserve">, 0.20 (97.5%CI: 0.02–1.36) for </t>
    </r>
    <r>
      <rPr>
        <b val="true"/>
        <sz val="11"/>
        <color rgb="FFFF0000"/>
        <rFont val="Calibri"/>
        <family val="3"/>
        <charset val="128"/>
      </rPr>
      <t xml:space="preserve">colon cancer</t>
    </r>
    <r>
      <rPr>
        <sz val="11"/>
        <color rgb="FF000000"/>
        <rFont val="Calibri"/>
        <family val="2"/>
        <charset val="1"/>
      </rPr>
      <t xml:space="preserve">,  and 0.08 (97.5%CI: −0.02–0.75) for </t>
    </r>
    <r>
      <rPr>
        <b val="true"/>
        <sz val="11"/>
        <color rgb="FFFF0000"/>
        <rFont val="Calibri"/>
        <family val="3"/>
        <charset val="128"/>
      </rPr>
      <t xml:space="preserve">rectal cancer</t>
    </r>
    <r>
      <rPr>
        <sz val="11"/>
        <color rgb="FF000000"/>
        <rFont val="Calibri"/>
        <family val="2"/>
        <charset val="1"/>
      </rPr>
      <t xml:space="preserve">.</t>
    </r>
  </si>
  <si>
    <t xml:space="preserve">Median (range) of dose is 6.3 (0-40.1) for cases and 1.4 (0-39.3) for controls. Dose is for site of colorectal cancer for cases and corresponding anatomical site for controls. </t>
  </si>
  <si>
    <r>
      <rPr>
        <b val="true"/>
        <sz val="11"/>
        <color rgb="FFFF0000"/>
        <rFont val="Calibri"/>
        <family val="3"/>
        <charset val="128"/>
      </rPr>
      <t xml:space="preserve">Colorectal cancer
</t>
    </r>
    <r>
      <rPr>
        <sz val="11"/>
        <color rgb="FF000000"/>
        <rFont val="Calibri"/>
        <family val="3"/>
        <charset val="128"/>
      </rPr>
      <t xml:space="preserve">OR = 1.00
3 (95%CI: 0.9; 12.9)
4.1 (1.0; 20.6)
8.9 (1.4; 64.9)
19.3 (3.4; 141.8)
OR=1.00
3.9 (1.1; 17.2)
4.4 (1.1; 21.6)
7.1 (1.2; 49.1)</t>
    </r>
  </si>
  <si>
    <t xml:space="preserve">range, (mean)
No RT (0)
0-4.99 (0.79)
5-19.99 (11.74)
20-20.99 (25.60)
&gt;= 30 (35.61)
range, (mean)
0-4.99 (0.64)
5-19.99 (11.57)
20-29.99 (25.85)</t>
  </si>
  <si>
    <t xml:space="preserve">Not available</t>
  </si>
  <si>
    <t xml:space="preserve">7,032 five-year survivors</t>
  </si>
  <si>
    <r>
      <rPr>
        <sz val="11"/>
        <color rgb="FF000000"/>
        <rFont val="Calibri"/>
        <family val="3"/>
        <charset val="128"/>
      </rPr>
      <t xml:space="preserve">36 </t>
    </r>
    <r>
      <rPr>
        <b val="true"/>
        <sz val="11"/>
        <color rgb="FFFF0000"/>
        <rFont val="Calibri"/>
        <family val="3"/>
        <charset val="128"/>
      </rPr>
      <t xml:space="preserve">colorectal cancer (21 colon, 16 rectum)</t>
    </r>
    <r>
      <rPr>
        <sz val="11"/>
        <color rgb="FF000000"/>
        <rFont val="Calibri"/>
        <family val="3"/>
        <charset val="128"/>
      </rPr>
      <t xml:space="preserve"> cases and 140 controls</t>
    </r>
  </si>
  <si>
    <t xml:space="preserve">Childhood cancer including Hodgkin lymphoma, non-Hodgkin lymphoma, soft-tissue sarcoma, nephroblastoma, central nervous system/neuroblastoma, and other cancers [gonadal, thyroid tumor, and other]</t>
  </si>
  <si>
    <t xml:space="preserve">1947-1994 </t>
  </si>
  <si>
    <t xml:space="preserve">Follow-up period unknown. Median (range) of years since first primary cancer is 30 (5.0–49.4). Age at diagnosis of second colorectal cancer is 38.0 (8.0–59.0).</t>
  </si>
  <si>
    <t xml:space="preserve">6.0 (0.02–14.4) for cases and 6.5 (0.04–15.0) for controls</t>
  </si>
  <si>
    <t xml:space="preserve">41.7 for cases and 40.7 for controls</t>
  </si>
  <si>
    <t xml:space="preserve">Sex, age at diagnosis of the first cancer, date of diagnosis, and duration of follow-up were taken into account for matching. Chemotherapy was adjusted in analyses.</t>
  </si>
  <si>
    <t xml:space="preserve">International study on patients
treated for cancer of the cervix</t>
  </si>
  <si>
    <r>
      <rPr>
        <sz val="11"/>
        <color rgb="FF000000"/>
        <rFont val="Calibri"/>
        <family val="2"/>
        <charset val="1"/>
      </rPr>
      <t xml:space="preserve">RR=2.08 (90%CI: 1.1;4.0) for </t>
    </r>
    <r>
      <rPr>
        <b val="true"/>
        <sz val="11"/>
        <color rgb="FFFF0000"/>
        <rFont val="Calibri"/>
        <family val="3"/>
        <charset val="128"/>
      </rPr>
      <t xml:space="preserve">stomach</t>
    </r>
    <r>
      <rPr>
        <sz val="11"/>
        <color rgb="FF000000"/>
        <rFont val="Calibri"/>
        <family val="2"/>
        <charset val="1"/>
      </rPr>
      <t xml:space="preserve">, 1.00 (0.3;2.9) for </t>
    </r>
    <r>
      <rPr>
        <b val="true"/>
        <sz val="11"/>
        <color rgb="FFFF0000"/>
        <rFont val="Calibri"/>
        <family val="3"/>
        <charset val="128"/>
      </rPr>
      <t xml:space="preserve">small intestine</t>
    </r>
    <r>
      <rPr>
        <sz val="11"/>
        <color rgb="FF000000"/>
        <rFont val="Calibri"/>
        <family val="2"/>
        <charset val="1"/>
      </rPr>
      <t xml:space="preserve">, 1.02 (0.7-1.6) for </t>
    </r>
    <r>
      <rPr>
        <b val="true"/>
        <sz val="11"/>
        <color rgb="FFFF0000"/>
        <rFont val="Calibri"/>
        <family val="3"/>
        <charset val="128"/>
      </rPr>
      <t xml:space="preserve">colon</t>
    </r>
    <r>
      <rPr>
        <sz val="11"/>
        <color rgb="FF000000"/>
        <rFont val="Calibri"/>
        <family val="2"/>
        <charset val="1"/>
      </rPr>
      <t xml:space="preserve">, 1.83 (1.2;2.8) for </t>
    </r>
    <r>
      <rPr>
        <b val="true"/>
        <sz val="11"/>
        <color rgb="FFFF0000"/>
        <rFont val="Calibri"/>
        <family val="3"/>
        <charset val="128"/>
      </rPr>
      <t xml:space="preserve">rectum</t>
    </r>
    <r>
      <rPr>
        <sz val="11"/>
        <color rgb="FF000000"/>
        <rFont val="Calibri"/>
        <family val="2"/>
        <charset val="1"/>
      </rPr>
      <t xml:space="preserve">, and 1.39 (0.7;2.7) for </t>
    </r>
    <r>
      <rPr>
        <b val="true"/>
        <sz val="11"/>
        <color rgb="FFFF0000"/>
        <rFont val="Calibri"/>
        <family val="3"/>
        <charset val="128"/>
      </rPr>
      <t xml:space="preserve">pancreas</t>
    </r>
    <r>
      <rPr>
        <sz val="11"/>
        <color rgb="FF000000"/>
        <rFont val="Calibri"/>
        <family val="2"/>
        <charset val="1"/>
      </rPr>
      <t xml:space="preserve">.
RR at 1 Gy = 1.69 (90%CI: 1.01;3.25) for </t>
    </r>
    <r>
      <rPr>
        <b val="true"/>
        <sz val="11"/>
        <color rgb="FFFF0000"/>
        <rFont val="Calibri"/>
        <family val="3"/>
        <charset val="128"/>
      </rPr>
      <t xml:space="preserve">stomach</t>
    </r>
    <r>
      <rPr>
        <sz val="11"/>
        <color rgb="FF000000"/>
        <rFont val="Calibri"/>
        <family val="2"/>
        <charset val="1"/>
      </rPr>
      <t xml:space="preserve">, 1.00 (0.99;1.02) for </t>
    </r>
    <r>
      <rPr>
        <b val="true"/>
        <sz val="11"/>
        <color rgb="FFFF0000"/>
        <rFont val="Calibri"/>
        <family val="3"/>
        <charset val="128"/>
      </rPr>
      <t xml:space="preserve">colon</t>
    </r>
    <r>
      <rPr>
        <sz val="11"/>
        <color rgb="FF000000"/>
        <rFont val="Calibri"/>
        <family val="2"/>
        <charset val="1"/>
      </rPr>
      <t xml:space="preserve">, 1.02 (1.00;1.04) for </t>
    </r>
    <r>
      <rPr>
        <b val="true"/>
        <sz val="11"/>
        <color rgb="FFFF0000"/>
        <rFont val="Calibri"/>
        <family val="3"/>
        <charset val="128"/>
      </rPr>
      <t xml:space="preserve">rectum</t>
    </r>
    <r>
      <rPr>
        <sz val="11"/>
        <color rgb="FF000000"/>
        <rFont val="Calibri"/>
        <family val="2"/>
        <charset val="1"/>
      </rPr>
      <t xml:space="preserve"> and 0.00? (0.72;1.62) for </t>
    </r>
    <r>
      <rPr>
        <b val="true"/>
        <sz val="11"/>
        <color rgb="FFFF0000"/>
        <rFont val="Calibri"/>
        <family val="3"/>
        <charset val="128"/>
      </rPr>
      <t xml:space="preserve">pancreas</t>
    </r>
    <r>
      <rPr>
        <sz val="11"/>
        <color rgb="FF000000"/>
        <rFont val="Calibri"/>
        <family val="2"/>
        <charset val="1"/>
      </rPr>
      <t xml:space="preserve">.
EAR/10000PY/Gy=3.16(90%CI:0.05;10.4) for </t>
    </r>
    <r>
      <rPr>
        <b val="true"/>
        <sz val="11"/>
        <color rgb="FFFF0000"/>
        <rFont val="Calibri"/>
        <family val="3"/>
        <charset val="128"/>
      </rPr>
      <t xml:space="preserve">stomach</t>
    </r>
    <r>
      <rPr>
        <sz val="11"/>
        <color rgb="FF000000"/>
        <rFont val="Calibri"/>
        <family val="2"/>
        <charset val="1"/>
      </rPr>
      <t xml:space="preserve">, 0.01 (-0.09;0.18) for </t>
    </r>
    <r>
      <rPr>
        <b val="true"/>
        <sz val="11"/>
        <color rgb="FFFF0000"/>
        <rFont val="Calibri"/>
        <family val="3"/>
        <charset val="128"/>
      </rPr>
      <t xml:space="preserve">colon</t>
    </r>
    <r>
      <rPr>
        <sz val="11"/>
        <color rgb="FF000000"/>
        <rFont val="Calibri"/>
        <family val="2"/>
        <charset val="1"/>
      </rPr>
      <t xml:space="preserve">, 0.06 (0.00;0.16) for </t>
    </r>
    <r>
      <rPr>
        <b val="true"/>
        <sz val="11"/>
        <color rgb="FFFF0000"/>
        <rFont val="Calibri"/>
        <family val="3"/>
        <charset val="128"/>
      </rPr>
      <t xml:space="preserve">rectum</t>
    </r>
    <r>
      <rPr>
        <sz val="11"/>
        <color rgb="FF000000"/>
        <rFont val="Calibri"/>
        <family val="2"/>
        <charset val="1"/>
      </rPr>
      <t xml:space="preserve">, and 0.00 (-0.65;1.43) for </t>
    </r>
    <r>
      <rPr>
        <b val="true"/>
        <sz val="11"/>
        <color rgb="FFFF0000"/>
        <rFont val="Calibri"/>
        <family val="3"/>
        <charset val="128"/>
      </rPr>
      <t xml:space="preserve">pancreas</t>
    </r>
    <r>
      <rPr>
        <sz val="11"/>
        <color rgb="FF000000"/>
        <rFont val="Calibri"/>
        <family val="2"/>
        <charset val="1"/>
      </rPr>
      <t xml:space="preserve">.</t>
    </r>
  </si>
  <si>
    <t xml:space="preserve">2.0 Gy for stomach, 10-20 for small intestine, 24.2 for colon, 30-60 for rectum, and 1.9 for pancreas. </t>
  </si>
  <si>
    <r>
      <rPr>
        <b val="true"/>
        <sz val="11"/>
        <color rgb="FFFF0000"/>
        <rFont val="Calibri"/>
        <family val="3"/>
        <charset val="128"/>
      </rPr>
      <t xml:space="preserve">Stomach
</t>
    </r>
    <r>
      <rPr>
        <sz val="11"/>
        <color rgb="FF000000"/>
        <rFont val="Calibri"/>
        <family val="3"/>
        <charset val="128"/>
      </rPr>
      <t xml:space="preserve">RR = 1.00 
1.70 (90%CI: 0.8; 3.6)
2.09 (1.0; 4.1)
1.74 (0.9; 3.4)
2.08 (1.0; 4.5)
</t>
    </r>
    <r>
      <rPr>
        <b val="true"/>
        <sz val="11"/>
        <color rgb="FFFF0000"/>
        <rFont val="Calibri"/>
        <family val="3"/>
        <charset val="128"/>
      </rPr>
      <t xml:space="preserve">Colon
</t>
    </r>
    <r>
      <rPr>
        <sz val="11"/>
        <color rgb="FF000000"/>
        <rFont val="Calibri"/>
        <family val="3"/>
        <charset val="128"/>
      </rPr>
      <t xml:space="preserve">RR = 1.00 
0.67 (0.3; 1.3)
0.88 (0.4; 1.8)
1.04 (0.6; 1.9)
0.96 (0.5; 1.7)
0.69 (0.4; 1.3)
0.80 (0.4; 1.6)
</t>
    </r>
    <r>
      <rPr>
        <b val="true"/>
        <sz val="11"/>
        <color rgb="FFFF0000"/>
        <rFont val="Calibri"/>
        <family val="3"/>
        <charset val="128"/>
      </rPr>
      <t xml:space="preserve">Rectum
</t>
    </r>
    <r>
      <rPr>
        <sz val="11"/>
        <color rgb="FF000000"/>
        <rFont val="Calibri"/>
        <family val="3"/>
        <charset val="128"/>
      </rPr>
      <t xml:space="preserve">RR = 1.00 
1.46 (90%CI: 0.7; 3.1)
1.55 (0.8; 3.1)
1.48 (0.7; 2.9)
1.23 (0.6; 2.7)
</t>
    </r>
  </si>
  <si>
    <t xml:space="preserve">lower limit, (mean)
0 (0)
&gt;0- (0.8)
1-  (1.5)
2- (2.4)
&gt;=3 (3.7)
0 (0)
&gt;0- (3.0)
5-  (6.8)
10- (15.0)
20- (25.0)
30- (34.0)
&gt;=40 (51.0)
0 (0)
&gt;0- (0.7)
1-  (1.5)
2- (2.4)
&gt;=3 (3.4)</t>
  </si>
  <si>
    <t xml:space="preserve">Orthovoltage X-rays
(200-400 kVp), Megavoltage, External beam (60Co y-rays) , Brachytherapy</t>
  </si>
  <si>
    <r>
      <rPr>
        <sz val="11"/>
        <color rgb="FF000000"/>
        <rFont val="Calibri"/>
        <family val="3"/>
        <charset val="128"/>
      </rPr>
      <t xml:space="preserve">348 cases and 658 controls for </t>
    </r>
    <r>
      <rPr>
        <b val="true"/>
        <sz val="11"/>
        <color rgb="FFFF0000"/>
        <rFont val="Calibri"/>
        <family val="3"/>
        <charset val="128"/>
      </rPr>
      <t xml:space="preserve">stomach</t>
    </r>
    <r>
      <rPr>
        <sz val="11"/>
        <color rgb="FF000000"/>
        <rFont val="Calibri"/>
        <family val="3"/>
        <charset val="128"/>
      </rPr>
      <t xml:space="preserve">, 22 cases and 44 controls for </t>
    </r>
    <r>
      <rPr>
        <b val="true"/>
        <sz val="11"/>
        <color rgb="FFFF0000"/>
        <rFont val="Calibri"/>
        <family val="3"/>
        <charset val="128"/>
      </rPr>
      <t xml:space="preserve">small intestine</t>
    </r>
    <r>
      <rPr>
        <sz val="11"/>
        <color rgb="FF000000"/>
        <rFont val="Calibri"/>
        <family val="3"/>
        <charset val="128"/>
      </rPr>
      <t xml:space="preserve">, 409 cases and 759 controls for </t>
    </r>
    <r>
      <rPr>
        <b val="true"/>
        <sz val="11"/>
        <color rgb="FFFF0000"/>
        <rFont val="Calibri"/>
        <family val="3"/>
        <charset val="128"/>
      </rPr>
      <t xml:space="preserve">colon</t>
    </r>
    <r>
      <rPr>
        <sz val="11"/>
        <color rgb="FF000000"/>
        <rFont val="Calibri"/>
        <family val="3"/>
        <charset val="128"/>
      </rPr>
      <t xml:space="preserve">, and 488 cases and 901 controls for </t>
    </r>
    <r>
      <rPr>
        <b val="true"/>
        <sz val="11"/>
        <color rgb="FFFF0000"/>
        <rFont val="Calibri"/>
        <family val="3"/>
        <charset val="128"/>
      </rPr>
      <t xml:space="preserve">rectum</t>
    </r>
  </si>
  <si>
    <t xml:space="preserve">1920 to &gt;=1965</t>
  </si>
  <si>
    <t xml:space="preserve">Smoking, and socioeconomic factors were not adjusted in analyses. Chemotherapy was not adjusted in analyses, but is rarely given as primary or adjuvant treatment.</t>
  </si>
  <si>
    <t xml:space="preserve">{Boukheris, 2013, 22836059}</t>
  </si>
  <si>
    <t xml:space="preserve">Childhood Cancer Survivor Study</t>
  </si>
  <si>
    <r>
      <rPr>
        <sz val="11"/>
        <color rgb="FF000000"/>
        <rFont val="Calibri"/>
        <family val="2"/>
        <charset val="1"/>
      </rPr>
      <t xml:space="preserve">The EAR and ERR for </t>
    </r>
    <r>
      <rPr>
        <b val="true"/>
        <sz val="11"/>
        <color rgb="FFFF0000"/>
        <rFont val="Calibri"/>
        <family val="3"/>
        <charset val="128"/>
      </rPr>
      <t xml:space="preserve">salivery gland cancer</t>
    </r>
    <r>
      <rPr>
        <sz val="11"/>
        <color rgb="FF000000"/>
        <rFont val="Calibri"/>
        <family val="2"/>
        <charset val="1"/>
      </rPr>
      <t xml:space="preserve"> were 9.8 per 100,000 person-years, and 0.36/Gy(95% CI: 0.06;2.5), respectivery. </t>
    </r>
  </si>
  <si>
    <t xml:space="preserve">7.5 Gy (median, 2.9 Gy; maximum, 80.4 Gy) for those receiving radiotherapy</t>
  </si>
  <si>
    <r>
      <rPr>
        <b val="true"/>
        <sz val="11"/>
        <color rgb="FFFF0000"/>
        <rFont val="Calibri"/>
        <family val="3"/>
        <charset val="128"/>
      </rPr>
      <t xml:space="preserve">Salivery gland cancer
</t>
    </r>
    <r>
      <rPr>
        <sz val="11"/>
        <color rgb="FF000000"/>
        <rFont val="Calibri"/>
        <family val="3"/>
        <charset val="128"/>
      </rPr>
      <t xml:space="preserve">RR = 1.0
2.1 (95%CI: 0.4; 14.5)
5.7 (1.2; 39.6)
7.2 (1.7; 48.3)
</t>
    </r>
  </si>
  <si>
    <t xml:space="preserve">range, (mean)
0 (0)
&gt;0-2.9 (1.4)
3.0-11.4 (6.6)
11.5-80.4 (21.6)</t>
  </si>
  <si>
    <r>
      <rPr>
        <sz val="11"/>
        <color rgb="FF000000"/>
        <rFont val="Calibri"/>
        <family val="2"/>
        <charset val="1"/>
      </rPr>
      <t xml:space="preserve">23 </t>
    </r>
    <r>
      <rPr>
        <b val="true"/>
        <sz val="11"/>
        <color rgb="FFFF0000"/>
        <rFont val="Calibri"/>
        <family val="3"/>
        <charset val="128"/>
      </rPr>
      <t xml:space="preserve">salivery gland cancer</t>
    </r>
  </si>
  <si>
    <t xml:space="preserve">childhoood cancer including leukemia, HL, cancers of CNS, kidney, soft tissue, and bone, NHL, and neuroblastoma </t>
  </si>
  <si>
    <t xml:space="preserve">1975 to 2004/24.8 years (mean)</t>
  </si>
  <si>
    <t xml:space="preserve">8.3 years (mean)</t>
  </si>
  <si>
    <t xml:space="preserve">Chemothrapy and smoking didn't seem to be adjusted in analyses of ERR/Gy.</t>
  </si>
  <si>
    <t xml:space="preserve">possibly</t>
  </si>
  <si>
    <t xml:space="preserve">{de Vathaire, 1997, 9043033}</t>
  </si>
  <si>
    <t xml:space="preserve">Thyroid cancer patients cohort adninistered with I-131, in 2 institutions in Frence</t>
  </si>
  <si>
    <r>
      <rPr>
        <sz val="11"/>
        <color rgb="FF000000"/>
        <rFont val="Calibri"/>
        <family val="2"/>
        <charset val="1"/>
      </rPr>
      <t xml:space="preserve">ERR for </t>
    </r>
    <r>
      <rPr>
        <b val="true"/>
        <sz val="11"/>
        <color rgb="FFFF0000"/>
        <rFont val="Calibri"/>
        <family val="3"/>
        <charset val="128"/>
      </rPr>
      <t xml:space="preserve">digestive cancer</t>
    </r>
    <r>
      <rPr>
        <sz val="11"/>
        <color rgb="FF000000"/>
        <rFont val="Calibri"/>
        <family val="2"/>
        <charset val="1"/>
      </rPr>
      <t xml:space="preserve"> was 0.34 (90%Cl, 0.05-1.09) per GBq of I-131, and it was 0.47 (90%Cl,0.1-1.6) for </t>
    </r>
    <r>
      <rPr>
        <b val="true"/>
        <sz val="11"/>
        <color rgb="FFFF0000"/>
        <rFont val="Calibri"/>
        <family val="3"/>
        <charset val="128"/>
      </rPr>
      <t xml:space="preserve">colorectal cancer</t>
    </r>
    <r>
      <rPr>
        <sz val="11"/>
        <color rgb="FF000000"/>
        <rFont val="Calibri"/>
        <family val="2"/>
        <charset val="1"/>
      </rPr>
      <t xml:space="preserve">.</t>
    </r>
  </si>
  <si>
    <t xml:space="preserve">The average I-131 cumulative activity administered was 7.2 GB, which corresponds to mean whole body equivalent dose of 0.49 Sv according to ICRP conversion factor</t>
  </si>
  <si>
    <r>
      <rPr>
        <b val="true"/>
        <sz val="11"/>
        <color rgb="FFFF0000"/>
        <rFont val="Calibri"/>
        <family val="3"/>
        <charset val="128"/>
      </rPr>
      <t xml:space="preserve">Colorectal cancer
</t>
    </r>
    <r>
      <rPr>
        <sz val="11"/>
        <color rgb="FF000000"/>
        <rFont val="Calibri"/>
        <family val="3"/>
        <charset val="128"/>
      </rPr>
      <t xml:space="preserve">RR = 1.0
1.4 (90%CI: 0.2; 6.8)
4.0 (1.3; 12.2)
4.9 (1.2; 18.5)
</t>
    </r>
  </si>
  <si>
    <r>
      <rPr>
        <sz val="11"/>
        <color rgb="FF000000"/>
        <rFont val="Calibri"/>
        <family val="3"/>
        <charset val="128"/>
      </rPr>
      <t xml:space="preserve">range
0-0.19 </t>
    </r>
    <r>
      <rPr>
        <b val="true"/>
        <sz val="11"/>
        <color rgb="FF0070C0"/>
        <rFont val="Calibri"/>
        <family val="3"/>
        <charset val="128"/>
      </rPr>
      <t xml:space="preserve">GBq
</t>
    </r>
    <r>
      <rPr>
        <sz val="11"/>
        <color rgb="FF000000"/>
        <rFont val="Calibri"/>
        <family val="3"/>
        <charset val="128"/>
      </rPr>
      <t xml:space="preserve">&gt;0.19-3.7
&gt;3.7-7.5
&gt;7.5</t>
    </r>
  </si>
  <si>
    <t xml:space="preserve">Diagnostic or therapeutic administration of I-131, without external beam radiotherapy</t>
  </si>
  <si>
    <r>
      <rPr>
        <sz val="11"/>
        <color rgb="FF000000"/>
        <rFont val="Calibri"/>
        <family val="2"/>
        <charset val="1"/>
      </rPr>
      <t xml:space="preserve">80 SPCs including 13 </t>
    </r>
    <r>
      <rPr>
        <b val="true"/>
        <sz val="11"/>
        <color rgb="FFFF0000"/>
        <rFont val="Calibri"/>
        <family val="3"/>
        <charset val="128"/>
      </rPr>
      <t xml:space="preserve">colorectal</t>
    </r>
    <r>
      <rPr>
        <sz val="11"/>
        <color rgb="FF000000"/>
        <rFont val="Calibri"/>
        <family val="2"/>
        <charset val="1"/>
      </rPr>
      <t xml:space="preserve"> cancer</t>
    </r>
  </si>
  <si>
    <t xml:space="preserve">Thyroid cancer</t>
  </si>
  <si>
    <t xml:space="preserve">1950-1989</t>
  </si>
  <si>
    <t xml:space="preserve">mean of 10 years (2-37) up to 1992/ </t>
  </si>
  <si>
    <t xml:space="preserve">40 years (mean)</t>
  </si>
  <si>
    <t xml:space="preserve">{Dores, 2014, 25185241}</t>
  </si>
  <si>
    <t xml:space="preserve">International study of Hodgkin lymphoma survivors</t>
  </si>
  <si>
    <r>
      <rPr>
        <sz val="11"/>
        <color rgb="FF000000"/>
        <rFont val="Calibri"/>
        <family val="3"/>
        <charset val="128"/>
      </rPr>
      <t xml:space="preserve">EOR/Gy for </t>
    </r>
    <r>
      <rPr>
        <b val="true"/>
        <sz val="11"/>
        <color rgb="FFFF0000"/>
        <rFont val="Calibri"/>
        <family val="3"/>
        <charset val="128"/>
      </rPr>
      <t xml:space="preserve">pacreatic</t>
    </r>
    <r>
      <rPr>
        <sz val="11"/>
        <color rgb="FF000000"/>
        <rFont val="Calibri"/>
        <family val="3"/>
        <charset val="128"/>
      </rPr>
      <t xml:space="preserve"> cancer was 0.098 (95%CI: 0.015–0.42)</t>
    </r>
  </si>
  <si>
    <t xml:space="preserve">11.9 to 47.3 Gy (mean = 35.4 Gy) for patients treated with at least one of these subdiaphragmatic fields (19 cases, 18 controls), and 0.003 to 3.6 Gy (mean = 0.7 Gy) for patients received supradiaphragmatic radiotherapy only (11 cases,36 controls).</t>
  </si>
  <si>
    <r>
      <rPr>
        <b val="true"/>
        <sz val="11"/>
        <color rgb="FFFF0000"/>
        <rFont val="Calibri"/>
        <family val="3"/>
        <charset val="128"/>
      </rPr>
      <t xml:space="preserve">Pancreatic cancer
</t>
    </r>
    <r>
      <rPr>
        <sz val="11"/>
        <color rgb="FF000000"/>
        <rFont val="Calibri"/>
        <family val="3"/>
        <charset val="128"/>
      </rPr>
      <t xml:space="preserve">OR = 1.00
0.5 (95%CI: 0.1; 2.0)
1.8 (0.5; 8.1)
9.1 (1.7; 77)
1.0 (0.1; 8.7)
</t>
    </r>
  </si>
  <si>
    <t xml:space="preserve">range
0-&lt;0.5
0.5-&lt;5
10-&lt;40
&gt;= 40
unknown
</t>
  </si>
  <si>
    <t xml:space="preserve">The most commonly administered radiotherapy treatment was the mantle field (52% of patients) with cumulative target doses of 25–45 Gy using conventional fractionation</t>
  </si>
  <si>
    <r>
      <rPr>
        <sz val="11"/>
        <color rgb="FF000000"/>
        <rFont val="Calibri"/>
        <family val="2"/>
        <charset val="1"/>
      </rPr>
      <t xml:space="preserve">36 </t>
    </r>
    <r>
      <rPr>
        <b val="true"/>
        <sz val="11"/>
        <color rgb="FFFF0000"/>
        <rFont val="Calibri"/>
        <family val="3"/>
        <charset val="128"/>
      </rPr>
      <t xml:space="preserve">panreatic</t>
    </r>
    <r>
      <rPr>
        <sz val="11"/>
        <color rgb="FF000000"/>
        <rFont val="Calibri"/>
        <family val="2"/>
        <charset val="1"/>
      </rPr>
      <t xml:space="preserve"> cancer cases and 70 controls</t>
    </r>
  </si>
  <si>
    <t xml:space="preserve">Hodgkin lymphoma </t>
  </si>
  <si>
    <t xml:space="preserve">1953-2003</t>
  </si>
  <si>
    <t xml:space="preserve">Follow-up period unknown. Median (range) age of SPCs of  60.5 (36-87) years</t>
  </si>
  <si>
    <t xml:space="preserve">median (range) of  47 (12-72) years</t>
  </si>
  <si>
    <t xml:space="preserve">41.7 for cases, and 41.4 for controls</t>
  </si>
  <si>
    <t xml:space="preserve">Chemotherapy was adjusted in analyses of ERR/Gy</t>
  </si>
  <si>
    <t xml:space="preserve">{Gilbert, 2017, 28118119}</t>
  </si>
  <si>
    <t xml:space="preserve">Pooled analysis of three international studies of Hodgkin lymphoma, testicular cancer and cervical cancer survivors</t>
  </si>
  <si>
    <r>
      <rPr>
        <sz val="11"/>
        <color rgb="FF000000"/>
        <rFont val="Calibri"/>
        <family val="3"/>
        <charset val="128"/>
      </rPr>
      <t xml:space="preserve">Pooled EOR/Gy for </t>
    </r>
    <r>
      <rPr>
        <b val="true"/>
        <sz val="11"/>
        <color rgb="FFFF0000"/>
        <rFont val="Calibri"/>
        <family val="3"/>
        <charset val="128"/>
      </rPr>
      <t xml:space="preserve">stomach</t>
    </r>
    <r>
      <rPr>
        <sz val="11"/>
        <color rgb="FF000000"/>
        <rFont val="Calibri"/>
        <family val="3"/>
        <charset val="128"/>
      </rPr>
      <t xml:space="preserve"> cancer was 0.091 (95%CI:0.036–0.20). It was 0.049 (95% CI: 0.007–0.16) for survivors of Hodgkin lymphoma, 0.27 (95% CI: 0.054–1.44) for testicular cancer and 0.096 (95% CI: –0.002–0.39) for those of cervical cancer (P homogeneity=0.25).</t>
    </r>
  </si>
  <si>
    <t xml:space="preserve">Stomach dose; mean: 10.3 Gy, median: 1.9 Gy, range: 0.08-59.1</t>
  </si>
  <si>
    <r>
      <rPr>
        <b val="true"/>
        <sz val="11"/>
        <color rgb="FFFF0000"/>
        <rFont val="Calibri"/>
        <family val="3"/>
        <charset val="128"/>
      </rPr>
      <t xml:space="preserve">Stomach cancer
</t>
    </r>
    <r>
      <rPr>
        <sz val="11"/>
        <color rgb="FF000000"/>
        <rFont val="Calibri"/>
        <family val="3"/>
        <charset val="128"/>
      </rPr>
      <t xml:space="preserve">OR = 1.0
1.6 (95%CI: 0.98; 2.5)
1.3 (0.74; 2.4)
2.4 (1.2; 4.8)
3.6 (1.6; 8.3)
6.6 (2.9; 16.0)
6.1 (2.7; 14.2)
</t>
    </r>
  </si>
  <si>
    <t xml:space="preserve">range (mean)
0-0.19 (0.012)
0.2-1.99 (1.1)
2-4.99 (2.9)
5-24.99 (14.4)
25-34.99 (30.2)
35-39.99 (37.3)
40-59.1 (44.6)
</t>
  </si>
  <si>
    <t xml:space="preserve">Cervical cancer survivors were commonly treated with both external beam therapy and brachytherapy, but the dose contributed by
brachytherapy was not included in analyses for
comparability with the Hodgkin lymphoma and testicular cancer studies (in which brachytherapy was not used).</t>
  </si>
  <si>
    <t xml:space="preserve">No. of subjects In the original cohort is unknown</t>
  </si>
  <si>
    <r>
      <rPr>
        <sz val="11"/>
        <color rgb="FF000000"/>
        <rFont val="Calibri"/>
        <family val="2"/>
        <charset val="1"/>
      </rPr>
      <t xml:space="preserve">327 </t>
    </r>
    <r>
      <rPr>
        <b val="true"/>
        <sz val="11"/>
        <color rgb="FFFF0000"/>
        <rFont val="Calibri"/>
        <family val="3"/>
        <charset val="128"/>
      </rPr>
      <t xml:space="preserve">stomach cancer</t>
    </r>
    <r>
      <rPr>
        <sz val="11"/>
        <color rgb="FF000000"/>
        <rFont val="Calibri"/>
        <family val="2"/>
        <charset val="1"/>
      </rPr>
      <t xml:space="preserve"> cases and 678 controls</t>
    </r>
  </si>
  <si>
    <t xml:space="preserve">Hodgkin lymphoma, testicular cancer and cervical cancer</t>
  </si>
  <si>
    <t xml:space="preserve">1943-1995 (mean:1969.8, median:1970)</t>
  </si>
  <si>
    <t xml:space="preserve">age at SPCs diagnosis: 25.8-97.5 (mean:64.5, median:65.9)</t>
  </si>
  <si>
    <t xml:space="preserve">12.2-83.7 (mean:46.8, median:46.5)</t>
  </si>
  <si>
    <t xml:space="preserve">No. of testilar cancer (male) and cervical cancer patients (female) were 260 and 562 out of 1,005 patients, but information on sex is unknown for the remaining 183 Hodgkin lymphoma patients   </t>
  </si>
  <si>
    <t xml:space="preserve">11.7 % of the subjects received chemotherapy, and it was adjusted in analyses</t>
  </si>
  <si>
    <t xml:space="preserve">{Hauptmann, 2015, 25349972} </t>
  </si>
  <si>
    <t xml:space="preserve">International studies of testicular cancer survivors</t>
  </si>
  <si>
    <r>
      <rPr>
        <sz val="11"/>
        <color rgb="FF000000"/>
        <rFont val="Calibri"/>
        <family val="3"/>
        <charset val="128"/>
      </rPr>
      <t xml:space="preserve">EOR/Gy for </t>
    </r>
    <r>
      <rPr>
        <b val="true"/>
        <sz val="11"/>
        <color rgb="FFFF0000"/>
        <rFont val="Calibri"/>
        <family val="3"/>
        <charset val="128"/>
      </rPr>
      <t xml:space="preserve">stomach cancer</t>
    </r>
    <r>
      <rPr>
        <sz val="11"/>
        <color rgb="FF000000"/>
        <rFont val="Calibri"/>
        <family val="3"/>
        <charset val="128"/>
      </rPr>
      <t xml:space="preserve">  = 0.27 (95% CI 0.054–1.44) </t>
    </r>
  </si>
  <si>
    <t xml:space="preserve">Mean radiation doses from the field of dog-leg (58% of patients), para-aortic (32%) and other abdominal were highest to the antrum and pylorus (37, 32 and 24 Gy) and the lesser curvature (34, 28 and 17 Gy); mean doses to other specific parts of the stomach were &lt; 15 Gy.</t>
  </si>
  <si>
    <r>
      <rPr>
        <b val="true"/>
        <sz val="11"/>
        <color rgb="FFFF0000"/>
        <rFont val="Calibri"/>
        <family val="3"/>
        <charset val="128"/>
      </rPr>
      <t xml:space="preserve">Stomach cancer
</t>
    </r>
    <r>
      <rPr>
        <sz val="11"/>
        <color rgb="FF000000"/>
        <rFont val="Calibri"/>
        <family val="3"/>
        <charset val="128"/>
      </rPr>
      <t xml:space="preserve">OR = 1.0
2.0 (95%CI: 0.5; 8.7)
2.5 (0.8; 7.9)
7.2 (2.1; 24.9)
6.7 (1.7; 27.1)
20.5 (3.7; 114.3)
4.5 (1.0; 21.5)
</t>
    </r>
  </si>
  <si>
    <t xml:space="preserve">range
0-9.9
10.0-19.9 
20.0-29.9 
30.0-39.9
40.0-49.9 
&gt;=50
unknown
</t>
  </si>
  <si>
    <t xml:space="preserve">Daily target doses were 1.8–
2.0 Gy, resulting in cumulative doses typically ranging from 25 to 50 Gy.</t>
  </si>
  <si>
    <r>
      <rPr>
        <sz val="11"/>
        <color rgb="FF000000"/>
        <rFont val="Calibri"/>
        <family val="2"/>
        <charset val="1"/>
      </rPr>
      <t xml:space="preserve">92 </t>
    </r>
    <r>
      <rPr>
        <b val="true"/>
        <sz val="11"/>
        <color rgb="FFFF0000"/>
        <rFont val="Calibri"/>
        <family val="3"/>
        <charset val="128"/>
      </rPr>
      <t xml:space="preserve">stomach cancer</t>
    </r>
    <r>
      <rPr>
        <sz val="11"/>
        <color rgb="FF000000"/>
        <rFont val="Calibri"/>
        <family val="2"/>
        <charset val="1"/>
      </rPr>
      <t xml:space="preserve"> cases and 180 controls</t>
    </r>
  </si>
  <si>
    <t xml:space="preserve">Testicular cancer</t>
  </si>
  <si>
    <t xml:space="preserve">1959–1987</t>
  </si>
  <si>
    <t xml:space="preserve">1975-2004/31-80 (median: 58)</t>
  </si>
  <si>
    <t xml:space="preserve">18-71 (median:38)</t>
  </si>
  <si>
    <t xml:space="preserve">Data were used in pooled analyses by Gilbert et al. 2017.</t>
  </si>
  <si>
    <t xml:space="preserve">{Hauptmann, 2016, 27599043}</t>
  </si>
  <si>
    <r>
      <rPr>
        <sz val="11"/>
        <color rgb="FF000000"/>
        <rFont val="Calibri"/>
        <family val="3"/>
        <charset val="128"/>
      </rPr>
      <t xml:space="preserve">EOR/Gy for </t>
    </r>
    <r>
      <rPr>
        <b val="true"/>
        <sz val="11"/>
        <color rgb="FFFF0000"/>
        <rFont val="Calibri"/>
        <family val="3"/>
        <charset val="128"/>
      </rPr>
      <t xml:space="preserve">pancreatic cancer</t>
    </r>
    <r>
      <rPr>
        <sz val="11"/>
        <color rgb="FF000000"/>
        <rFont val="Calibri"/>
        <family val="3"/>
        <charset val="128"/>
      </rPr>
      <t xml:space="preserve">  = 0.12 (95% CI 0.03–0.42)</t>
    </r>
  </si>
  <si>
    <t xml:space="preserve">not available</t>
  </si>
  <si>
    <r>
      <rPr>
        <b val="true"/>
        <sz val="11"/>
        <color rgb="FFFF0000"/>
        <rFont val="Calibri"/>
        <family val="3"/>
        <charset val="128"/>
      </rPr>
      <t xml:space="preserve">Panreatic cancer
</t>
    </r>
    <r>
      <rPr>
        <sz val="11"/>
        <color rgb="FF000000"/>
        <rFont val="Calibri"/>
        <family val="3"/>
        <charset val="128"/>
      </rPr>
      <t xml:space="preserve">OR = 1.0
0.9 (95%CI: 0.2; 3.2)
2.5 (0.6; 11.4)
4.5 (1.3; 15.6)
8.1 (1.8; 35.5)
2.3 (0.6; 9.7)
7.1 (1.5; 33.2)
1.8 (0.5; 6.6)
</t>
    </r>
  </si>
  <si>
    <t xml:space="preserve">range
0
&gt;0-24.9
25.0-29.9 
30.0-34.9 
35.0-39.9
40.0-44.9 
&gt;=45 (45.1–72.4, median: 48.3)
unknown</t>
  </si>
  <si>
    <t xml:space="preserve">Patients were generally treated with dog-leg fields (para-aortic and ipsilateral iliac nodes) or para-aortic fields only. Daily target doses were 1.8–2.0 Gy resulting in cumulative doses ranging between 25
and 50 Gy.</t>
  </si>
  <si>
    <r>
      <rPr>
        <sz val="11"/>
        <color rgb="FF000000"/>
        <rFont val="Calibri"/>
        <family val="2"/>
        <charset val="1"/>
      </rPr>
      <t xml:space="preserve">80 </t>
    </r>
    <r>
      <rPr>
        <b val="true"/>
        <sz val="11"/>
        <color rgb="FFFF0000"/>
        <rFont val="Calibri"/>
        <family val="3"/>
        <charset val="128"/>
      </rPr>
      <t xml:space="preserve">panreatic cancer</t>
    </r>
    <r>
      <rPr>
        <sz val="11"/>
        <color rgb="FF000000"/>
        <rFont val="Calibri"/>
        <family val="2"/>
        <charset val="1"/>
      </rPr>
      <t xml:space="preserve"> cases and 145 controls</t>
    </r>
  </si>
  <si>
    <t xml:space="preserve">1947-1991</t>
  </si>
  <si>
    <t xml:space="preserve">1965-2004/41-81 (median: 61)</t>
  </si>
  <si>
    <t xml:space="preserve">19-73 (median: 40)</t>
  </si>
  <si>
    <t xml:space="preserve">Chemotherapy was adjusted for analyses of ERR/Gy</t>
  </si>
  <si>
    <t xml:space="preserve">Uterine corpus cancer survivors identified from Surveillance, Epidemiology and End Results Program</t>
  </si>
  <si>
    <r>
      <rPr>
        <b val="true"/>
        <sz val="11"/>
        <color rgb="FFFF0000"/>
        <rFont val="Calibri"/>
        <family val="3"/>
        <charset val="128"/>
      </rPr>
      <t xml:space="preserve">Esophagus
</t>
    </r>
    <r>
      <rPr>
        <sz val="11"/>
        <color rgb="FF000000"/>
        <rFont val="Calibri"/>
        <family val="3"/>
        <charset val="128"/>
      </rPr>
      <t xml:space="preserve">IRR (ext.) = 0.61 (95%CI: 0.13; 2.80)
IRR (Brachy.) = 1.83 (0.54; 6.18)
</t>
    </r>
    <r>
      <rPr>
        <b val="true"/>
        <sz val="11"/>
        <color rgb="FFFF0000"/>
        <rFont val="Calibri"/>
        <family val="3"/>
        <charset val="128"/>
      </rPr>
      <t xml:space="preserve">Stomach
</t>
    </r>
    <r>
      <rPr>
        <sz val="11"/>
        <color rgb="FF000000"/>
        <rFont val="Calibri"/>
        <family val="3"/>
        <charset val="128"/>
      </rPr>
      <t xml:space="preserve">IRR (ext.) = 1.42 (0.82; 2.46)
IRR (Brachy.) = 1.95 (1.10; 3.48)
</t>
    </r>
    <r>
      <rPr>
        <b val="true"/>
        <sz val="11"/>
        <color rgb="FFFF0000"/>
        <rFont val="Calibri"/>
        <family val="3"/>
        <charset val="128"/>
      </rPr>
      <t xml:space="preserve">Small intestine
</t>
    </r>
    <r>
      <rPr>
        <sz val="11"/>
        <color rgb="FF000000"/>
        <rFont val="Calibri"/>
        <family val="3"/>
        <charset val="128"/>
      </rPr>
      <t xml:space="preserve">IRR (ext.) = 1.50 (0.65; 3.48)
IRR (Brachy.) = 0.80 (0.25; 2.57)
</t>
    </r>
    <r>
      <rPr>
        <b val="true"/>
        <sz val="11"/>
        <color rgb="FFFF0000"/>
        <rFont val="Calibri"/>
        <family val="3"/>
        <charset val="128"/>
      </rPr>
      <t xml:space="preserve">Colon
</t>
    </r>
    <r>
      <rPr>
        <sz val="11"/>
        <color rgb="FF000000"/>
        <rFont val="Calibri"/>
        <family val="3"/>
        <charset val="128"/>
      </rPr>
      <t xml:space="preserve">IRR (ext.) = 1.44 (1.21; 1.73)
IRR (Brachy.) = 1.03 (0.82; 1.29)
</t>
    </r>
    <r>
      <rPr>
        <b val="true"/>
        <sz val="11"/>
        <color rgb="FFFF0000"/>
        <rFont val="Calibri"/>
        <family val="3"/>
        <charset val="128"/>
      </rPr>
      <t xml:space="preserve">Rectum
</t>
    </r>
    <r>
      <rPr>
        <sz val="11"/>
        <color rgb="FF000000"/>
        <rFont val="Calibri"/>
        <family val="3"/>
        <charset val="128"/>
      </rPr>
      <t xml:space="preserve">IRR (ext.) = 1.46 (0.97; 2.19)
IRR (Brachy.) = 1.08 (0.65; 1.78)
these estimate were based on internal comparison with surgery only group.</t>
    </r>
  </si>
  <si>
    <r>
      <rPr>
        <b val="true"/>
        <sz val="11"/>
        <color rgb="FFFF0000"/>
        <rFont val="Calibri"/>
        <family val="3"/>
        <charset val="128"/>
      </rPr>
      <t xml:space="preserve">Esophugus
</t>
    </r>
    <r>
      <rPr>
        <sz val="11"/>
        <color rgb="FF000000"/>
        <rFont val="Calibri"/>
        <family val="3"/>
        <charset val="128"/>
      </rPr>
      <t xml:space="preserve">not available
</t>
    </r>
    <r>
      <rPr>
        <b val="true"/>
        <sz val="11"/>
        <color rgb="FFFF0000"/>
        <rFont val="Calibri"/>
        <family val="3"/>
        <charset val="128"/>
      </rPr>
      <t xml:space="preserve">Stomach
</t>
    </r>
    <r>
      <rPr>
        <sz val="11"/>
        <color rgb="FF000000"/>
        <rFont val="Calibri"/>
        <family val="3"/>
        <charset val="128"/>
      </rPr>
      <t xml:space="preserve">Mean (external)=3.4, range 0.60 to 23
Mean (Brachy.)=0.70, range 0.20 to 1.8
</t>
    </r>
    <r>
      <rPr>
        <b val="true"/>
        <sz val="11"/>
        <color rgb="FFFF0000"/>
        <rFont val="Calibri"/>
        <family val="3"/>
        <charset val="128"/>
      </rPr>
      <t xml:space="preserve">Small intestine
</t>
    </r>
    <r>
      <rPr>
        <sz val="11"/>
        <color rgb="FF000000"/>
        <rFont val="Calibri"/>
        <family val="3"/>
        <charset val="128"/>
      </rPr>
      <t xml:space="preserve">Mean (external)=40, range 10 to 50
Mean (Brachy.)=50, range 1.0 to 20?
</t>
    </r>
    <r>
      <rPr>
        <b val="true"/>
        <sz val="11"/>
        <color rgb="FFFF0000"/>
        <rFont val="Calibri"/>
        <family val="3"/>
        <charset val="128"/>
      </rPr>
      <t xml:space="preserve">Rectum
</t>
    </r>
    <r>
      <rPr>
        <sz val="11"/>
        <color rgb="FF000000"/>
        <rFont val="Calibri"/>
        <family val="3"/>
        <charset val="128"/>
      </rPr>
      <t xml:space="preserve">Mean (external)=50, range 49 to 51
Mean (Brachy.)=35, range 20 to 60</t>
    </r>
  </si>
  <si>
    <t xml:space="preserve">Brachytherapy or external radiotherapy or these combined</t>
  </si>
  <si>
    <t xml:space="preserve">60,949 including 37,534 with any radiotherapy</t>
  </si>
  <si>
    <r>
      <rPr>
        <b val="true"/>
        <sz val="11"/>
        <color rgb="FFFF0000"/>
        <rFont val="Calibri"/>
        <family val="3"/>
        <charset val="128"/>
      </rPr>
      <t xml:space="preserve">Esophagus:
</t>
    </r>
    <r>
      <rPr>
        <sz val="11"/>
        <color rgb="FF000000"/>
        <rFont val="Calibri"/>
        <family val="3"/>
        <charset val="128"/>
      </rPr>
      <t xml:space="preserve">2 for ext. beam therapy group, 5 for brachy. therapy group 
</t>
    </r>
    <r>
      <rPr>
        <b val="true"/>
        <sz val="11"/>
        <color rgb="FFFF0000"/>
        <rFont val="Calibri"/>
        <family val="3"/>
        <charset val="128"/>
      </rPr>
      <t xml:space="preserve">Stomach</t>
    </r>
    <r>
      <rPr>
        <sz val="11"/>
        <color rgb="FF000000"/>
        <rFont val="Calibri"/>
        <family val="3"/>
        <charset val="128"/>
      </rPr>
      <t xml:space="preserve">: 
19 for ext. beam therapy group, 23 for brachy. therapy group 
</t>
    </r>
    <r>
      <rPr>
        <b val="true"/>
        <sz val="11"/>
        <color rgb="FFFF0000"/>
        <rFont val="Calibri"/>
        <family val="3"/>
        <charset val="128"/>
      </rPr>
      <t xml:space="preserve">Small intestine</t>
    </r>
    <r>
      <rPr>
        <sz val="11"/>
        <color rgb="FF000000"/>
        <rFont val="Calibri"/>
        <family val="3"/>
        <charset val="128"/>
      </rPr>
      <t xml:space="preserve">: 
8 for ext. beam therapy group, 4 for brachy. therapy group 
</t>
    </r>
    <r>
      <rPr>
        <b val="true"/>
        <sz val="11"/>
        <color rgb="FFFF0000"/>
        <rFont val="Calibri"/>
        <family val="3"/>
        <charset val="128"/>
      </rPr>
      <t xml:space="preserve">Colon</t>
    </r>
    <r>
      <rPr>
        <sz val="11"/>
        <color rgb="FF000000"/>
        <rFont val="Calibri"/>
        <family val="3"/>
        <charset val="128"/>
      </rPr>
      <t xml:space="preserve">: 
178 for ext. beam therapy group, 117 for brachy. therapy group 
</t>
    </r>
    <r>
      <rPr>
        <b val="true"/>
        <sz val="11"/>
        <color rgb="FFFF0000"/>
        <rFont val="Calibri"/>
        <family val="3"/>
        <charset val="128"/>
      </rPr>
      <t xml:space="preserve">Rectum</t>
    </r>
    <r>
      <rPr>
        <sz val="11"/>
        <color rgb="FF000000"/>
        <rFont val="Calibri"/>
        <family val="3"/>
        <charset val="128"/>
      </rPr>
      <t xml:space="preserve">: 
34 for ext. beam therapy group, 24 for brachy. therapy group </t>
    </r>
  </si>
  <si>
    <t xml:space="preserve">Uterine Corpus cancer</t>
  </si>
  <si>
    <t xml:space="preserve">-2003 
mean follow-up=10(external);14(brachy)</t>
  </si>
  <si>
    <t xml:space="preserve">254,791 for patients with any radiotherapy and 386,284 with surgery only</t>
  </si>
  <si>
    <t xml:space="preserve">15 to 79
mean(external)=63
mean(bachy)=61</t>
  </si>
  <si>
    <t xml:space="preserve">Staratified by atained age, calendar year, cancer registry, and race</t>
  </si>
  <si>
    <t xml:space="preserve">{Lundell, 1995, 7576738}</t>
  </si>
  <si>
    <t xml:space="preserve">{Morton, 2012, 22745217}</t>
  </si>
  <si>
    <t xml:space="preserve">International nested case-control study within a cohort of breast cancer survivors</t>
  </si>
  <si>
    <r>
      <rPr>
        <b val="true"/>
        <sz val="11"/>
        <color rgb="FFFF0000"/>
        <rFont val="Calibri"/>
        <family val="3"/>
        <charset val="128"/>
      </rPr>
      <t xml:space="preserve">Esophagus cancer</t>
    </r>
    <r>
      <rPr>
        <sz val="11"/>
        <color rgb="FF000000"/>
        <rFont val="Calibri"/>
        <family val="3"/>
        <charset val="128"/>
      </rPr>
      <t xml:space="preserve"> risk increased with increasing radiation dose to the esophageal tumor location
(P trend &lt; 0.001), with doses of ≥35 Gy associated with an odds ratio (OR) of 8.3 [95% CI: 2.7; 28].</t>
    </r>
  </si>
  <si>
    <r>
      <rPr>
        <b val="true"/>
        <sz val="11"/>
        <color rgb="FFFF0000"/>
        <rFont val="Calibri"/>
        <family val="3"/>
        <charset val="128"/>
      </rPr>
      <t xml:space="preserve">Oesophugus cancer
</t>
    </r>
    <r>
      <rPr>
        <sz val="11"/>
        <color rgb="FF000000"/>
        <rFont val="Calibri"/>
        <family val="3"/>
        <charset val="128"/>
      </rPr>
      <t xml:space="preserve">OR = 1.0
0.9 (95%CI: 0.6; 1.5)
1.2 (0.6; 2.4)
1.0 (0.5; 2.2)
2.4 (1.1; 5.5)
3.3 (1.7; 6.7)
5.7 (2.3; 15)
8.3 (2.7; 28)
0.9 (0.4; 2.0)
</t>
    </r>
  </si>
  <si>
    <t xml:space="preserve">range
0
0.1-4.9
5.0-9.9 
10.0-19.9 
20.0-24.9
25.0-29.9
30.0-34.9
35.0-44.5 
unknown</t>
  </si>
  <si>
    <t xml:space="preserve">Treated with medial and lateral tangential or direct chest radiotherapy fields (including boosts), with/
without supraclavicular, direct internal mammary chain (IMC), and axillary fields. Beam energies included Co-60 gamma rays, orthovoltage X-rays (100–400 kVp), photons (4–18 MV), and electrons (6–20 MeV). Cumulative target doses to the breast and/or peripheral regions were typically 40–50 Gy, using conventional
fractionation.</t>
  </si>
  <si>
    <r>
      <rPr>
        <sz val="11"/>
        <color rgb="FF000000"/>
        <rFont val="Calibri"/>
        <family val="3"/>
        <charset val="128"/>
      </rPr>
      <t xml:space="preserve">252 </t>
    </r>
    <r>
      <rPr>
        <b val="true"/>
        <sz val="11"/>
        <color rgb="FFFF0000"/>
        <rFont val="Calibri"/>
        <family val="3"/>
        <charset val="128"/>
      </rPr>
      <t xml:space="preserve">oesophugus cancer</t>
    </r>
    <r>
      <rPr>
        <sz val="11"/>
        <color rgb="FF000000"/>
        <rFont val="Calibri"/>
        <family val="3"/>
        <charset val="128"/>
      </rPr>
      <t xml:space="preserve"> cases, 488 controls</t>
    </r>
  </si>
  <si>
    <t xml:space="preserve">1943-2003</t>
  </si>
  <si>
    <t xml:space="preserve">43-98</t>
  </si>
  <si>
    <t xml:space="preserve">28-88 (median: 59)</t>
  </si>
  <si>
    <t xml:space="preserve">Chemotherapy, hormone therapy, smoking, drinking, family history of cancer, BMI were adjusted in analyses</t>
  </si>
  <si>
    <r>
      <rPr>
        <b val="true"/>
        <sz val="11"/>
        <color rgb="FFFF0000"/>
        <rFont val="Calibri"/>
        <family val="3"/>
        <charset val="128"/>
      </rPr>
      <t xml:space="preserve">Gastrointestinal cancer
</t>
    </r>
    <r>
      <rPr>
        <sz val="11"/>
        <color rgb="FF000000"/>
        <rFont val="Calibri"/>
        <family val="2"/>
        <charset val="1"/>
      </rPr>
      <t xml:space="preserve">O/E=4.0 (95%CI: 2.5; 5.8)</t>
    </r>
  </si>
  <si>
    <t xml:space="preserve">median follow-up of 12 years </t>
  </si>
  <si>
    <t xml:space="preserve">15,911 (=5,846+4,303+3,002+1,751+1,009)</t>
  </si>
  <si>
    <t xml:space="preserve">3-93 (mean:28, median:25)</t>
  </si>
  <si>
    <t xml:space="preserve">Pooled cohort study of tyroid cancer patients in Sweden, Italia, and France</t>
  </si>
  <si>
    <r>
      <rPr>
        <sz val="11"/>
        <color rgb="FF000000"/>
        <rFont val="Calibri"/>
        <family val="3"/>
        <charset val="128"/>
      </rPr>
      <t xml:space="preserve">ERR/GBq of I-131 is 0.10 (95%CI: 0.08 –0.27) for </t>
    </r>
    <r>
      <rPr>
        <b val="true"/>
        <sz val="11"/>
        <color rgb="FFFF0000"/>
        <rFont val="Calibri"/>
        <family val="3"/>
        <charset val="128"/>
      </rPr>
      <t xml:space="preserve">colorectal cancer</t>
    </r>
    <r>
      <rPr>
        <sz val="11"/>
        <color rgb="FF000000"/>
        <rFont val="Calibri"/>
        <family val="3"/>
        <charset val="128"/>
      </rPr>
      <t xml:space="preserve"> among all patients, and  it is 0.02 (? – 0.20) and 0.15 (0.02 – 0.38) among patients with and without external radiotherapy.</t>
    </r>
  </si>
  <si>
    <t xml:space="preserve">Mean (range) of cumulative I-131 activity: 6.0 (0.2 –55.5) GBq, which needs to convert to Gy</t>
  </si>
  <si>
    <r>
      <rPr>
        <b val="true"/>
        <sz val="11"/>
        <color rgb="FFFF0000"/>
        <rFont val="Calibri"/>
        <family val="3"/>
        <charset val="128"/>
      </rPr>
      <t xml:space="preserve">Colorectal cancer
</t>
    </r>
    <r>
      <rPr>
        <sz val="11"/>
        <color rgb="FF000000"/>
        <rFont val="Calibri"/>
        <family val="3"/>
        <charset val="128"/>
      </rPr>
      <t xml:space="preserve">RR = 1.0
0.9 (95%CI: 0.5; 1.8)
1.1 (0.6; 2.2)
2.5 (1.0; 5.5)
3.2 (0.9; 8.7)</t>
    </r>
  </si>
  <si>
    <r>
      <rPr>
        <sz val="11"/>
        <color rgb="FF000000"/>
        <rFont val="Calibri"/>
        <family val="3"/>
        <charset val="128"/>
      </rPr>
      <t xml:space="preserve">range
&lt;= 0.2 </t>
    </r>
    <r>
      <rPr>
        <b val="true"/>
        <sz val="11"/>
        <color rgb="FF0070C0"/>
        <rFont val="Calibri"/>
        <family val="3"/>
        <charset val="128"/>
      </rPr>
      <t xml:space="preserve">GBq
</t>
    </r>
    <r>
      <rPr>
        <sz val="11"/>
        <color rgb="FF000000"/>
        <rFont val="Calibri"/>
        <family val="3"/>
        <charset val="128"/>
      </rPr>
      <t xml:space="preserve">0.2-3.6
3.7-7.3
7.4-14.7
&gt;=14.8</t>
    </r>
  </si>
  <si>
    <t xml:space="preserve">I-131 administration and external beam radiotherapy</t>
  </si>
  <si>
    <r>
      <rPr>
        <sz val="11"/>
        <color rgb="FF000000"/>
        <rFont val="Calibri"/>
        <family val="3"/>
        <charset val="128"/>
      </rPr>
      <t xml:space="preserve">576 SPCs including 69 </t>
    </r>
    <r>
      <rPr>
        <b val="true"/>
        <sz val="11"/>
        <color rgb="FFFF0000"/>
        <rFont val="Calibri"/>
        <family val="3"/>
        <charset val="128"/>
      </rPr>
      <t xml:space="preserve">colorectal cancer</t>
    </r>
  </si>
  <si>
    <t xml:space="preserve">mean follow-up 13 years until 1997/ mean age at all SPCs:64 years (range:21–99)</t>
  </si>
  <si>
    <t xml:space="preserve">2-91, mean: 44</t>
  </si>
  <si>
    <t xml:space="preserve">{Rubino, 2005, 15990012}</t>
  </si>
  <si>
    <t xml:space="preserve">Cohort study of thyroid cancer patients in France and Italia</t>
  </si>
  <si>
    <r>
      <rPr>
        <sz val="11"/>
        <color rgb="FF000000"/>
        <rFont val="Calibri"/>
        <family val="3"/>
        <charset val="128"/>
      </rPr>
      <t xml:space="preserve">ORs for </t>
    </r>
    <r>
      <rPr>
        <b val="true"/>
        <sz val="11"/>
        <color rgb="FFFF0000"/>
        <rFont val="Calibri"/>
        <family val="3"/>
        <charset val="128"/>
      </rPr>
      <t xml:space="preserve">colorectal cancer</t>
    </r>
    <r>
      <rPr>
        <sz val="11"/>
        <color rgb="FF000000"/>
        <rFont val="Calibri"/>
        <family val="3"/>
        <charset val="128"/>
      </rPr>
      <t xml:space="preserve"> were 1.8 (95%CI: 0.2; 23) and  9.4 (0.4; 214) for dose groups of 0-0.1 and &gt;0.1 Gy, respectively.</t>
    </r>
  </si>
  <si>
    <t xml:space="preserve">Mean or median dose not shown, but distribution of total radiation dose to colon and rectum is shown.  </t>
  </si>
  <si>
    <r>
      <rPr>
        <b val="true"/>
        <sz val="11"/>
        <color rgb="FFFF0000"/>
        <rFont val="Calibri"/>
        <family val="3"/>
        <charset val="128"/>
      </rPr>
      <t xml:space="preserve">Colorectal cancer
</t>
    </r>
    <r>
      <rPr>
        <sz val="11"/>
        <color rgb="FF000000"/>
        <rFont val="Calibri"/>
        <family val="3"/>
        <charset val="128"/>
      </rPr>
      <t xml:space="preserve">RR = 1.0
1.8 (95%CI: 0.2; 23)
9.4 (0.4; 214)</t>
    </r>
  </si>
  <si>
    <t xml:space="preserve">range
no radiotherapy
&gt;0-0.1 Gy
&gt; 0.1Gy
</t>
  </si>
  <si>
    <t xml:space="preserve">I-131 administration and external beam radiotherapy, doses were estimated by ICRP conversion factors and Dos_EG software</t>
  </si>
  <si>
    <r>
      <rPr>
        <sz val="11"/>
        <color rgb="FF000000"/>
        <rFont val="Calibri"/>
        <family val="2"/>
        <charset val="1"/>
      </rPr>
      <t xml:space="preserve">15 </t>
    </r>
    <r>
      <rPr>
        <b val="true"/>
        <sz val="11"/>
        <color rgb="FFFF0000"/>
        <rFont val="Calibri"/>
        <family val="3"/>
        <charset val="128"/>
      </rPr>
      <t xml:space="preserve">colorectal cancer</t>
    </r>
    <r>
      <rPr>
        <sz val="11"/>
        <color rgb="FF000000"/>
        <rFont val="Calibri"/>
        <family val="2"/>
        <charset val="1"/>
      </rPr>
      <t xml:space="preserve"> cases and 76 controls</t>
    </r>
  </si>
  <si>
    <t xml:space="preserve">1933-1998</t>
  </si>
  <si>
    <r>
      <rPr>
        <sz val="11"/>
        <color rgb="FF000000"/>
        <rFont val="Calibri"/>
        <family val="3"/>
        <charset val="128"/>
      </rPr>
      <t xml:space="preserve">ERR/Gy and RR by dose-group are given for </t>
    </r>
    <r>
      <rPr>
        <b val="true"/>
        <sz val="11"/>
        <color rgb="FFFF0000"/>
        <rFont val="Calibri"/>
        <family val="3"/>
        <charset val="128"/>
      </rPr>
      <t xml:space="preserve">cancer of digestive tract
</t>
    </r>
    <r>
      <rPr>
        <sz val="11"/>
        <color rgb="FF000000"/>
        <rFont val="Calibri"/>
        <family val="3"/>
        <charset val="128"/>
      </rPr>
      <t xml:space="preserve">ERR/Gy =0.1 (95%CI:0.0; 0.8)
RR=1.3 (95%CI:0.3-6.1) RT noCT</t>
    </r>
  </si>
  <si>
    <r>
      <rPr>
        <b val="true"/>
        <sz val="11"/>
        <color rgb="FFFF0000"/>
        <rFont val="Calibri"/>
        <family val="3"/>
        <charset val="128"/>
      </rPr>
      <t xml:space="preserve">Digestive cancer
</t>
    </r>
    <r>
      <rPr>
        <sz val="11"/>
        <color rgb="FF000000"/>
        <rFont val="Calibri"/>
        <family val="3"/>
        <charset val="128"/>
      </rPr>
      <t xml:space="preserve">RR = 1
3.7 (95%CI: 0.8; 17.2)
7.2 (0.8; 64.0)
6.5 (0.7; 60.2)
17.6 (2.1; 148.4)
8.5 (1.0; 70.2)</t>
    </r>
  </si>
  <si>
    <t xml:space="preserve">range
0
&gt;0–1
&gt;1–5
&gt;5–30
&gt;30 
unknown</t>
  </si>
  <si>
    <t xml:space="preserve">some orthovoltage beams, some high voltage X- and gamma rays, Dos_EG software</t>
  </si>
  <si>
    <r>
      <rPr>
        <sz val="11"/>
        <color rgb="FF000000"/>
        <rFont val="Calibri"/>
        <family val="3"/>
        <charset val="128"/>
      </rPr>
      <t xml:space="preserve">22 </t>
    </r>
    <r>
      <rPr>
        <b val="true"/>
        <sz val="11"/>
        <color rgb="FFFF0000"/>
        <rFont val="Calibri"/>
        <family val="3"/>
        <charset val="128"/>
      </rPr>
      <t xml:space="preserve">digestive cancer</t>
    </r>
    <r>
      <rPr>
        <sz val="11"/>
        <color rgb="FFFF0000"/>
        <rFont val="Calibri"/>
        <family val="3"/>
        <charset val="128"/>
      </rPr>
      <t xml:space="preserve"> </t>
    </r>
    <r>
      <rPr>
        <sz val="11"/>
        <color rgb="FF000000"/>
        <rFont val="Calibri"/>
        <family val="3"/>
        <charset val="128"/>
      </rPr>
      <t xml:space="preserve">cases and 60 controls</t>
    </r>
  </si>
  <si>
    <t xml:space="preserve">46.9 (=92/196*100) for cases and 47.8 (=271/567*100) for controls</t>
  </si>
  <si>
    <t xml:space="preserve">Whether chemotherapy was adjusted in statistical models or not was unclear</t>
  </si>
  <si>
    <t xml:space="preserve">{Kleinerman, 2013, 23707149}</t>
  </si>
  <si>
    <t xml:space="preserve">International case-control study in a cohort of cervical cancer survivors</t>
  </si>
  <si>
    <r>
      <rPr>
        <sz val="11"/>
        <color rgb="FF000000"/>
        <rFont val="Calibri"/>
        <family val="3"/>
        <charset val="128"/>
      </rPr>
      <t xml:space="preserve">EOR/Gy for </t>
    </r>
    <r>
      <rPr>
        <b val="true"/>
        <sz val="11"/>
        <color rgb="FFFF0000"/>
        <rFont val="Calibri"/>
        <family val="3"/>
        <charset val="128"/>
      </rPr>
      <t xml:space="preserve">stomach cancer</t>
    </r>
    <r>
      <rPr>
        <sz val="11"/>
        <color rgb="FF000000"/>
        <rFont val="Calibri"/>
        <family val="3"/>
        <charset val="128"/>
      </rPr>
      <t xml:space="preserve">; 0.11 (95% CI: 0.001; 0.48)</t>
    </r>
  </si>
  <si>
    <t xml:space="preserve">Stomach dose; mean: 2.56 Gy, range: 0.3-46.1</t>
  </si>
  <si>
    <r>
      <rPr>
        <b val="true"/>
        <sz val="11"/>
        <color rgb="FFFF0000"/>
        <rFont val="Calibri"/>
        <family val="3"/>
        <charset val="128"/>
      </rPr>
      <t xml:space="preserve">Stomach cancer
</t>
    </r>
    <r>
      <rPr>
        <sz val="11"/>
        <color rgb="FF000000"/>
        <rFont val="Calibri"/>
        <family val="3"/>
        <charset val="128"/>
      </rPr>
      <t xml:space="preserve">RR = 1
0.51 (95%CI: 0.10; 2.04)
2.28 (0.86; 6.34)
1.87 (0.80; 4.71)
1.63 (0.71; 4.05)
1.27 (0.48; 3.51)
1.91 (0.53; 6.88)
4.20 (1.41; 13.4)
2.83 (0.85; 9.74)</t>
    </r>
  </si>
  <si>
    <t xml:space="preserve">range (mean)
0 (0.00)
&gt;0–0.49 (0.31)
0.50–0.99 (0.75)
1.0–1.99 (1.45)
2.0-2.99 (2.43)
3.0-3.99 (3.40)
4.0-4.99 (4.37)
5.0-46.1 (12.1)
unknown</t>
  </si>
  <si>
    <t xml:space="preserve">External beam treatments typically were given in 1.5- to 3.0-Gy fractions over 4-6 weeks for a total dose of 30-50 Gy. Energies included orthovoltage (160-400 kVp) (47.9%), 60Co (19.1%), megavoltage photons (4-45 MV) (21.3%), combined energies (4.3%), and unknown energy (7.4%). </t>
  </si>
  <si>
    <r>
      <rPr>
        <sz val="11"/>
        <color rgb="FF000000"/>
        <rFont val="Calibri"/>
        <family val="3"/>
        <charset val="128"/>
      </rPr>
      <t xml:space="preserve">201 </t>
    </r>
    <r>
      <rPr>
        <b val="true"/>
        <sz val="11"/>
        <color rgb="FFFF0000"/>
        <rFont val="Calibri"/>
        <family val="3"/>
        <charset val="128"/>
      </rPr>
      <t xml:space="preserve">stomach cancer</t>
    </r>
    <r>
      <rPr>
        <sz val="11"/>
        <color rgb="FFFF0000"/>
        <rFont val="Calibri"/>
        <family val="3"/>
        <charset val="128"/>
      </rPr>
      <t xml:space="preserve"> </t>
    </r>
    <r>
      <rPr>
        <sz val="11"/>
        <color rgb="FF000000"/>
        <rFont val="Calibri"/>
        <family val="3"/>
        <charset val="128"/>
      </rPr>
      <t xml:space="preserve">cases and 378 controls</t>
    </r>
  </si>
  <si>
    <t xml:space="preserve">1943-1995</t>
  </si>
  <si>
    <t xml:space="preserve">Second stomach cancer cases
were diagnosed a mean of 17 years (range, 5-42 years) after cervical cancer</t>
  </si>
  <si>
    <t xml:space="preserve">median: 54 years</t>
  </si>
  <si>
    <t xml:space="preserve">General cancer risk factors such as tobacco use, alcohol, height and weight, and family history of cancer were not included in analyses. Whether chemotherapy was adjusted in analyses or not was unclear, but frequency of chemotherapy was rare.</t>
  </si>
  <si>
    <t xml:space="preserve">{Morton, 2013, 23980092}</t>
  </si>
  <si>
    <t xml:space="preserve">International case-control study of stomach cancer in a cohort of Hodgikin lymphoma survivors in 7 countries</t>
  </si>
  <si>
    <r>
      <rPr>
        <sz val="11"/>
        <color rgb="FF000000"/>
        <rFont val="Calibri"/>
        <family val="3"/>
        <charset val="128"/>
      </rPr>
      <t xml:space="preserve">EOR/Gy for </t>
    </r>
    <r>
      <rPr>
        <b val="true"/>
        <sz val="11"/>
        <color rgb="FFFF0000"/>
        <rFont val="Calibri"/>
        <family val="3"/>
        <charset val="128"/>
      </rPr>
      <t xml:space="preserve">stomach cancer</t>
    </r>
    <r>
      <rPr>
        <sz val="11"/>
        <color rgb="FF000000"/>
        <rFont val="Calibri"/>
        <family val="3"/>
        <charset val="128"/>
      </rPr>
      <t xml:space="preserve"> = 0.09 (95% CI: 0.04; 0.21)</t>
    </r>
  </si>
  <si>
    <r>
      <rPr>
        <b val="true"/>
        <sz val="11"/>
        <color rgb="FFFF0000"/>
        <rFont val="Calibri"/>
        <family val="3"/>
        <charset val="128"/>
      </rPr>
      <t xml:space="preserve">Stomach cancer
</t>
    </r>
    <r>
      <rPr>
        <sz val="11"/>
        <color rgb="FF000000"/>
        <rFont val="Calibri"/>
        <family val="3"/>
        <charset val="128"/>
      </rPr>
      <t xml:space="preserve">
RR = 1
1.3 (95%CI: 0.4; 4.1)
1.0 (0.3; 3.5)
0.5 (0.1; 2.7)
4.6 (1.2; 20.5)
8.2 (2.6; 29.7)
4.2 (1.2; 15.6)</t>
    </r>
  </si>
  <si>
    <t xml:space="preserve">range (mean for cases and controls)
0 (0.0, 0.0)
0.1–0.9 (0.3, 0.4)
1.0–4.9 (2.4, 1.9)
5.0–24.9 (18.9, 15.8)
25.0-34.9 (30.4, 31.6)
35.0-39.9 (37.9, 37.9)
&gt;=40.0 (43.3, 42.6)</t>
  </si>
  <si>
    <t xml:space="preserve">Patients generally were treated with mantle fields, with or without subdiaphragmatic fields, with cumulative target doses of 25 to 45 Gy using conventional fractionation.</t>
  </si>
  <si>
    <r>
      <rPr>
        <sz val="11"/>
        <color rgb="FF000000"/>
        <rFont val="Calibri"/>
        <family val="3"/>
        <charset val="128"/>
      </rPr>
      <t xml:space="preserve">89 </t>
    </r>
    <r>
      <rPr>
        <b val="true"/>
        <sz val="11"/>
        <color rgb="FFFF0000"/>
        <rFont val="Calibri"/>
        <family val="3"/>
        <charset val="128"/>
      </rPr>
      <t xml:space="preserve">stomach cancer</t>
    </r>
    <r>
      <rPr>
        <sz val="11"/>
        <color rgb="FFFF0000"/>
        <rFont val="Calibri"/>
        <family val="3"/>
        <charset val="128"/>
      </rPr>
      <t xml:space="preserve"> </t>
    </r>
    <r>
      <rPr>
        <sz val="11"/>
        <color rgb="FF000000"/>
        <rFont val="Calibri"/>
        <family val="3"/>
        <charset val="128"/>
      </rPr>
      <t xml:space="preserve">cases and 190 controls</t>
    </r>
  </si>
  <si>
    <t xml:space="preserve">Hodgkin lymphoma</t>
  </si>
  <si>
    <t xml:space="preserve">For cases, the median interval fromHLto stomach cancer was 15 years, and median age at stomach cancer diagnosis was 50 years.</t>
  </si>
  <si>
    <t xml:space="preserve">11-83 (median:30)</t>
  </si>
  <si>
    <t xml:space="preserve">38 for cases and 40 for controls</t>
  </si>
  <si>
    <t xml:space="preserve">Chemotherapy was adjusted in analyses.</t>
  </si>
  <si>
    <t xml:space="preserve">{Nottage, 2012, 22665546}</t>
  </si>
  <si>
    <t xml:space="preserve">case-control study in a cohort of childhood cancer survivors at St Jude Children’s Research Hospital</t>
  </si>
  <si>
    <r>
      <rPr>
        <sz val="11"/>
        <color rgb="FF000000"/>
        <rFont val="Calibri"/>
        <family val="3"/>
        <charset val="128"/>
      </rPr>
      <t xml:space="preserve">Risk of secondary </t>
    </r>
    <r>
      <rPr>
        <b val="true"/>
        <sz val="11"/>
        <color rgb="FFFF0000"/>
        <rFont val="Calibri"/>
        <family val="3"/>
        <charset val="128"/>
      </rPr>
      <t xml:space="preserve">colorectal cancer</t>
    </r>
    <r>
      <rPr>
        <sz val="11"/>
        <color rgb="FF000000"/>
        <rFont val="Calibri"/>
        <family val="3"/>
        <charset val="128"/>
      </rPr>
      <t xml:space="preserve"> with 10-Gy dose increments; OR 1.7 (95% CI: 1.2; 2.5) and OR 1.7 (1.1; 2.9), compared with two control groups, which corresponds to EOR estimates of 1.3 (95% CI:-0.5; 3.1) and 0.8 (95% CI, -0.6; 2.2)</t>
    </r>
  </si>
  <si>
    <t xml:space="preserve">12.00-40.50 (median:29.15) for cases </t>
  </si>
  <si>
    <r>
      <rPr>
        <sz val="11"/>
        <color rgb="FF000000"/>
        <rFont val="Calibri"/>
        <family val="3"/>
        <charset val="128"/>
      </rPr>
      <t xml:space="preserve">19 </t>
    </r>
    <r>
      <rPr>
        <b val="true"/>
        <sz val="11"/>
        <color rgb="FFFF0000"/>
        <rFont val="Calibri"/>
        <family val="3"/>
        <charset val="128"/>
      </rPr>
      <t xml:space="preserve">colorectal cancer</t>
    </r>
    <r>
      <rPr>
        <sz val="11"/>
        <color rgb="FFFF0000"/>
        <rFont val="Calibri"/>
        <family val="3"/>
        <charset val="128"/>
      </rPr>
      <t xml:space="preserve"> </t>
    </r>
    <r>
      <rPr>
        <sz val="11"/>
        <color rgb="FF000000"/>
        <rFont val="Calibri"/>
        <family val="3"/>
        <charset val="128"/>
      </rPr>
      <t xml:space="preserve">cases and 220 controls</t>
    </r>
  </si>
  <si>
    <t xml:space="preserve">Childhood cancer including ALL, AML, CML, Hodgkin lymphoma</t>
  </si>
  <si>
    <t xml:space="preserve">1960-2009</t>
  </si>
  <si>
    <t xml:space="preserve">Time between primary cancer and SPCa; 4.7-38.9 (median: 24.9) years/age; 11.2-47.1 (median: 33.3) </t>
  </si>
  <si>
    <t xml:space="preserve">0-20.3 (mean:10.2) </t>
  </si>
  <si>
    <t xml:space="preserve">47.4 for cases and 41.2 and 40.3 for group 1 and 2 controls</t>
  </si>
  <si>
    <t xml:space="preserve">Chemotherapy does not seem to be adjusted in analyses.</t>
  </si>
  <si>
    <t xml:space="preserve">{Tukenova, 2012, 22284034}</t>
  </si>
  <si>
    <t xml:space="preserve">case-control study in French-UK and Nordic cohorts of childhood cancer survivors</t>
  </si>
  <si>
    <r>
      <rPr>
        <sz val="11"/>
        <color rgb="FF000000"/>
        <rFont val="Calibri"/>
        <family val="3"/>
        <charset val="128"/>
      </rPr>
      <t xml:space="preserve">EOR/Gy for </t>
    </r>
    <r>
      <rPr>
        <b val="true"/>
        <sz val="11"/>
        <color rgb="FFFF0000"/>
        <rFont val="Calibri"/>
        <family val="3"/>
        <charset val="128"/>
      </rPr>
      <t xml:space="preserve">digestive cancers</t>
    </r>
    <r>
      <rPr>
        <sz val="11"/>
        <color rgb="FF000000"/>
        <rFont val="Calibri"/>
        <family val="3"/>
        <charset val="128"/>
      </rPr>
      <t xml:space="preserve">; 0.13 (95%CI: 0.05; 0.32) for both sexes,  0.13 (95%CI: 0.05; 0.32). There is no significant difference in EOR/Gy between men (0.15, 95%CI: 0.05; 0.35) and women (0.18, 95%CI: -0.01; 0.44).</t>
    </r>
  </si>
  <si>
    <t xml:space="preserve">Mean local dose at SMCa sites was 18.1 Gy for case patients (range, 0–71) and 7.5 Gy for controls (range, 0–57.5). Dos_EG software was used.</t>
  </si>
  <si>
    <r>
      <rPr>
        <b val="true"/>
        <sz val="11"/>
        <color rgb="FFFF0000"/>
        <rFont val="Calibri"/>
        <family val="3"/>
        <charset val="128"/>
      </rPr>
      <t xml:space="preserve">Digestive cancer
</t>
    </r>
    <r>
      <rPr>
        <sz val="11"/>
        <color rgb="FF000000"/>
        <rFont val="Calibri"/>
        <family val="3"/>
        <charset val="128"/>
      </rPr>
      <t xml:space="preserve">RR = 1.0
1.1 (95%CI: to be read from Fig. 2 because of no values mentioned)
5.2 (1.7; 16.0)
9.6 (2.6; 35.2)</t>
    </r>
  </si>
  <si>
    <t xml:space="preserve">range
no exposure
0–9
10–29
30 or more</t>
  </si>
  <si>
    <t xml:space="preserve">29,688 (=4,568 of French-UK cohort + 25,120 of Nordic cohort)</t>
  </si>
  <si>
    <r>
      <rPr>
        <sz val="11"/>
        <color rgb="FF000000"/>
        <rFont val="Calibri"/>
        <family val="3"/>
        <charset val="128"/>
      </rPr>
      <t xml:space="preserve">58 </t>
    </r>
    <r>
      <rPr>
        <b val="true"/>
        <sz val="11"/>
        <color rgb="FFFF0000"/>
        <rFont val="Calibri"/>
        <family val="3"/>
        <charset val="128"/>
      </rPr>
      <t xml:space="preserve">digestive cancer</t>
    </r>
    <r>
      <rPr>
        <sz val="11"/>
        <color rgb="FFFF0000"/>
        <rFont val="Calibri"/>
        <family val="3"/>
        <charset val="128"/>
      </rPr>
      <t xml:space="preserve"> </t>
    </r>
    <r>
      <rPr>
        <sz val="11"/>
        <color rgb="FF000000"/>
        <rFont val="Calibri"/>
        <family val="3"/>
        <charset val="128"/>
      </rPr>
      <t xml:space="preserve">cases and 167 controls</t>
    </r>
  </si>
  <si>
    <t xml:space="preserve">1946-1985 (mean: 1969)</t>
  </si>
  <si>
    <t xml:space="preserve">median follow-up of 25 years/11–59 (median: 32.0)</t>
  </si>
  <si>
    <t xml:space="preserve">102,858 person-years</t>
  </si>
  <si>
    <t xml:space="preserve">0–19 (median: 6.5)</t>
  </si>
  <si>
    <t xml:space="preserve">Chemotherapy was adjusted in analyses</t>
  </si>
  <si>
    <t xml:space="preserve">TABLE 5.2.x Summary  of studies on second primary gastrointetinal cancer incidence following RT. Only studies that provided estimates of individual organ dose (or enough information to derive such doses) are included here.
</t>
  </si>
  <si>
    <t xml:space="preserve">{Boice_Stomach, 1988, 3186929}</t>
  </si>
  <si>
    <t xml:space="preserve">Appendix Table XII</t>
  </si>
  <si>
    <t xml:space="preserve">{Boice_Colon, 1988, 3186929}</t>
  </si>
  <si>
    <t xml:space="preserve">Appendix Table II</t>
  </si>
  <si>
    <t xml:space="preserve">{Boice_Rectum, 1988, 3186929}</t>
  </si>
  <si>
    <t xml:space="preserve">Appendix Table III</t>
  </si>
  <si>
    <t xml:space="preserve">{Lonn_Oesophagus, 2010, 20142245}</t>
  </si>
  <si>
    <t xml:space="preserve">Table1, 3, External IRR</t>
  </si>
  <si>
    <t xml:space="preserve">{Lonn_Stomach, 2010, 20142245}</t>
  </si>
  <si>
    <t xml:space="preserve">{Lonn_SmallInt, 2010, 20142245}</t>
  </si>
  <si>
    <t xml:space="preserve">{Lonn_Colon, 2010, 20142245}</t>
  </si>
  <si>
    <t xml:space="preserve">{Lonn_Rectum, 2010, 20142245}</t>
  </si>
  <si>
    <t xml:space="preserve">Figure 3</t>
  </si>
  <si>
    <t xml:space="preserve">U. Schneider Checked</t>
  </si>
  <si>
    <t xml:space="preserve">Thyroid dose (Gy), mean, 
median, range, </t>
  </si>
  <si>
    <t xml:space="preserve">Thyroid dose (Gy) category
</t>
  </si>
  <si>
    <t xml:space="preserve">Second primary 
Thyroid cancer cases (controls, matched, unmatched))</t>
  </si>
  <si>
    <t xml:space="preserve">French Cohort,  1954-1983</t>
  </si>
  <si>
    <t xml:space="preserve">RR (from RT) = 1.2 (95%CI: 0.2; 6.2)
ERR per Gy 0.012 (95% CI:  -0.01 to 0.07) (p =0.8) - check -ve vs em-dash with authors</t>
  </si>
  <si>
    <t xml:space="preserve">mean =6.6 Gy for cases
mean = 9.4Gy for controls </t>
  </si>
  <si>
    <t xml:space="preserve">RR= 1.0 (ref)
1.3 (95%CI: 0.2; 7.3)
1.05 (95%0.1; 7.9)
</t>
  </si>
  <si>
    <t xml:space="preserve">0 
0-10
&gt;10</t>
  </si>
  <si>
    <t xml:space="preserve">Cobalt or Electrons,mean of  27 fractions (range 12-52), Dos-EG program 
for individual doses</t>
  </si>
  <si>
    <t xml:space="preserve">8 (192 matched)</t>
  </si>
  <si>
    <t xml:space="preserve">1954-1983</t>
  </si>
  <si>
    <t xml:space="preserve">mean=9 range=3-27/mean = 57
range = 41-71</t>
  </si>
  <si>
    <t xml:space="preserve">-</t>
  </si>
  <si>
    <t xml:space="preserve">32-69</t>
  </si>
  <si>
    <t xml:space="preserve">1 case with ChemoT
</t>
  </si>
  <si>
    <t xml:space="preserve">{Bhatti, 2010, 21128798} </t>
  </si>
  <si>
    <t xml:space="preserve">North American Childhood Cancer
 Survivor study</t>
  </si>
  <si>
    <t xml:space="preserve">Model 5: 
ERR =1.381.D x exp(-0.00164.D^2) - no CIs - linear up to 20Gy
EAR also given but no CIs</t>
  </si>
  <si>
    <t xml:space="preserve">no overall mean thyroid dose reported (only means in categories), but 7.3 Gy calculated from categories)</t>
  </si>
  <si>
    <t xml:space="preserve">RR=1 
1.2 (95%CI: 0.6; 2.5)
8.5 (3.2; 22.6)
10.6 (4.5; 24.9)
13.8 (6.3; 30.3)
14.6 (6.8;  31.5)
9.3 (3.9;  21.9)
8.9 (3.6; 21.7)
3.6 (1.3,;10.2)
2.8 (1.1; 7.1)</t>
  </si>
  <si>
    <t xml:space="preserve">0 (mean)
&gt;0–&lt;5 (0.8)
5–&lt;10 (7.4)
10–&lt;15 (12.3)
15–&lt;20 (17.4)
20–&lt;25 (22.0)
25–&lt;30 (27.3)
30–&lt;35 (32.4)
35–&lt;40 (37.5)
&gt;=40 (45.6)</t>
  </si>
  <si>
    <t xml:space="preserve">A wide range of 
treatment modalities </t>
  </si>
  <si>
    <t xml:space="preserve">Childhood cancer (leukemia,
Hodgkin lymphoma and non-Hodgkin lymphoma, central
nervous system cancer, soft tissue sarcoma, kidney cancer, bone
cancer, neuroblastoma)</t>
  </si>
  <si>
    <t xml:space="preserve">1970 to 2005</t>
  </si>
  <si>
    <t xml:space="preserve">&lt;21 years</t>
  </si>
  <si>
    <t xml:space="preserve">RR = 2.35 (90%CI: 0.6; 8.7)
RR at 1 Gy = 13.30 (90%CI: 0.00,77.0)
EAR=6.87(90%CI:-2.04;39.2)/10000PY/Gy</t>
  </si>
  <si>
    <t xml:space="preserve">0.11Gy</t>
  </si>
  <si>
    <t xml:space="preserve">RR = 1.00
1.86 (90%CI: 0.5; 7.3)
2.39 (0.5; 11)
3.42(0.7; 18)</t>
  </si>
  <si>
    <t xml:space="preserve">lower limit, (mean)
&lt;0.05 (0.03)
0.05-  (0.07)
0.10- (0.13)
&gt;0.15 (0.18)</t>
  </si>
  <si>
    <t xml:space="preserve">150'000</t>
  </si>
  <si>
    <t xml:space="preserve">43 (78 matched)</t>
  </si>
  <si>
    <t xml:space="preserve">{de Vathaire, 1999, 10597762}</t>
  </si>
  <si>
    <t xml:space="preserve">French and UK Childhood cancer 
survivour study (1942 - 1992)
</t>
  </si>
  <si>
    <t xml:space="preserve">RR=60(95%CI:34;97)
EAR=26 (95%:CI14;42)/1E6PY</t>
  </si>
  <si>
    <t xml:space="preserve">Mean=7Gy</t>
  </si>
  <si>
    <t xml:space="preserve">Orthovoltage , Cobalt 60, High-energy X-rays, electrons</t>
  </si>
  <si>
    <t xml:space="preserve">Childhood cancer</t>
  </si>
  <si>
    <t xml:space="preserve">1942-1985</t>
  </si>
  <si>
    <t xml:space="preserve">mean FU =15; mean age at SPCa diagnosis=22(14-28)
 (range 3-45)</t>
  </si>
  <si>
    <t xml:space="preserve">mean=6 ; &lt;= 17</t>
  </si>
  <si>
    <t xml:space="preserve">{de Vathaire, 2015, 26327481}</t>
  </si>
  <si>
    <t xml:space="preserve">French and UK Childhood cancer 
survivour study (1942 - 2014)</t>
  </si>
  <si>
    <t xml:space="preserve">ERR/Gy = 4.7 (95% CI,
1.7–22.6). 4.9
RR= (1 +[4.75   thyroid dose])   (exp [-0.54   sqrt (thyroid dose)]).
</t>
  </si>
  <si>
    <t xml:space="preserve">Mean =6.4 Gy
median = 0.7
(range &lt;0.001–72 Gy).</t>
  </si>
  <si>
    <t xml:space="preserve">1.0 (ref)
1.3 (95%CI: 0.5; 4.2)
6.9 (2.4; 21.4)
8.7 (3.2; 26.4)
13.8 (4.5; 45.5)
4.9 (0.3; 32.0)
Conststent with Fig.2?</t>
  </si>
  <si>
    <t xml:space="preserve">0
0–0.9 (mean=0.3)
1–4.9 (2.3)
5–19.9 (11.7)
20–39.9 (28.6)
&gt;40 (48.8)</t>
  </si>
  <si>
    <t xml:space="preserve">brachytherapy
external radiotherapy</t>
  </si>
  <si>
    <t xml:space="preserve">Mean FU = 27
-2014</t>
  </si>
  <si>
    <t xml:space="preserve">&lt;= 16</t>
  </si>
  <si>
    <t xml:space="preserve">Chemotherapy, BMI</t>
  </si>
  <si>
    <t xml:space="preserve">Surveillance, Epidemiology and
 End Results Program</t>
  </si>
  <si>
    <t xml:space="preserve">IRR (ext.) = 2.05 (95%CI: 0.69; 6.06)
IRR (Brachy.) = 4.22 (1.56; 11.46)
internal comparison with surgery only group.</t>
  </si>
  <si>
    <t xml:space="preserve">Mean (external)=0.05, range 0.04 to 0.06
Mean (Brachy.)=0.03, range 0.02 to 0.04</t>
  </si>
  <si>
    <t xml:space="preserve">none</t>
  </si>
  <si>
    <t xml:space="preserve">none </t>
  </si>
  <si>
    <t xml:space="preserve">brachytherapy or
external radiotherapy or these combined</t>
  </si>
  <si>
    <t xml:space="preserve">Skin Hemangioma study not primary cancer</t>
  </si>
  <si>
    <t xml:space="preserve">{Ron, 1995, 7871153}</t>
  </si>
  <si>
    <t xml:space="preserve">Pooled analysis of 7 cohorts - 2 on SPCa i.e., primary ca =cervical cancer and = childhood cancerLate Effects Study Group  - check these 2 are included</t>
  </si>
  <si>
    <t xml:space="preserve">French Gustave Roussy Institute Breast cancer cohort - CACO</t>
  </si>
  <si>
    <t xml:space="preserve">no risks just for Thyroid cancers</t>
  </si>
  <si>
    <t xml:space="preserve">no thyroid doses reported</t>
  </si>
  <si>
    <t xml:space="preserve">external beam radiotherapy</t>
  </si>
  <si>
    <t xml:space="preserve">mean latency = 9 
(range 3 – 27)</t>
  </si>
  <si>
    <t xml:space="preserve">Chemotherapy, 
Hormone treatment</t>
  </si>
  <si>
    <t xml:space="preserve">{Sigurdson, 2005, 15950715}</t>
  </si>
  <si>
    <t xml:space="preserve">North America Childhood Cancer Survivor Study - nested CaCo </t>
  </si>
  <si>
    <t xml:space="preserve">RR =1+1·316[dose]exp (–0·00189[dosexdose]).
ERR/Gy (&lt;15 Gy) = 1·32 (95% CI:  0·44; 4·06)</t>
  </si>
  <si>
    <t xml:space="preserve">given by type of first primary cancer</t>
  </si>
  <si>
    <t xml:space="preserve">OR = 1
1·1 (95%CI: 0·4; 3·3)
6·9 (2·3; 23·8)
9·8 (3·2; 34·8)
3·4 (0·8; 14·7)
1.6 (0·3; 7·8)</t>
  </si>
  <si>
    <t xml:space="preserve">0
&gt;0–10
10–20
20–30
30–40
&gt;40 </t>
  </si>
  <si>
    <t xml:space="preserve">no details given</t>
  </si>
  <si>
    <t xml:space="preserve">14054 
5-year survivors</t>
  </si>
  <si>
    <t xml:space="preserve">69 (265 matched)</t>
  </si>
  <si>
    <t xml:space="preserve">cancer during childhood involving
 RT to the thorax or head and neck region</t>
  </si>
  <si>
    <t xml:space="preserve">to 2000</t>
  </si>
  <si>
    <t xml:space="preserve">&lt;21</t>
  </si>
  <si>
    <t xml:space="preserve">ERR/Gy =1.7 (95%CI:0.1; 22.1)
RR=1.7 (95%CI:0.3-11.9) RT noCT</t>
  </si>
  <si>
    <t xml:space="preserve">RR = 1
3.4 (95%CI: 0·3; 40.9)
40.6 (1·3; 1226.2)
51.0 (2.0; 1329.5)
21.3 (0·3; 1568.0)</t>
  </si>
  <si>
    <t xml:space="preserve">0
&gt;0–1
&gt;1–5
&gt;5–30
&gt;30 </t>
  </si>
  <si>
    <t xml:space="preserve">14 (41)</t>
  </si>
  <si>
    <t xml:space="preserve">{Chow, 2009, 19459201}  </t>
  </si>
  <si>
    <t xml:space="preserve">North America Childhood Cancer Survivor Study - cohort study </t>
  </si>
  <si>
    <t xml:space="preserve">SIR=4.8 (95%CI: 2.6; 8.2) all
SIR=1.8 (95%CI: 0.4; 5.3)RT only</t>
  </si>
  <si>
    <t xml:space="preserve">mean=13.4 Gy 
(range 0.1–21.4),</t>
  </si>
  <si>
    <t xml:space="preserve">CNS (incl. spinal) radiation</t>
  </si>
  <si>
    <t xml:space="preserve">3,579 ALL
survivors compared to 3,846 siblings</t>
  </si>
  <si>
    <t xml:space="preserve">ALL in childhood</t>
  </si>
  <si>
    <t xml:space="preserve">1970-1994/ median follow-up of 15 years/median age =25 
(range 14-40)</t>
  </si>
  <si>
    <t xml:space="preserve">median =4 (0-20)</t>
  </si>
  <si>
    <t xml:space="preserve">{Finke, 2015, 26517987} </t>
  </si>
  <si>
    <t xml:space="preserve">German Childhood Cancer 
Registry, CACO</t>
  </si>
  <si>
    <t xml:space="preserve">OR = 1.051/Gy (95 %CI: 0.984; 1.123)</t>
  </si>
  <si>
    <t xml:space="preserve">mean neck dose (cases)  =30.3 (range 25-35)
(controls)= 32.5 (20–40)</t>
  </si>
  <si>
    <t xml:space="preserve">Fig 1 but Cis NA</t>
  </si>
  <si>
    <t xml:space="preserve">Fig 1 - 3 dose categories</t>
  </si>
  <si>
    <t xml:space="preserve">16 (34 matched)</t>
  </si>
  <si>
    <t xml:space="preserve">1980-2000</t>
  </si>
  <si>
    <t xml:space="preserve">1980-2002 / range 8-30 
/median FU 9.3 years (range 4.0-17.6)</t>
  </si>
  <si>
    <t xml:space="preserve">&lt;=14 </t>
  </si>
  <si>
    <t xml:space="preserve">NA for all registry, 10 male and 7 female Thyroid cancers</t>
  </si>
  <si>
    <t xml:space="preserve">{Ronckers, 2006, 17007558} </t>
  </si>
  <si>
    <t xml:space="preserve">North America Childhood Cancer Survivor Study - CACO study </t>
  </si>
  <si>
    <t xml:space="preserve">ERR/Gy = 0.51 (no Cis) (all doses)
ERR/Gy = 1.3  (95% CI:0.4–4.1) &lt; 6 Gy with  decrease in
ERR of 0.2% per unit dose squared with increasing dose
ERR=2.03*D*exp(-D^2*0.00189)</t>
  </si>
  <si>
    <t xml:space="preserve">Mean (max) (cases)=24 (56)
 Mean (max) (control)=13 (62)</t>
  </si>
  <si>
    <t xml:space="preserve">Figure 2 with Cis - but not tabulated</t>
  </si>
  <si>
    <t xml:space="preserve">1970-2000/ 25 (max 40)  
follow-up=15 mean(sec)-mean(prim)</t>
  </si>
  <si>
    <t xml:space="preserve">mean = 10 (&lt;20)</t>
  </si>
  <si>
    <t xml:space="preserve">{Rubino, 2003, 14566829}</t>
  </si>
  <si>
    <t xml:space="preserve">French and UK Childhood cancer 
survivour study</t>
  </si>
  <si>
    <t xml:space="preserve">ERR =
0.50 per Gy (95% CI: &lt;0; 16)</t>
  </si>
  <si>
    <t xml:space="preserve">mean (5 thyroid cancers) = 6.7 Gy</t>
  </si>
  <si>
    <t xml:space="preserve">orthovoltage X-rays (200–250 kV), Cobalt-60 _x0001_-rays, megavoltage
X-rays (4–25 MV) and electrons (6–22 MV).</t>
  </si>
  <si>
    <t xml:space="preserve">Neuroblastoma in 
childhood</t>
  </si>
  <si>
    <t xml:space="preserve">1948 to 1986</t>
  </si>
  <si>
    <t xml:space="preserve">1948-1992
</t>
  </si>
  <si>
    <t xml:space="preserve">median=11 month (0-198months)</t>
  </si>
  <si>
    <t xml:space="preserve">{Veiga, 2012, 22857014} </t>
  </si>
  <si>
    <t xml:space="preserve">pooled analysis (2 corts + 2 CACO) including these already in this table:-
{Bhatti, 2010, 21128798} 
{de Vathaire, 1999, 10597762}
{Tucker, 1991, 1851664}
{Svahn-Tapper, 2006, 16760180}</t>
  </si>
  <si>
    <t xml:space="preserve">?</t>
  </si>
  <si>
    <t xml:space="preserve">RR at 10 Gy = 13.7 (95% CI: 8.0; 24.0)
linear under 10Gy, leveled off at 10–15-fold for 10–30 Gy, 
then declined - but elevated &gt;50 Gy
EAR(10Gy)=12.4 (95% CI: 9.3–16.8) per 10000PY
RR(10Gy)=13.7 (95%CI;8.0–24.0)</t>
  </si>
  <si>
    <t xml:space="preserve">{Lindberg, 1995, 7576739}</t>
  </si>
  <si>
    <t xml:space="preserve">SIR = 1.88(CI 95% 1.05-3.09)
ERR=7.5 per Gy (CI 95% 0.4-18.1)</t>
  </si>
  <si>
    <t xml:space="preserve">mean=0.12Gy</t>
  </si>
  <si>
    <t xml:space="preserve">226-Ra</t>
  </si>
  <si>
    <t xml:space="preserve">skin haemangioma</t>
  </si>
  <si>
    <t xml:space="preserve">1930-1965</t>
  </si>
  <si>
    <t xml:space="preserve">1958-1989</t>
  </si>
  <si>
    <t xml:space="preserve">median=15month</t>
  </si>
  <si>
    <t xml:space="preserve">{Lundell, 1994, 7972685} </t>
  </si>
  <si>
    <t xml:space="preserve">{Tucker, 1991, 1851664}</t>
  </si>
  <si>
    <t xml:space="preserve">US Late Effects Study Group 
cohort and CACO study.</t>
  </si>
  <si>
    <t xml:space="preserve">RR =13.1 (95%CI: 1.7; 104) for doses &gt; 2Gy</t>
  </si>
  <si>
    <t xml:space="preserve">mean dose, 12.5Gy; median dose, 3.6Gy</t>
  </si>
  <si>
    <t xml:space="preserve">RR = 1
13.1 (95%CI: 1.5; 114)
12.1 (1·3; 117)
17.6 (1.4; 226)</t>
  </si>
  <si>
    <t xml:space="preserve">&lt;2
2–&lt;10
10–&lt;30
&gt;=30 </t>
  </si>
  <si>
    <t xml:space="preserve">mainly orthovoltage
radiation, also higher energy
 megavoltage units</t>
  </si>
  <si>
    <t xml:space="preserve">23 (89 matched)</t>
  </si>
  <si>
    <t xml:space="preserve">duration of FU range = 2-48,
mean FU = 5.5</t>
  </si>
  <si>
    <t xml:space="preserve"> 50,609 
in cohort</t>
  </si>
  <si>
    <t xml:space="preserve">not given 
"10+"
reconstructed: mean=6.4years</t>
  </si>
  <si>
    <t xml:space="preserve">TABLE 5.2.x Summary  of studies on second primary thyroid cancer incidence following RT. Only studies that provided estimates of individual thyroid organ dose (or enough information to derive such doses) are included here.
</t>
  </si>
  <si>
    <t xml:space="preserve">Appendix Table XVI</t>
  </si>
  <si>
    <t xml:space="preserve">RR is really external SIR, p. 1887</t>
  </si>
  <si>
    <t xml:space="preserve">Table 1</t>
  </si>
  <si>
    <t xml:space="preserve">{RubinoA, 2003, 12942115}</t>
  </si>
  <si>
    <t xml:space="preserve">No risks</t>
  </si>
  <si>
    <t xml:space="preserve">Only external SIR, Table IV</t>
  </si>
  <si>
    <t xml:space="preserve">{RubinoB, 2003, 14566829}</t>
  </si>
  <si>
    <t xml:space="preserve">Figure 1</t>
  </si>
  <si>
    <t xml:space="preserve">Li Youchen</t>
  </si>
  <si>
    <t xml:space="preserve">NOTE: Checked for overlapping data between Neglia 2006 and Schonfeld 2020 studies -  116 cases of SPCa=brain in Neglia 2006 and 64 cases in Schonfeld 2020.</t>
  </si>
  <si>
    <t xml:space="preserve">Brain dose (Gy), mean, 
median, range, </t>
  </si>
  <si>
    <t xml:space="preserve">Brain dose (Gy) category
</t>
  </si>
  <si>
    <t xml:space="preserve">Second primary 
Brain/CNS tumour cases (controls, matched, unmatched))</t>
  </si>
  <si>
    <t xml:space="preserve">{Bhatia, 2002, 12036851}</t>
  </si>
  <si>
    <t xml:space="preserve">Canada childhood acute lymphoblastic leukemia survivors cohort, 1983-1999 </t>
  </si>
  <si>
    <t xml:space="preserve">cum inc= 0.47% (95%CI 0.2%-0.6%) @10y follow-up</t>
  </si>
  <si>
    <t xml:space="preserve">Children's Cancer Group (CCG) therapeutic protocols</t>
  </si>
  <si>
    <t xml:space="preserve">childhood acute lymphoblastic leukemia</t>
  </si>
  <si>
    <t xml:space="preserve">1983-1995</t>
  </si>
  <si>
    <t xml:space="preserve">7.1 (median, range 3.9-13.0)</t>
  </si>
  <si>
    <t xml:space="preserve">3.8 (median, range 1.3-15.5)</t>
  </si>
  <si>
    <t xml:space="preserve">cum inc= 0.90% (95%CI 0.4%-1.4%) @15y follow-up</t>
  </si>
  <si>
    <t xml:space="preserve">SIR=10.1 (95%CI 5.9-16.2), n=17(excluding 2 meningioma)</t>
  </si>
  <si>
    <r>
      <rPr>
        <sz val="11"/>
        <color rgb="FF000000"/>
        <rFont val="Calibri"/>
        <family val="2"/>
        <charset val="1"/>
      </rPr>
      <t xml:space="preserve">AR=2.8/10</t>
    </r>
    <r>
      <rPr>
        <vertAlign val="superscript"/>
        <sz val="11"/>
        <color rgb="FF000000"/>
        <rFont val="Calibri"/>
        <family val="0"/>
        <charset val="134"/>
      </rPr>
      <t xml:space="preserve">4</t>
    </r>
    <r>
      <rPr>
        <sz val="11"/>
        <color rgb="FF000000"/>
        <rFont val="Calibri"/>
        <family val="2"/>
        <charset val="1"/>
      </rPr>
      <t xml:space="preserve">y, n=17(excluding 2 meningioma)</t>
    </r>
  </si>
  <si>
    <t xml:space="preserve">RR=2.4 (95%CI 1.1-5.2)</t>
  </si>
  <si>
    <t xml:space="preserve">0-18Gy for CNS prophylaxis and 24Gy for treatment CNS disease </t>
  </si>
  <si>
    <t xml:space="preserve">RR=2.1 (95%CI 0.7-6.3)</t>
  </si>
  <si>
    <t xml:space="preserve">18Gy </t>
  </si>
  <si>
    <t xml:space="preserve">RR=4.2 (95%CI 0.5-37.7)</t>
  </si>
  <si>
    <t xml:space="preserve">24Gy </t>
  </si>
  <si>
    <t xml:space="preserve">{Little, 1998,  9766556}</t>
  </si>
  <si>
    <t xml:space="preserve">Franch-British childhood solid tumour survivors cohort, nested CACO</t>
  </si>
  <si>
    <t xml:space="preserve">For all (n=22): ERR/Gy=0.19 (95%CI 0.03-0.85) with linear model; ERR/Gy=0.05 (95%CI 0.02-0.09) with exponential model  </t>
  </si>
  <si>
    <t xml:space="preserve">6.2Gy (average, range 0.0-82.7)</t>
  </si>
  <si>
    <t xml:space="preserve">EBR with fractions </t>
  </si>
  <si>
    <t xml:space="preserve">22 (1 case matched 15 controls)</t>
  </si>
  <si>
    <t xml:space="preserve">childhood solid tumours</t>
  </si>
  <si>
    <t xml:space="preserve">15.1(average, range 2.2-45.8)</t>
  </si>
  <si>
    <t xml:space="preserve">6.0(average, range 0.0-16.9)</t>
  </si>
  <si>
    <t xml:space="preserve">After adjusting for first CNS tumour and neurofibromatosis, there was a hightly significantly increasing radiation dose-response for all brain tumours. After adjustment for chemotherapy, radiation dose-response remained statistically significant.</t>
  </si>
  <si>
    <t xml:space="preserve">For malignant (n=12): ERR/Gy=0.07 (95%CI &lt;0-0.62) with linear model; ERR/Gy=0.03 (95%CI &lt;0-0.09) with exponential model   </t>
  </si>
  <si>
    <t xml:space="preserve">For benign/unspecified (n=10): ERR/Gy=&gt;1000 (95%CI 0.25-&gt;1000) with linear model; ERR/Gy=0.11 (95%CI 0.04-0.23) with exponential model  </t>
  </si>
  <si>
    <t xml:space="preserve">{Neglia, 2006, 17077355}</t>
  </si>
  <si>
    <t xml:space="preserve">US-Canada Childhood Cancer Survivor Study (CCSS) cohort, nested CACO, 1975-2001  </t>
  </si>
  <si>
    <t xml:space="preserve">For all: ERR/Gy=0.69 (95%CI 0.25-2.23)</t>
  </si>
  <si>
    <t xml:space="preserve">EBR </t>
  </si>
  <si>
    <t xml:space="preserve">116 (464 controls mached)</t>
  </si>
  <si>
    <t xml:space="preserve">14 (median, 5-28) /20.5 (median age at diagnosis)</t>
  </si>
  <si>
    <t xml:space="preserve">After adjusting for  radiation dose, neither orignal cancer diagnosis nor chemotherapy was associated with risk.</t>
  </si>
  <si>
    <t xml:space="preserve">For glioma: ERR/Gy=0.33 (95%CI 0.07-1.71)</t>
  </si>
  <si>
    <t xml:space="preserve">For meningioma: ERR/Gy=1.06 (95%CI 0.21-8.15)</t>
  </si>
  <si>
    <t xml:space="preserve">&lt;1Gy</t>
  </si>
  <si>
    <t xml:space="preserve">OR=0.00(95%CI 0.00-2.44) for all; OR=0.00(95%CI 0.00-5.17) for glioma;   OR=0.00(95%CI 0.00-15.8) for meningoma </t>
  </si>
  <si>
    <t xml:space="preserve">1-9.9Gy</t>
  </si>
  <si>
    <t xml:space="preserve">OR=9.71 (95%CI 2.73-34.5) for all; OR=7.61(95%CI 1.49-38.8) for glioma;   OR=12.0(95%CI 1.42-100.7) for meningoma</t>
  </si>
  <si>
    <t xml:space="preserve">10-19.9Gy</t>
  </si>
  <si>
    <t xml:space="preserve">OR=13.4 (95%CI 4.30-41.79) for all; OR=6.68(95%CI 1.47-30.3) for glioma;   OR=21.6(95%CI 3.13-149.3) for meningoma</t>
  </si>
  <si>
    <t xml:space="preserve">20-29.9Gy</t>
  </si>
  <si>
    <t xml:space="preserve">OR=50.0 (95%CI 13.3-187.4) for all; OR=21.0(95%CI 3.11-142.3) for glioma;   OR=96.3(95%CI 10.32-899.3) for meningoma</t>
  </si>
  <si>
    <t xml:space="preserve">30-44.9Gy</t>
  </si>
  <si>
    <t xml:space="preserve">OR=32.8 (95%CI 8.38-128.3) for all; OR=17.5(95%CI 2.86-107.5) for glioma;   OR=58.0(95%CI 6.02-559.0) for meningoma</t>
  </si>
  <si>
    <t xml:space="preserve">&gt;45Gy</t>
  </si>
  <si>
    <t xml:space="preserve">5 Nordic countries childhood cancer survivors cohort, nested CACO, 1960-1991</t>
  </si>
  <si>
    <t xml:space="preserve">ERR/Gy=0.1 (95%CI 0.0-0.5)</t>
  </si>
  <si>
    <t xml:space="preserve">EBR</t>
  </si>
  <si>
    <t xml:space="preserve">48 (143 controls matched)</t>
  </si>
  <si>
    <t xml:space="preserve">8.8 (mean)</t>
  </si>
  <si>
    <t xml:space="preserve">RT without CT: RR=2.3 (95%CI 0.9-6.1)</t>
  </si>
  <si>
    <t xml:space="preserve">0Gy</t>
  </si>
  <si>
    <t xml:space="preserve">RT with CT: RR=1.6 (0.6-4.6)</t>
  </si>
  <si>
    <t xml:space="preserve">RR=0.7 (95%CI 0.2-2.7)</t>
  </si>
  <si>
    <t xml:space="preserve">&gt;0-1Gy</t>
  </si>
  <si>
    <t xml:space="preserve">RR=1.5 (95%CI 0.3-8.4)</t>
  </si>
  <si>
    <t xml:space="preserve">&gt;1-5Gy</t>
  </si>
  <si>
    <t xml:space="preserve">RR=3.4 (95%CI 1.1-10.2)</t>
  </si>
  <si>
    <t xml:space="preserve">&gt;5-30Gy</t>
  </si>
  <si>
    <t xml:space="preserve">RR=10.0 (95%CI 1.9-52.8)</t>
  </si>
  <si>
    <t xml:space="preserve">&gt;30Gy</t>
  </si>
  <si>
    <t xml:space="preserve">{Taylor, 2010, 21079138}</t>
  </si>
  <si>
    <t xml:space="preserve">British Childhood Cancer Survivor Study (BCCSS) cohort, nested CACO,  1945-2002</t>
  </si>
  <si>
    <t xml:space="preserve">With RT: SIR=14.3 (95%CI 10.9-18.7);    Without RT: SIR=6.1(95%CI 3.1-11.0)</t>
  </si>
  <si>
    <t xml:space="preserve">247(1:1controls matched</t>
  </si>
  <si>
    <t xml:space="preserve">1940-1991</t>
  </si>
  <si>
    <t xml:space="preserve">17.3(mean)</t>
  </si>
  <si>
    <t xml:space="preserve">No evidence of an interaction between RT and CT on the ERR of meninigioma</t>
  </si>
  <si>
    <r>
      <rPr>
        <sz val="11"/>
        <rFont val="Calibri"/>
        <family val="2"/>
        <charset val="1"/>
      </rPr>
      <t xml:space="preserve">For </t>
    </r>
    <r>
      <rPr>
        <sz val="11"/>
        <rFont val="Calibri"/>
        <family val="0"/>
        <charset val="134"/>
      </rPr>
      <t xml:space="preserve">meningioma: ERR/Gy=5.1 (95%CI 0.7-107.7)</t>
    </r>
  </si>
  <si>
    <t xml:space="preserve">ERR for glioma after RT decreased with increasing age at exposure and strongly depends on genetic susceptibility</t>
  </si>
  <si>
    <t xml:space="preserve">For glioma/PNET: ERR/Gy=0.079 (95%CI 0.021-0.229)</t>
  </si>
  <si>
    <t xml:space="preserve">RR=1 (reference)</t>
  </si>
  <si>
    <t xml:space="preserve">RR=1.1(95%CI 0.1-7.5) for meningioma; RR=0.5(95% CI 0.2-1.5) for glioma/PNET</t>
  </si>
  <si>
    <t xml:space="preserve">0.01-9.99Gy</t>
  </si>
  <si>
    <t xml:space="preserve">RR=35.1(95%CI 2.9-419.1) for meningioma; RR=0.5(95% CI 0.1-2.3) for glioma/PNET</t>
  </si>
  <si>
    <t xml:space="preserve">10.00-19.99Gy</t>
  </si>
  <si>
    <t xml:space="preserve">RR=57.8(95%CI 6.1-544.5) for meningioma; RR=2.6(95% CI 0.9-8.0) for glioma/PNET </t>
  </si>
  <si>
    <t xml:space="preserve">20.00-29.99Gy</t>
  </si>
  <si>
    <t xml:space="preserve">RR=69.6(95%CI 6.6-736.4) for meningioma; RR=3.4(95% CI 0.5-23.0)for glioma/PNET </t>
  </si>
  <si>
    <t xml:space="preserve">30.00-39.99Gy</t>
  </si>
  <si>
    <t xml:space="preserve">RR=94.2(95%CI 8.7-1014.0) for meningioma; RR=4.4 (95% CI 1.2-16.4) for glioma/PNET</t>
  </si>
  <si>
    <r>
      <rPr>
        <sz val="11"/>
        <color rgb="FF000000"/>
        <rFont val="宋体"/>
        <family val="3"/>
        <charset val="134"/>
      </rPr>
      <t xml:space="preserve">≥</t>
    </r>
    <r>
      <rPr>
        <sz val="11"/>
        <color rgb="FF000000"/>
        <rFont val="等线"/>
        <family val="0"/>
        <charset val="134"/>
      </rPr>
      <t xml:space="preserve">40.00Gy</t>
    </r>
  </si>
  <si>
    <r>
      <rPr>
        <sz val="11"/>
        <color rgb="FF000000"/>
        <rFont val="Calibri"/>
        <family val="2"/>
        <charset val="1"/>
      </rPr>
      <t xml:space="preserve">Swedish cohort of infants treated for skin haemangima</t>
    </r>
    <r>
      <rPr>
        <sz val="11"/>
        <color rgb="FF000000"/>
        <rFont val="Calibri"/>
        <family val="0"/>
        <charset val="134"/>
      </rPr>
      <t xml:space="preserve">, 1958-1989</t>
    </r>
  </si>
  <si>
    <t xml:space="preserve">SIR=1.85 (95%CI 1.28-2.59)</t>
  </si>
  <si>
    <t xml:space="preserve">0.077Gy (mean); 0.022Gy (median); Interquartile range: 0.007-0.097Gy</t>
  </si>
  <si>
    <r>
      <rPr>
        <sz val="11"/>
        <color rgb="FF000000"/>
        <rFont val="Calibri"/>
        <family val="2"/>
        <charset val="1"/>
      </rPr>
      <t xml:space="preserve">226-Ra applicators or implants brachytherapy, 81% use gamma </t>
    </r>
    <r>
      <rPr>
        <sz val="11"/>
        <color rgb="FF000000"/>
        <rFont val="等线"/>
        <family val="2"/>
        <charset val="1"/>
      </rPr>
      <t xml:space="preserve">ray, 17% use beta ray</t>
    </r>
  </si>
  <si>
    <t xml:space="preserve">infants skin haemangima</t>
  </si>
  <si>
    <t xml:space="preserve">0-59 years</t>
  </si>
  <si>
    <t xml:space="preserve">5 months (median )</t>
  </si>
  <si>
    <t xml:space="preserve">ERR/Gy=10.9 (95% CI 3.6-20.5)</t>
  </si>
  <si>
    <r>
      <rPr>
        <sz val="11"/>
        <color rgb="FF000000"/>
        <rFont val="Calibri"/>
        <family val="2"/>
        <charset val="1"/>
      </rPr>
      <t xml:space="preserve">EAR/10</t>
    </r>
    <r>
      <rPr>
        <vertAlign val="superscript"/>
        <sz val="11"/>
        <color rgb="FF000000"/>
        <rFont val="Calibri"/>
        <family val="0"/>
        <charset val="134"/>
      </rPr>
      <t xml:space="preserve">4</t>
    </r>
    <r>
      <rPr>
        <sz val="11"/>
        <color rgb="FF000000"/>
        <rFont val="Calibri"/>
        <family val="2"/>
        <charset val="1"/>
      </rPr>
      <t xml:space="preserve">PYGy=5.4 (95%CI 1.8-10.1)</t>
    </r>
  </si>
  <si>
    <r>
      <rPr>
        <sz val="11"/>
        <color rgb="FF000000"/>
        <rFont val="Calibri"/>
        <family val="2"/>
        <charset val="1"/>
      </rPr>
      <t xml:space="preserve">{Schonfeld, 2020, 31794291} </t>
    </r>
    <r>
      <rPr>
        <sz val="11"/>
        <color rgb="FFC00000"/>
        <rFont val="Calibri"/>
        <family val="0"/>
        <charset val="134"/>
      </rPr>
      <t xml:space="preserve">Note uses data from Neglia  et al. New primary neoplasms of the central nervous system in survivors of childhood cancer: a report from the Childhood Cancer Survivor Study. J Natl Cancer Inst 2006; 98:1528–37. </t>
    </r>
  </si>
  <si>
    <t xml:space="preserve">US-Canada Childhood Cancer Survivor Study (CCSS) cohort, nested CACO  </t>
  </si>
  <si>
    <t xml:space="preserve">EOR/Gy=1.25 (95%CI 0.33-6.33)</t>
  </si>
  <si>
    <t xml:space="preserve">64 (244 controls matched</t>
  </si>
  <si>
    <t xml:space="preserve">&lt;18</t>
  </si>
  <si>
    <t xml:space="preserve">TABLE 5.2.x Summary  of studies on second primary brain/CNS tumour incidence following RT. Only studies that provided estimates of individual brain organ dose (or enough information to derive such doses) are included here.
</t>
  </si>
  <si>
    <t xml:space="preserve">{Little, 1998, 9766556}</t>
  </si>
  <si>
    <t xml:space="preserve">Table 8, Figure 1</t>
  </si>
  <si>
    <t xml:space="preserve">Table 8</t>
  </si>
  <si>
    <t xml:space="preserve">Figure 3a</t>
  </si>
</sst>
</file>

<file path=xl/styles.xml><?xml version="1.0" encoding="utf-8"?>
<styleSheet xmlns="http://schemas.openxmlformats.org/spreadsheetml/2006/main">
  <numFmts count="13">
    <numFmt numFmtId="164" formatCode="General"/>
    <numFmt numFmtId="165" formatCode="#,##0\ _€;[RED]\-#,##0\ _€"/>
    <numFmt numFmtId="166" formatCode="dd/mm/yyyy"/>
    <numFmt numFmtId="167" formatCode="#,##0"/>
    <numFmt numFmtId="168" formatCode="0\ %"/>
    <numFmt numFmtId="169" formatCode="00000"/>
    <numFmt numFmtId="170" formatCode="mmm\ yy"/>
    <numFmt numFmtId="171" formatCode="0.00"/>
    <numFmt numFmtId="172" formatCode="0.00\ %"/>
    <numFmt numFmtId="173" formatCode="@"/>
    <numFmt numFmtId="174" formatCode="0.0"/>
    <numFmt numFmtId="175" formatCode="0"/>
    <numFmt numFmtId="176" formatCode="0_ "/>
  </numFmts>
  <fonts count="45">
    <font>
      <sz val="11"/>
      <color rgb="FF000000"/>
      <name val="Calibri"/>
      <family val="2"/>
      <charset val="1"/>
    </font>
    <font>
      <sz val="10"/>
      <name val="Arial"/>
      <family val="0"/>
    </font>
    <font>
      <sz val="10"/>
      <name val="Arial"/>
      <family val="0"/>
    </font>
    <font>
      <sz val="10"/>
      <name val="Arial"/>
      <family val="0"/>
    </font>
    <font>
      <sz val="11"/>
      <color rgb="FF9C6500"/>
      <name val="Calibri"/>
      <family val="2"/>
      <charset val="1"/>
    </font>
    <font>
      <b val="true"/>
      <sz val="11"/>
      <color rgb="FF000000"/>
      <name val="Calibri"/>
      <family val="2"/>
      <charset val="1"/>
    </font>
    <font>
      <sz val="11.5"/>
      <color rgb="FF000000"/>
      <name val="Times New Roman"/>
      <family val="1"/>
      <charset val="1"/>
    </font>
    <font>
      <sz val="11"/>
      <color rgb="FF000000"/>
      <name val="Arial"/>
      <family val="2"/>
      <charset val="1"/>
    </font>
    <font>
      <sz val="11"/>
      <color rgb="FF0070C0"/>
      <name val="Calibri"/>
      <family val="2"/>
      <charset val="1"/>
    </font>
    <font>
      <vertAlign val="superscript"/>
      <sz val="11"/>
      <color rgb="FF000000"/>
      <name val="Calibri"/>
      <family val="2"/>
      <charset val="1"/>
    </font>
    <font>
      <vertAlign val="superscript"/>
      <sz val="11"/>
      <color rgb="FF0070C0"/>
      <name val="Calibri"/>
      <family val="2"/>
      <charset val="1"/>
    </font>
    <font>
      <sz val="11"/>
      <name val="Calibri"/>
      <family val="2"/>
      <charset val="1"/>
    </font>
    <font>
      <b val="true"/>
      <sz val="11"/>
      <name val="Calibri"/>
      <family val="2"/>
      <charset val="1"/>
    </font>
    <font>
      <sz val="11"/>
      <color rgb="FF4472C4"/>
      <name val="Calibri"/>
      <family val="2"/>
      <charset val="1"/>
    </font>
    <font>
      <sz val="11"/>
      <color rgb="FFFF0000"/>
      <name val="Calibri"/>
      <family val="2"/>
      <charset val="1"/>
    </font>
    <font>
      <sz val="11.5"/>
      <color rgb="FFFF0000"/>
      <name val="Times New Roman"/>
      <family val="1"/>
      <charset val="1"/>
    </font>
    <font>
      <sz val="11"/>
      <color rgb="FFFF0000"/>
      <name val="Arial"/>
      <family val="2"/>
      <charset val="1"/>
    </font>
    <font>
      <sz val="11.5"/>
      <name val="Times New Roman"/>
      <family val="1"/>
      <charset val="1"/>
    </font>
    <font>
      <b val="true"/>
      <sz val="11"/>
      <color rgb="FFFF0000"/>
      <name val="Calibri"/>
      <family val="2"/>
      <charset val="1"/>
    </font>
    <font>
      <sz val="11.5"/>
      <color rgb="FF000000"/>
      <name val="Calibri"/>
      <family val="2"/>
      <charset val="1"/>
    </font>
    <font>
      <strike val="true"/>
      <sz val="11"/>
      <color rgb="FF000000"/>
      <name val="Calibri"/>
      <family val="2"/>
      <charset val="1"/>
    </font>
    <font>
      <strike val="true"/>
      <sz val="11.5"/>
      <color rgb="FF000000"/>
      <name val="Times New Roman"/>
      <family val="1"/>
      <charset val="1"/>
    </font>
    <font>
      <strike val="true"/>
      <sz val="11.5"/>
      <color rgb="FF000000"/>
      <name val="Calibri"/>
      <family val="2"/>
      <charset val="1"/>
    </font>
    <font>
      <sz val="12"/>
      <color rgb="FF000000"/>
      <name val="Times New Roman"/>
      <family val="1"/>
      <charset val="1"/>
    </font>
    <font>
      <strike val="true"/>
      <sz val="11"/>
      <color rgb="FF000000"/>
      <name val="Arial"/>
      <family val="2"/>
      <charset val="1"/>
    </font>
    <font>
      <sz val="9"/>
      <color rgb="FF000000"/>
      <name val="Tahoma"/>
      <family val="2"/>
      <charset val="1"/>
    </font>
    <font>
      <i val="true"/>
      <sz val="11"/>
      <color rgb="FF000000"/>
      <name val="Calibri"/>
      <family val="2"/>
      <charset val="1"/>
    </font>
    <font>
      <i val="true"/>
      <sz val="11.5"/>
      <color rgb="FFFF0000"/>
      <name val="Calibri"/>
      <family val="2"/>
      <charset val="1"/>
    </font>
    <font>
      <b val="true"/>
      <sz val="11"/>
      <color rgb="FFFF0000"/>
      <name val="Calibri"/>
      <family val="3"/>
      <charset val="128"/>
    </font>
    <font>
      <sz val="11"/>
      <color rgb="FF000000"/>
      <name val="Calibri"/>
      <family val="3"/>
      <charset val="128"/>
    </font>
    <font>
      <b val="true"/>
      <sz val="11"/>
      <color rgb="FF0070C0"/>
      <name val="Calibri"/>
      <family val="3"/>
      <charset val="128"/>
    </font>
    <font>
      <b val="true"/>
      <sz val="11.5"/>
      <color rgb="FFFF0000"/>
      <name val="Times New Roman"/>
      <family val="1"/>
      <charset val="1"/>
    </font>
    <font>
      <i val="true"/>
      <strike val="true"/>
      <sz val="11"/>
      <color rgb="FF000000"/>
      <name val="Calibri"/>
      <family val="2"/>
      <charset val="1"/>
    </font>
    <font>
      <sz val="11"/>
      <color rgb="FFFF0000"/>
      <name val="Calibri"/>
      <family val="3"/>
      <charset val="128"/>
    </font>
    <font>
      <i val="true"/>
      <sz val="11"/>
      <color rgb="FF0070C0"/>
      <name val="Calibri"/>
      <family val="2"/>
      <charset val="1"/>
    </font>
    <font>
      <sz val="24"/>
      <color rgb="FF000000"/>
      <name val="Times New Roman"/>
      <family val="1"/>
      <charset val="1"/>
    </font>
    <font>
      <sz val="11"/>
      <color rgb="FFC00000"/>
      <name val="Calibri"/>
      <family val="2"/>
      <charset val="1"/>
    </font>
    <font>
      <b val="true"/>
      <sz val="11"/>
      <color rgb="FF000000"/>
      <name val="Calibri"/>
      <family val="0"/>
      <charset val="134"/>
    </font>
    <font>
      <vertAlign val="superscript"/>
      <sz val="11"/>
      <color rgb="FF000000"/>
      <name val="Calibri"/>
      <family val="0"/>
      <charset val="134"/>
    </font>
    <font>
      <sz val="11"/>
      <name val="Calibri"/>
      <family val="0"/>
      <charset val="134"/>
    </font>
    <font>
      <sz val="11"/>
      <color rgb="FF000000"/>
      <name val="宋体"/>
      <family val="3"/>
      <charset val="134"/>
    </font>
    <font>
      <sz val="11"/>
      <color rgb="FF000000"/>
      <name val="等线"/>
      <family val="0"/>
      <charset val="134"/>
    </font>
    <font>
      <sz val="11"/>
      <color rgb="FF000000"/>
      <name val="Calibri"/>
      <family val="0"/>
      <charset val="134"/>
    </font>
    <font>
      <sz val="11"/>
      <color rgb="FF000000"/>
      <name val="等线"/>
      <family val="2"/>
      <charset val="1"/>
    </font>
    <font>
      <sz val="11"/>
      <color rgb="FFC00000"/>
      <name val="Calibri"/>
      <family val="0"/>
      <charset val="134"/>
    </font>
  </fonts>
  <fills count="12">
    <fill>
      <patternFill patternType="none"/>
    </fill>
    <fill>
      <patternFill patternType="gray125"/>
    </fill>
    <fill>
      <patternFill patternType="solid">
        <fgColor rgb="FFFFEB9C"/>
        <bgColor rgb="FFFFF2CC"/>
      </patternFill>
    </fill>
    <fill>
      <patternFill patternType="solid">
        <fgColor rgb="FFE7E6E6"/>
        <bgColor rgb="FFDAE3F3"/>
      </patternFill>
    </fill>
    <fill>
      <patternFill patternType="solid">
        <fgColor rgb="FFDAE3F3"/>
        <bgColor rgb="FFE7E6E6"/>
      </patternFill>
    </fill>
    <fill>
      <patternFill patternType="solid">
        <fgColor rgb="FFFFF2CC"/>
        <bgColor rgb="FFE2F0D9"/>
      </patternFill>
    </fill>
    <fill>
      <patternFill patternType="solid">
        <fgColor rgb="FFFFFFFF"/>
        <bgColor rgb="FFFFF2CC"/>
      </patternFill>
    </fill>
    <fill>
      <patternFill patternType="solid">
        <fgColor rgb="FFE2F0D9"/>
        <bgColor rgb="FFE7E6E6"/>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
      <patternFill patternType="solid">
        <fgColor rgb="FFFF0000"/>
        <bgColor rgb="FFC00000"/>
      </patternFill>
    </fill>
  </fills>
  <borders count="21">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thin"/>
      <right/>
      <top/>
      <bottom style="thin"/>
      <diagonal/>
    </border>
    <border diagonalUp="false" diagonalDown="false">
      <left/>
      <right/>
      <top/>
      <bottom style="thin"/>
      <diagonal/>
    </border>
    <border diagonalUp="false" diagonalDown="false">
      <left/>
      <right/>
      <top/>
      <bottom style="medium"/>
      <diagonal/>
    </border>
    <border diagonalUp="false" diagonalDown="false">
      <left style="medium"/>
      <right/>
      <top/>
      <bottom style="thin"/>
      <diagonal/>
    </border>
    <border diagonalUp="false" diagonalDown="false">
      <left/>
      <right style="medium"/>
      <top/>
      <bottom style="thin"/>
      <diagonal/>
    </border>
    <border diagonalUp="false" diagonalDown="false">
      <left/>
      <right style="medium"/>
      <top style="thin"/>
      <bottom/>
      <diagonal/>
    </border>
    <border diagonalUp="false" diagonalDown="false">
      <left style="thin"/>
      <right/>
      <top/>
      <bottom style="medium"/>
      <diagonal/>
    </border>
    <border diagonalUp="false" diagonalDown="false">
      <left style="thin"/>
      <right/>
      <top style="medium"/>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3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false" indent="0" shrinkToFit="false"/>
      <protection locked="true" hidden="false"/>
    </xf>
    <xf numFmtId="164" fontId="0" fillId="3" borderId="2" xfId="0" applyFont="false" applyBorder="true" applyAlignment="true" applyProtection="false">
      <alignment horizontal="general" vertical="top" textRotation="0" wrapText="false" indent="0" shrinkToFit="false"/>
      <protection locked="true" hidden="false"/>
    </xf>
    <xf numFmtId="164" fontId="0" fillId="3" borderId="3"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0" fillId="3" borderId="3" xfId="0" applyFont="true" applyBorder="true" applyAlignment="true" applyProtection="false">
      <alignment horizontal="general" vertical="top" textRotation="0" wrapText="false" indent="0" shrinkToFit="false"/>
      <protection locked="true" hidden="false"/>
    </xf>
    <xf numFmtId="164" fontId="6" fillId="3" borderId="0" xfId="0" applyFont="true" applyBorder="false" applyAlignment="true" applyProtection="false">
      <alignment horizontal="right" vertical="top" textRotation="0" wrapText="true" indent="0" shrinkToFit="false"/>
      <protection locked="true" hidden="false"/>
    </xf>
    <xf numFmtId="164" fontId="7" fillId="0" borderId="7"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7" fontId="0" fillId="0" borderId="0" xfId="0" applyFont="true" applyBorder="false" applyAlignment="true" applyProtection="false">
      <alignment horizontal="general" vertical="top" textRotation="0" wrapText="true" indent="0" shrinkToFit="false"/>
      <protection locked="true" hidden="false"/>
    </xf>
    <xf numFmtId="168"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8"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7" fontId="14" fillId="0" borderId="0" xfId="0" applyFont="true" applyBorder="false" applyAlignment="true" applyProtection="false">
      <alignment horizontal="general" vertical="top" textRotation="0" wrapText="true" indent="0" shrinkToFit="false"/>
      <protection locked="true" hidden="false"/>
    </xf>
    <xf numFmtId="168" fontId="14"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9" fontId="0" fillId="0" borderId="0" xfId="0" applyFont="true" applyBorder="true" applyAlignment="true" applyProtection="false">
      <alignment horizontal="general" vertical="top" textRotation="0" wrapText="true" indent="0" shrinkToFit="false"/>
      <protection locked="true" hidden="false"/>
    </xf>
    <xf numFmtId="170"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64" fontId="11" fillId="6" borderId="0" xfId="21" applyFont="true" applyBorder="true" applyAlignment="true" applyProtection="true">
      <alignment horizontal="left" vertical="top"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6" borderId="7" xfId="0" applyFont="true" applyBorder="tru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0" fillId="7" borderId="7" xfId="0" applyFont="true" applyBorder="true" applyAlignment="true" applyProtection="false">
      <alignment horizontal="general" vertical="bottom" textRotation="0" wrapText="tru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4" fontId="11" fillId="7" borderId="0" xfId="0" applyFont="true" applyBorder="false" applyAlignment="true" applyProtection="false">
      <alignment horizontal="left" vertical="top" textRotation="0" wrapText="tru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left" vertical="top" textRotation="0" wrapText="true" indent="0" shrinkToFit="false"/>
      <protection locked="true" hidden="false"/>
    </xf>
    <xf numFmtId="164" fontId="0" fillId="6" borderId="0" xfId="0" applyFont="false" applyBorder="false" applyAlignment="true" applyProtection="false">
      <alignment horizontal="left" vertical="top"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left" vertical="top" textRotation="0" wrapText="true" indent="0" shrinkToFit="false"/>
      <protection locked="true" hidden="false"/>
    </xf>
    <xf numFmtId="164" fontId="5" fillId="5" borderId="7" xfId="0" applyFont="true" applyBorder="true" applyAlignment="false" applyProtection="false">
      <alignment horizontal="general" vertical="bottom" textRotation="0" wrapText="false" indent="0" shrinkToFit="false"/>
      <protection locked="true" hidden="false"/>
    </xf>
    <xf numFmtId="170" fontId="0" fillId="6" borderId="0" xfId="0" applyFont="fals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6" fillId="6" borderId="0" xfId="0" applyFont="true" applyBorder="false" applyAlignment="true" applyProtection="false">
      <alignment horizontal="right" vertical="center" textRotation="0" wrapText="true" indent="0" shrinkToFit="false"/>
      <protection locked="true" hidden="false"/>
    </xf>
    <xf numFmtId="164" fontId="5"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19"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false" applyBorder="false" applyAlignment="true" applyProtection="false">
      <alignment horizontal="general" vertical="center" textRotation="0" wrapText="true" indent="0" shrinkToFit="false"/>
      <protection locked="true" hidden="false"/>
    </xf>
    <xf numFmtId="164" fontId="19" fillId="6"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20" fillId="6" borderId="0" xfId="0" applyFont="true" applyBorder="false" applyAlignment="true" applyProtection="false">
      <alignment horizontal="general" vertical="center" textRotation="0" wrapText="false" indent="0" shrinkToFit="false"/>
      <protection locked="true" hidden="false"/>
    </xf>
    <xf numFmtId="164" fontId="21" fillId="6" borderId="0" xfId="0" applyFont="true" applyBorder="false" applyAlignment="true" applyProtection="false">
      <alignment horizontal="right" vertical="center" textRotation="0" wrapText="true" indent="0" shrinkToFit="false"/>
      <protection locked="true" hidden="false"/>
    </xf>
    <xf numFmtId="164" fontId="22" fillId="6" borderId="0" xfId="0" applyFont="true" applyBorder="false" applyAlignment="true" applyProtection="false">
      <alignment horizontal="general" vertical="center" textRotation="0" wrapText="true" indent="0" shrinkToFit="false"/>
      <protection locked="true" hidden="false"/>
    </xf>
    <xf numFmtId="164" fontId="20" fillId="6" borderId="0" xfId="0" applyFont="true" applyBorder="false" applyAlignment="true" applyProtection="false">
      <alignment horizontal="general" vertical="bottom" textRotation="0" wrapText="true" indent="0" shrinkToFit="false"/>
      <protection locked="true" hidden="false"/>
    </xf>
    <xf numFmtId="164" fontId="20" fillId="6" borderId="0" xfId="0" applyFont="true" applyBorder="false" applyAlignment="true" applyProtection="false">
      <alignment horizontal="general" vertical="center" textRotation="0" wrapText="tru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9" fontId="20" fillId="6" borderId="0" xfId="0" applyFont="true" applyBorder="false" applyAlignment="true" applyProtection="false">
      <alignment horizontal="general" vertical="center" textRotation="0" wrapText="false" indent="0" shrinkToFit="false"/>
      <protection locked="true" hidden="false"/>
    </xf>
    <xf numFmtId="169" fontId="21" fillId="6" borderId="0" xfId="0" applyFont="true" applyBorder="false" applyAlignment="true" applyProtection="false">
      <alignment horizontal="right" vertical="center" textRotation="0" wrapText="true" indent="0" shrinkToFit="false"/>
      <protection locked="true" hidden="false"/>
    </xf>
    <xf numFmtId="169" fontId="21" fillId="6" borderId="0" xfId="0" applyFont="true" applyBorder="false" applyAlignment="false" applyProtection="false">
      <alignment horizontal="general" vertical="bottom" textRotation="0" wrapText="false" indent="0" shrinkToFit="false"/>
      <protection locked="true" hidden="false"/>
    </xf>
    <xf numFmtId="169" fontId="20" fillId="6" borderId="0" xfId="0" applyFont="true" applyBorder="false" applyAlignment="false" applyProtection="false">
      <alignment horizontal="general" vertical="bottom" textRotation="0" wrapText="false" indent="0" shrinkToFit="false"/>
      <protection locked="true" hidden="false"/>
    </xf>
    <xf numFmtId="169" fontId="20" fillId="6" borderId="0" xfId="0" applyFont="true" applyBorder="false" applyAlignment="true" applyProtection="false">
      <alignment horizontal="general" vertical="center" textRotation="0" wrapText="true" indent="0" shrinkToFit="false"/>
      <protection locked="true" hidden="false"/>
    </xf>
    <xf numFmtId="164" fontId="23" fillId="6" borderId="0" xfId="0" applyFont="true" applyBorder="false" applyAlignment="false" applyProtection="false">
      <alignment horizontal="general" vertical="bottom" textRotation="0" wrapText="false" indent="0" shrinkToFit="false"/>
      <protection locked="true" hidden="false"/>
    </xf>
    <xf numFmtId="164" fontId="23" fillId="6"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center" textRotation="0" wrapText="true" indent="0" shrinkToFit="false"/>
      <protection locked="true" hidden="false"/>
    </xf>
    <xf numFmtId="164" fontId="14" fillId="6" borderId="0" xfId="0" applyFont="true" applyBorder="false" applyAlignment="true" applyProtection="false">
      <alignment horizontal="general" vertical="center" textRotation="0" wrapText="true" indent="0" shrinkToFit="false"/>
      <protection locked="true" hidden="false"/>
    </xf>
    <xf numFmtId="173" fontId="0" fillId="6" borderId="0" xfId="0" applyFont="false" applyBorder="fals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center" textRotation="0" wrapText="tru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left" vertical="center" textRotation="0" wrapText="false" indent="5" shrinkToFit="false"/>
      <protection locked="true" hidden="false"/>
    </xf>
    <xf numFmtId="169"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righ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71" fontId="0" fillId="0" borderId="0" xfId="0" applyFont="true" applyBorder="true" applyAlignment="false" applyProtection="false">
      <alignment horizontal="general" vertical="bottom" textRotation="0" wrapText="false" indent="0" shrinkToFit="false"/>
      <protection locked="true" hidden="false"/>
    </xf>
    <xf numFmtId="164" fontId="11" fillId="0" borderId="0" xfId="21" applyFont="true" applyBorder="true" applyAlignment="true" applyProtection="true">
      <alignment horizontal="left" vertical="top" textRotation="0" wrapText="true" indent="0" shrinkToFit="false"/>
      <protection locked="true" hidden="false"/>
    </xf>
    <xf numFmtId="171" fontId="0" fillId="0" borderId="0" xfId="0" applyFont="true" applyBorder="true" applyAlignment="true" applyProtection="false">
      <alignment horizontal="general" vertical="bottom" textRotation="0" wrapText="tru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70"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72" fontId="0" fillId="0" borderId="0" xfId="0" applyFont="true" applyBorder="true" applyAlignment="true" applyProtection="false">
      <alignment horizontal="general" vertical="bottom" textRotation="0" wrapText="true" indent="0" shrinkToFit="false"/>
      <protection locked="true" hidden="false"/>
    </xf>
    <xf numFmtId="168" fontId="0" fillId="0" borderId="0" xfId="0" applyFont="true" applyBorder="true" applyAlignment="true" applyProtection="false">
      <alignment horizontal="general" vertical="bottom" textRotation="0" wrapText="true" indent="0" shrinkToFit="false"/>
      <protection locked="true" hidden="false"/>
    </xf>
    <xf numFmtId="169" fontId="20" fillId="0" borderId="0" xfId="0" applyFont="true" applyBorder="true" applyAlignment="true" applyProtection="false">
      <alignment horizontal="general" vertical="center" textRotation="0" wrapText="false" indent="0" shrinkToFit="false"/>
      <protection locked="true" hidden="false"/>
    </xf>
    <xf numFmtId="169" fontId="20" fillId="0" borderId="0" xfId="0" applyFont="true" applyBorder="true" applyAlignment="true" applyProtection="false">
      <alignment horizontal="right" vertical="center" textRotation="0" wrapText="true" indent="0" shrinkToFit="false"/>
      <protection locked="true" hidden="false"/>
    </xf>
    <xf numFmtId="169" fontId="20" fillId="0" borderId="0" xfId="0" applyFont="true" applyBorder="true" applyAlignment="false" applyProtection="false">
      <alignment horizontal="general" vertical="bottom" textRotation="0" wrapText="false" indent="0" shrinkToFit="false"/>
      <protection locked="true" hidden="false"/>
    </xf>
    <xf numFmtId="169" fontId="20" fillId="0" borderId="0" xfId="0" applyFont="true" applyBorder="true" applyAlignment="true" applyProtection="false">
      <alignment horizontal="general" vertical="center" textRotation="0" wrapText="true" indent="0" shrinkToFit="false"/>
      <protection locked="true" hidden="false"/>
    </xf>
    <xf numFmtId="171" fontId="2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73"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false">
      <alignment horizontal="right" vertical="center" textRotation="0" wrapText="tru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0" fillId="3" borderId="3"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right" vertical="center" textRotation="0" wrapText="true" indent="0" shrinkToFit="false"/>
      <protection locked="true" hidden="false"/>
    </xf>
    <xf numFmtId="164" fontId="0" fillId="9" borderId="7" xfId="0" applyFont="true" applyBorder="true" applyAlignment="true" applyProtection="false">
      <alignment horizontal="general" vertical="center" textRotation="0" wrapText="true" indent="0" shrinkToFit="false"/>
      <protection locked="true" hidden="false"/>
    </xf>
    <xf numFmtId="164" fontId="0" fillId="9"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10" borderId="7" xfId="0" applyFont="true" applyBorder="tru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center" textRotation="0" wrapText="true" indent="0" shrinkToFit="false"/>
      <protection locked="true" hidden="false"/>
    </xf>
    <xf numFmtId="164" fontId="19" fillId="0" borderId="7"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9" fillId="9" borderId="7" xfId="0" applyFont="true" applyBorder="true" applyAlignment="fals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20" fillId="3" borderId="3" xfId="0" applyFont="true" applyBorder="true" applyAlignment="true" applyProtection="false">
      <alignment horizontal="general" vertical="center" textRotation="0" wrapText="false" indent="0" shrinkToFit="false"/>
      <protection locked="true" hidden="false"/>
    </xf>
    <xf numFmtId="164" fontId="21" fillId="3" borderId="0" xfId="0" applyFont="true" applyBorder="false" applyAlignment="true" applyProtection="false">
      <alignment horizontal="right" vertical="center" textRotation="0" wrapText="true" indent="0" shrinkToFit="false"/>
      <protection locked="true" hidden="false"/>
    </xf>
    <xf numFmtId="164" fontId="22" fillId="11" borderId="7"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2" fillId="11"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8" borderId="0" xfId="0" applyFont="true" applyBorder="false" applyAlignment="false" applyProtection="false">
      <alignment horizontal="general" vertical="bottom" textRotation="0" wrapText="false" indent="0" shrinkToFit="false"/>
      <protection locked="true" hidden="false"/>
    </xf>
    <xf numFmtId="164" fontId="20" fillId="0" borderId="8" xfId="0" applyFont="true" applyBorder="true" applyAlignment="false" applyProtection="false">
      <alignment horizontal="general" vertical="bottom" textRotation="0" wrapText="false" indent="0" shrinkToFit="false"/>
      <protection locked="true" hidden="false"/>
    </xf>
    <xf numFmtId="164" fontId="22" fillId="0" borderId="7"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19" fillId="11" borderId="7" xfId="0" applyFont="true" applyBorder="true" applyAlignment="false" applyProtection="false">
      <alignment horizontal="general" vertical="bottom" textRotation="0" wrapText="false" indent="0" shrinkToFit="false"/>
      <protection locked="true" hidden="false"/>
    </xf>
    <xf numFmtId="164" fontId="19" fillId="11"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9" fillId="9" borderId="7" xfId="0" applyFont="true" applyBorder="true" applyAlignment="true" applyProtection="false">
      <alignment horizontal="general" vertical="center" textRotation="0" wrapText="true" indent="0" shrinkToFit="false"/>
      <protection locked="true" hidden="false"/>
    </xf>
    <xf numFmtId="164" fontId="19" fillId="9" borderId="0" xfId="0" applyFont="true" applyBorder="false" applyAlignment="true" applyProtection="false">
      <alignment horizontal="general" vertical="center" textRotation="0" wrapText="true" indent="0" shrinkToFit="false"/>
      <protection locked="true" hidden="false"/>
    </xf>
    <xf numFmtId="169" fontId="20" fillId="3" borderId="3" xfId="0" applyFont="true" applyBorder="true" applyAlignment="true" applyProtection="false">
      <alignment horizontal="general" vertical="center" textRotation="0" wrapText="false" indent="0" shrinkToFit="false"/>
      <protection locked="true" hidden="false"/>
    </xf>
    <xf numFmtId="169" fontId="21" fillId="3" borderId="0" xfId="0" applyFont="true" applyBorder="false" applyAlignment="true" applyProtection="false">
      <alignment horizontal="right" vertical="center" textRotation="0" wrapText="true" indent="0" shrinkToFit="false"/>
      <protection locked="true" hidden="false"/>
    </xf>
    <xf numFmtId="169" fontId="21" fillId="11" borderId="7" xfId="0" applyFont="true" applyBorder="true" applyAlignment="false" applyProtection="false">
      <alignment horizontal="general" vertical="bottom" textRotation="0" wrapText="false" indent="0" shrinkToFit="false"/>
      <protection locked="true" hidden="false"/>
    </xf>
    <xf numFmtId="169" fontId="20" fillId="0" borderId="0" xfId="0" applyFont="true" applyBorder="false" applyAlignment="false" applyProtection="false">
      <alignment horizontal="general" vertical="bottom" textRotation="0" wrapText="false" indent="0" shrinkToFit="false"/>
      <protection locked="true" hidden="false"/>
    </xf>
    <xf numFmtId="169" fontId="21" fillId="11" borderId="0" xfId="0" applyFont="true" applyBorder="false" applyAlignment="false" applyProtection="false">
      <alignment horizontal="general" vertical="bottom" textRotation="0" wrapText="false" indent="0" shrinkToFit="false"/>
      <protection locked="true" hidden="false"/>
    </xf>
    <xf numFmtId="169" fontId="20" fillId="0" borderId="0" xfId="0" applyFont="true" applyBorder="false" applyAlignment="true" applyProtection="false">
      <alignment horizontal="general" vertical="center" textRotation="0" wrapText="true" indent="0" shrinkToFit="false"/>
      <protection locked="true" hidden="false"/>
    </xf>
    <xf numFmtId="169" fontId="20" fillId="8" borderId="0" xfId="0" applyFont="true" applyBorder="false" applyAlignment="false" applyProtection="false">
      <alignment horizontal="general" vertical="bottom" textRotation="0" wrapText="false" indent="0" shrinkToFit="false"/>
      <protection locked="true" hidden="false"/>
    </xf>
    <xf numFmtId="169" fontId="20" fillId="0" borderId="8" xfId="0" applyFont="true" applyBorder="true" applyAlignment="false" applyProtection="false">
      <alignment horizontal="general" vertical="bottom" textRotation="0" wrapText="false" indent="0" shrinkToFit="false"/>
      <protection locked="true" hidden="false"/>
    </xf>
    <xf numFmtId="164" fontId="6" fillId="9" borderId="7" xfId="0" applyFont="true" applyBorder="tru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8" xfId="0" applyFont="true" applyBorder="true" applyAlignment="false" applyProtection="false">
      <alignment horizontal="general" vertical="bottom" textRotation="0" wrapText="false" indent="0" shrinkToFit="false"/>
      <protection locked="true" hidden="false"/>
    </xf>
    <xf numFmtId="164" fontId="23"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7" fillId="9" borderId="11" xfId="0" applyFont="true" applyBorder="true" applyAlignment="true" applyProtection="false">
      <alignment horizontal="general" vertical="center" textRotation="0" wrapText="true" indent="0" shrinkToFit="false"/>
      <protection locked="true" hidden="false"/>
    </xf>
    <xf numFmtId="164" fontId="7" fillId="9"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24" fillId="0" borderId="7"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7" fillId="9" borderId="7" xfId="0" applyFont="true" applyBorder="true" applyAlignment="true" applyProtection="false">
      <alignment horizontal="general" vertical="center" textRotation="0" wrapText="tru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9" borderId="7"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false" applyAlignment="true" applyProtection="false">
      <alignment horizontal="general"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true" indent="0" shrinkToFit="false"/>
      <protection locked="true" hidden="false"/>
    </xf>
    <xf numFmtId="164" fontId="6" fillId="9" borderId="7" xfId="0" applyFont="true" applyBorder="true" applyAlignment="true" applyProtection="false">
      <alignment horizontal="general" vertical="center" textRotation="0" wrapText="true" indent="0" shrinkToFit="false"/>
      <protection locked="true" hidden="false"/>
    </xf>
    <xf numFmtId="164" fontId="6" fillId="9" borderId="0" xfId="0" applyFont="true" applyBorder="false" applyAlignment="true" applyProtection="false">
      <alignment horizontal="general" vertical="center" textRotation="0" wrapText="true" indent="0" shrinkToFit="false"/>
      <protection locked="true" hidden="false"/>
    </xf>
    <xf numFmtId="164" fontId="19" fillId="8" borderId="7" xfId="0" applyFont="true" applyBorder="true" applyAlignment="true" applyProtection="false">
      <alignment horizontal="general" vertical="center" textRotation="0" wrapText="true" indent="0" shrinkToFit="false"/>
      <protection locked="true" hidden="false"/>
    </xf>
    <xf numFmtId="164" fontId="19" fillId="8" borderId="0" xfId="0" applyFont="true" applyBorder="false" applyAlignment="true" applyProtection="false">
      <alignment horizontal="general" vertical="center" textRotation="0" wrapText="true" indent="0" shrinkToFit="false"/>
      <protection locked="true" hidden="false"/>
    </xf>
    <xf numFmtId="164" fontId="0" fillId="3" borderId="12" xfId="0" applyFont="true" applyBorder="true" applyAlignment="true" applyProtection="false">
      <alignment horizontal="general" vertical="center" textRotation="0" wrapText="false" indent="0" shrinkToFit="false"/>
      <protection locked="true" hidden="false"/>
    </xf>
    <xf numFmtId="164" fontId="6" fillId="3" borderId="13" xfId="0" applyFont="true" applyBorder="true" applyAlignment="true" applyProtection="false">
      <alignment horizontal="right" vertical="center" textRotation="0" wrapText="true" indent="0" shrinkToFit="false"/>
      <protection locked="true" hidden="false"/>
    </xf>
    <xf numFmtId="164" fontId="19" fillId="0" borderId="9" xfId="0" applyFont="true" applyBorder="true" applyAlignment="true" applyProtection="fals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19" fillId="0" borderId="14" xfId="0" applyFont="true" applyBorder="true" applyAlignment="true" applyProtection="false">
      <alignment horizontal="general" vertical="center" textRotation="0" wrapText="true" indent="0" shrinkToFit="false"/>
      <protection locked="true" hidden="false"/>
    </xf>
    <xf numFmtId="164" fontId="0" fillId="0" borderId="14" xfId="0" applyFont="fals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false" indent="5"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center" textRotation="0" wrapText="tru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9" fillId="0" borderId="15"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right" vertical="center"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6" fillId="3" borderId="17" xfId="0" applyFont="true" applyBorder="true" applyAlignment="true" applyProtection="false">
      <alignment horizontal="right"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right" vertical="center" textRotation="0" wrapText="true" indent="0" shrinkToFit="false"/>
      <protection locked="true" hidden="false"/>
    </xf>
    <xf numFmtId="164" fontId="0" fillId="3" borderId="18" xfId="0" applyFont="true" applyBorder="true" applyAlignment="true" applyProtection="false">
      <alignment horizontal="general" vertical="center" textRotation="0" wrapText="false" indent="0" shrinkToFit="false"/>
      <protection locked="true" hidden="false"/>
    </xf>
    <xf numFmtId="164" fontId="6" fillId="3" borderId="14" xfId="0" applyFont="true" applyBorder="true" applyAlignment="true" applyProtection="false">
      <alignment horizontal="right" vertical="center" textRotation="0" wrapText="true" indent="0" shrinkToFit="false"/>
      <protection locked="true" hidden="false"/>
    </xf>
    <xf numFmtId="164" fontId="6" fillId="3" borderId="6"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3" borderId="19" xfId="0" applyFont="true" applyBorder="true" applyAlignment="true" applyProtection="false">
      <alignment horizontal="general" vertical="center" textRotation="0" wrapText="false" indent="0" shrinkToFit="false"/>
      <protection locked="true" hidden="false"/>
    </xf>
    <xf numFmtId="164" fontId="6" fillId="3" borderId="5" xfId="0" applyFont="true" applyBorder="true" applyAlignment="true" applyProtection="false">
      <alignment horizontal="right" vertical="center" textRotation="0" wrapText="true" indent="0" shrinkToFit="false"/>
      <protection locked="true" hidden="false"/>
    </xf>
    <xf numFmtId="164" fontId="19" fillId="0" borderId="4"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27" fillId="0" borderId="9"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7" fontId="29" fillId="0"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29" fillId="0" borderId="8" xfId="0" applyFont="true" applyBorder="true" applyAlignment="true" applyProtection="false">
      <alignment horizontal="general" vertical="top" textRotation="0" wrapText="true" indent="0" shrinkToFit="false"/>
      <protection locked="true" hidden="false"/>
    </xf>
    <xf numFmtId="164" fontId="6" fillId="3" borderId="20" xfId="0" applyFont="true" applyBorder="true" applyAlignment="true" applyProtection="false">
      <alignment horizontal="righ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xf numFmtId="175" fontId="0" fillId="0" borderId="0" xfId="0" applyFont="false" applyBorder="false" applyAlignment="true" applyProtection="false">
      <alignment horizontal="general" vertical="top" textRotation="0" wrapText="false" indent="0" shrinkToFit="false"/>
      <protection locked="true" hidden="false"/>
    </xf>
    <xf numFmtId="175" fontId="0" fillId="0" borderId="0" xfId="0" applyFont="true" applyBorder="false" applyAlignment="true" applyProtection="false">
      <alignment horizontal="general" vertical="top" textRotation="0" wrapText="true" indent="0" shrinkToFit="false"/>
      <protection locked="true" hidden="false"/>
    </xf>
    <xf numFmtId="176"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7" fontId="29" fillId="0" borderId="0" xfId="0" applyFont="true" applyBorder="false" applyAlignment="true" applyProtection="false">
      <alignment horizontal="general" vertical="top" textRotation="0" wrapText="true" indent="0" shrinkToFit="false"/>
      <protection locked="true" hidden="false"/>
    </xf>
    <xf numFmtId="164" fontId="24" fillId="0" borderId="7"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32" fillId="0" borderId="0" xfId="0" applyFont="true" applyBorder="false" applyAlignment="true" applyProtection="false">
      <alignment horizontal="general" vertical="top" textRotation="0" wrapText="false" indent="0" shrinkToFit="false"/>
      <protection locked="true" hidden="false"/>
    </xf>
    <xf numFmtId="164" fontId="32" fillId="0" borderId="8" xfId="0" applyFont="true" applyBorder="true" applyAlignment="true" applyProtection="false">
      <alignment horizontal="general" vertical="top" textRotation="0" wrapText="false" indent="0" shrinkToFit="false"/>
      <protection locked="true" hidden="false"/>
    </xf>
    <xf numFmtId="164" fontId="26" fillId="0" borderId="8" xfId="0" applyFont="true" applyBorder="true" applyAlignment="true" applyProtection="false">
      <alignment horizontal="general" vertical="top" textRotation="0" wrapText="true" indent="0" shrinkToFit="false"/>
      <protection locked="true" hidden="false"/>
    </xf>
    <xf numFmtId="164" fontId="26" fillId="0" borderId="8" xfId="0" applyFont="true" applyBorder="true" applyAlignment="true" applyProtection="false">
      <alignment horizontal="general" vertical="top" textRotation="0" wrapText="false" indent="0" shrinkToFit="false"/>
      <protection locked="true" hidden="false"/>
    </xf>
    <xf numFmtId="165" fontId="29" fillId="0" borderId="0" xfId="20" applyFont="true" applyBorder="true" applyAlignment="true" applyProtection="true">
      <alignment horizontal="general" vertical="top" textRotation="0" wrapText="false" indent="0" shrinkToFit="false"/>
      <protection locked="true" hidden="false"/>
    </xf>
    <xf numFmtId="175" fontId="29" fillId="0" borderId="0" xfId="0" applyFont="true" applyBorder="fals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6" fillId="0" borderId="14" xfId="0" applyFont="true" applyBorder="true" applyAlignment="true" applyProtection="false">
      <alignment horizontal="general" vertical="top" textRotation="0" wrapText="true" indent="0" shrinkToFit="false"/>
      <protection locked="true" hidden="false"/>
    </xf>
    <xf numFmtId="164" fontId="29" fillId="0" borderId="14" xfId="0" applyFont="true" applyBorder="true" applyAlignment="true" applyProtection="false">
      <alignment horizontal="general" vertical="top" textRotation="0" wrapText="true" indent="0" shrinkToFit="false"/>
      <protection locked="true" hidden="false"/>
    </xf>
    <xf numFmtId="164" fontId="28" fillId="0" borderId="14" xfId="0" applyFont="true" applyBorder="true" applyAlignment="true" applyProtection="false">
      <alignment horizontal="general" vertical="top" textRotation="0" wrapText="true" indent="0" shrinkToFit="false"/>
      <protection locked="true" hidden="false"/>
    </xf>
    <xf numFmtId="164" fontId="29" fillId="0" borderId="14" xfId="0" applyFont="true" applyBorder="true" applyAlignment="true" applyProtection="false">
      <alignment horizontal="general" vertical="top" textRotation="0" wrapText="false" indent="0" shrinkToFit="false"/>
      <protection locked="true" hidden="false"/>
    </xf>
    <xf numFmtId="164" fontId="29" fillId="0" borderId="10"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75" fontId="8" fillId="0" borderId="0" xfId="0" applyFont="true" applyBorder="false" applyAlignment="true" applyProtection="false">
      <alignment horizontal="general" vertical="top" textRotation="0" wrapText="false" indent="0" shrinkToFit="false"/>
      <protection locked="true" hidden="false"/>
    </xf>
    <xf numFmtId="167" fontId="26" fillId="0"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general" vertical="top"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75" fontId="26" fillId="0" borderId="0" xfId="0" applyFont="true" applyBorder="false" applyAlignment="true" applyProtection="false">
      <alignment horizontal="general" vertical="top" textRotation="0" wrapText="false" indent="0" shrinkToFit="false"/>
      <protection locked="true" hidden="false"/>
    </xf>
    <xf numFmtId="168" fontId="34"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general" vertical="top" textRotation="0" wrapText="true" indent="0" shrinkToFit="false"/>
      <protection locked="true" hidden="false"/>
    </xf>
    <xf numFmtId="164" fontId="34" fillId="0" borderId="8" xfId="0" applyFont="true" applyBorder="true" applyAlignment="true" applyProtection="false">
      <alignment horizontal="general" vertical="top" textRotation="0" wrapText="fals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26" fillId="0" borderId="14" xfId="0" applyFont="true" applyBorder="true" applyAlignment="true" applyProtection="false">
      <alignment horizontal="general" vertical="top" textRotation="0" wrapText="false" indent="0" shrinkToFit="false"/>
      <protection locked="true" hidden="false"/>
    </xf>
    <xf numFmtId="164" fontId="26" fillId="0" borderId="14" xfId="0" applyFont="true" applyBorder="true" applyAlignment="true" applyProtection="false">
      <alignment horizontal="general" vertical="top" textRotation="0" wrapText="true" indent="0" shrinkToFit="false"/>
      <protection locked="true" hidden="false"/>
    </xf>
    <xf numFmtId="167" fontId="26" fillId="0" borderId="14" xfId="0" applyFont="true" applyBorder="true" applyAlignment="true" applyProtection="false">
      <alignment horizontal="general" vertical="top" textRotation="0" wrapText="true" indent="0" shrinkToFit="false"/>
      <protection locked="true" hidden="false"/>
    </xf>
    <xf numFmtId="164" fontId="34" fillId="0" borderId="14" xfId="0" applyFont="true" applyBorder="true" applyAlignment="true" applyProtection="false">
      <alignment horizontal="general" vertical="top" textRotation="0" wrapText="true" indent="0" shrinkToFit="false"/>
      <protection locked="true" hidden="false"/>
    </xf>
    <xf numFmtId="175" fontId="26" fillId="0" borderId="14" xfId="0" applyFont="true" applyBorder="true" applyAlignment="true" applyProtection="false">
      <alignment horizontal="general" vertical="top" textRotation="0" wrapText="false" indent="0" shrinkToFit="false"/>
      <protection locked="true" hidden="false"/>
    </xf>
    <xf numFmtId="164" fontId="26" fillId="0" borderId="10"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37" fillId="0" borderId="4" xfId="0" applyFont="true" applyBorder="true" applyAlignment="true" applyProtection="false">
      <alignment horizontal="general" vertical="bottom" textRotation="0" wrapText="true" indent="0" shrinkToFit="false"/>
      <protection locked="true" hidden="false"/>
    </xf>
    <xf numFmtId="164" fontId="37" fillId="0" borderId="5" xfId="0" applyFont="true" applyBorder="true" applyAlignment="true" applyProtection="false">
      <alignment horizontal="left" vertical="top" textRotation="0" wrapText="true" indent="0" shrinkToFit="false"/>
      <protection locked="true" hidden="false"/>
    </xf>
    <xf numFmtId="164" fontId="37" fillId="0" borderId="5" xfId="0" applyFont="true" applyBorder="true" applyAlignment="true" applyProtection="false">
      <alignment horizontal="general" vertical="bottom" textRotation="0" wrapText="true" indent="0" shrinkToFit="false"/>
      <protection locked="true" hidden="false"/>
    </xf>
    <xf numFmtId="164" fontId="37"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tru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11" borderId="0" xfId="0" applyFont="fals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39" fillId="0" borderId="8" xfId="0" applyFont="true" applyBorder="true" applyAlignment="true" applyProtection="false">
      <alignment horizontal="general" vertical="bottom" textRotation="0" wrapText="true" indent="0" shrinkToFit="false"/>
      <protection locked="true" hidden="false"/>
    </xf>
    <xf numFmtId="164" fontId="40"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9" xfId="0" applyFont="false" applyBorder="true" applyAlignment="true" applyProtection="false">
      <alignment horizontal="general" vertical="center"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37" fillId="0" borderId="9" xfId="0" applyFont="true" applyBorder="true" applyAlignment="false" applyProtection="false">
      <alignment horizontal="general" vertical="bottom" textRotation="0" wrapText="false" indent="0" shrinkToFit="false"/>
      <protection locked="true" hidden="false"/>
    </xf>
    <xf numFmtId="164" fontId="37" fillId="0" borderId="1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71"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Dezimal [0] 2" xfId="20"/>
    <cellStyle name="Neutral 2" xfId="2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9C6500"/>
      <rgbColor rgb="FF800080"/>
      <rgbColor rgb="FF008080"/>
      <rgbColor rgb="FFC0C0C0"/>
      <rgbColor rgb="FF808080"/>
      <rgbColor rgb="FF9999FF"/>
      <rgbColor rgb="FF993366"/>
      <rgbColor rgb="FFFFF2CC"/>
      <rgbColor rgb="FFE7E6E6"/>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E2F0D9"/>
      <rgbColor rgb="FFFFEB9C"/>
      <rgbColor rgb="FF99CCFF"/>
      <rgbColor rgb="FFFF99CC"/>
      <rgbColor rgb="FFCC99FF"/>
      <rgbColor rgb="FFFFCC99"/>
      <rgbColor rgb="FF4472C4"/>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1"/>
  <sheetViews>
    <sheetView showFormulas="false" showGridLines="true" showRowColHeaders="true" showZeros="true" rightToLeft="false" tabSelected="false" showOutlineSymbols="true" defaultGridColor="true" view="normal" topLeftCell="A22" colorId="64" zoomScale="89" zoomScaleNormal="89" zoomScalePageLayoutView="100" workbookViewId="0">
      <selection pane="topLeft" activeCell="C29" activeCellId="0" sqref="C29"/>
    </sheetView>
  </sheetViews>
  <sheetFormatPr defaultColWidth="11.43359375" defaultRowHeight="15" zeroHeight="false" outlineLevelRow="0" outlineLevelCol="0"/>
  <cols>
    <col collapsed="false" customWidth="false" hidden="false" outlineLevel="0" max="2" min="1" style="1" width="11.42"/>
    <col collapsed="false" customWidth="true" hidden="false" outlineLevel="0" max="3" min="3" style="1" width="32.15"/>
    <col collapsed="false" customWidth="true" hidden="false" outlineLevel="0" max="4" min="4" style="1" width="31.69"/>
    <col collapsed="false" customWidth="true" hidden="false" outlineLevel="0" max="5" min="5" style="1" width="13.43"/>
    <col collapsed="false" customWidth="true" hidden="false" outlineLevel="0" max="6" min="6" style="1" width="49.71"/>
    <col collapsed="false" customWidth="true" hidden="false" outlineLevel="0" max="7" min="7" style="1" width="20.86"/>
    <col collapsed="false" customWidth="true" hidden="false" outlineLevel="0" max="8" min="8" style="1" width="23.71"/>
    <col collapsed="false" customWidth="true" hidden="false" outlineLevel="0" max="9" min="9" style="1" width="27.58"/>
    <col collapsed="false" customWidth="true" hidden="false" outlineLevel="0" max="10" min="10" style="1" width="23.42"/>
    <col collapsed="false" customWidth="true" hidden="false" outlineLevel="0" max="11" min="11" style="1" width="18.42"/>
    <col collapsed="false" customWidth="true" hidden="false" outlineLevel="0" max="12" min="12" style="1" width="23.57"/>
    <col collapsed="false" customWidth="true" hidden="false" outlineLevel="0" max="13" min="13" style="1" width="21.29"/>
    <col collapsed="false" customWidth="true" hidden="false" outlineLevel="0" max="14" min="14" style="1" width="15.42"/>
    <col collapsed="false" customWidth="true" hidden="false" outlineLevel="0" max="15" min="15" style="1" width="19.31"/>
    <col collapsed="false" customWidth="false" hidden="false" outlineLevel="0" max="17" min="16" style="1" width="11.42"/>
    <col collapsed="false" customWidth="true" hidden="false" outlineLevel="0" max="18" min="18" style="1" width="16.29"/>
    <col collapsed="false" customWidth="true" hidden="false" outlineLevel="0" max="19" min="19" style="1" width="20.71"/>
    <col collapsed="false" customWidth="false" hidden="false" outlineLevel="0" max="1024" min="20" style="1" width="11.42"/>
  </cols>
  <sheetData>
    <row r="1" customFormat="false" ht="45" hidden="false" customHeight="false" outlineLevel="0" collapsed="false">
      <c r="C1" s="2" t="s">
        <v>0</v>
      </c>
      <c r="D1" s="2"/>
      <c r="E1" s="2"/>
    </row>
    <row r="2" customFormat="false" ht="15" hidden="false" customHeight="false" outlineLevel="0" collapsed="false">
      <c r="A2" s="1" t="s">
        <v>1</v>
      </c>
      <c r="B2" s="3" t="n">
        <v>44558</v>
      </c>
      <c r="C2" s="1" t="s">
        <v>2</v>
      </c>
    </row>
    <row r="4" customFormat="false" ht="60" hidden="false" customHeight="false" outlineLevel="0" collapsed="false">
      <c r="A4" s="4"/>
      <c r="B4" s="5"/>
      <c r="C4" s="2" t="s">
        <v>3</v>
      </c>
      <c r="D4" s="2"/>
      <c r="E4" s="2"/>
    </row>
    <row r="5" customFormat="false" ht="60" hidden="false" customHeight="false" outlineLevel="0" collapsed="false">
      <c r="A5" s="6" t="s">
        <v>4</v>
      </c>
      <c r="B5" s="7" t="s">
        <v>5</v>
      </c>
      <c r="C5" s="8" t="s">
        <v>6</v>
      </c>
      <c r="D5" s="9" t="s">
        <v>7</v>
      </c>
      <c r="E5" s="9" t="s">
        <v>8</v>
      </c>
      <c r="F5" s="10" t="s">
        <v>9</v>
      </c>
      <c r="G5" s="10" t="s">
        <v>10</v>
      </c>
      <c r="H5" s="10" t="s">
        <v>11</v>
      </c>
      <c r="I5" s="10" t="s">
        <v>12</v>
      </c>
      <c r="J5" s="10" t="s">
        <v>13</v>
      </c>
      <c r="K5" s="11" t="s">
        <v>14</v>
      </c>
      <c r="L5" s="10" t="s">
        <v>15</v>
      </c>
      <c r="M5" s="10" t="s">
        <v>16</v>
      </c>
      <c r="N5" s="10" t="s">
        <v>17</v>
      </c>
      <c r="O5" s="10" t="s">
        <v>18</v>
      </c>
      <c r="P5" s="10" t="s">
        <v>19</v>
      </c>
      <c r="Q5" s="10" t="s">
        <v>20</v>
      </c>
      <c r="R5" s="11" t="s">
        <v>21</v>
      </c>
      <c r="S5" s="12" t="s">
        <v>22</v>
      </c>
    </row>
    <row r="6" customFormat="false" ht="15" hidden="false" customHeight="false" outlineLevel="0" collapsed="false">
      <c r="A6" s="13"/>
      <c r="B6" s="14"/>
      <c r="C6" s="15"/>
      <c r="E6" s="16"/>
      <c r="S6" s="17"/>
    </row>
    <row r="7" customFormat="false" ht="187.5" hidden="false" customHeight="true" outlineLevel="0" collapsed="false">
      <c r="A7" s="6" t="s">
        <v>23</v>
      </c>
      <c r="B7" s="14" t="n">
        <v>223</v>
      </c>
      <c r="C7" s="15" t="s">
        <v>24</v>
      </c>
      <c r="D7" s="2" t="s">
        <v>25</v>
      </c>
      <c r="E7" s="16" t="s">
        <v>26</v>
      </c>
      <c r="F7" s="2" t="s">
        <v>27</v>
      </c>
      <c r="G7" s="2" t="s">
        <v>28</v>
      </c>
      <c r="H7" s="2" t="s">
        <v>29</v>
      </c>
      <c r="I7" s="2" t="s">
        <v>30</v>
      </c>
      <c r="J7" s="2" t="s">
        <v>31</v>
      </c>
      <c r="K7" s="18" t="s">
        <v>32</v>
      </c>
      <c r="L7" s="2" t="s">
        <v>33</v>
      </c>
      <c r="M7" s="2" t="s">
        <v>34</v>
      </c>
      <c r="N7" s="1" t="s">
        <v>35</v>
      </c>
      <c r="O7" s="2" t="s">
        <v>36</v>
      </c>
      <c r="P7" s="18" t="n">
        <v>219388</v>
      </c>
      <c r="Q7" s="2" t="s">
        <v>37</v>
      </c>
      <c r="R7" s="19" t="n">
        <v>1</v>
      </c>
      <c r="S7" s="2" t="s">
        <v>38</v>
      </c>
    </row>
    <row r="8" customFormat="false" ht="225" hidden="false" customHeight="false" outlineLevel="0" collapsed="false">
      <c r="A8" s="6" t="s">
        <v>23</v>
      </c>
      <c r="B8" s="14" t="n">
        <v>156</v>
      </c>
      <c r="C8" s="15" t="s">
        <v>39</v>
      </c>
      <c r="D8" s="2" t="s">
        <v>40</v>
      </c>
      <c r="E8" s="16" t="s">
        <v>26</v>
      </c>
      <c r="F8" s="20" t="s">
        <v>41</v>
      </c>
      <c r="G8" s="2" t="s">
        <v>42</v>
      </c>
      <c r="H8" s="2" t="s">
        <v>38</v>
      </c>
      <c r="I8" s="2" t="s">
        <v>38</v>
      </c>
      <c r="J8" s="2" t="s">
        <v>43</v>
      </c>
      <c r="K8" s="18" t="s">
        <v>44</v>
      </c>
      <c r="L8" s="2" t="s">
        <v>45</v>
      </c>
      <c r="M8" s="2" t="s">
        <v>46</v>
      </c>
      <c r="N8" s="1" t="s">
        <v>47</v>
      </c>
      <c r="O8" s="2" t="s">
        <v>48</v>
      </c>
      <c r="P8" s="2" t="s">
        <v>49</v>
      </c>
      <c r="Q8" s="2" t="s">
        <v>50</v>
      </c>
      <c r="R8" s="19" t="n">
        <v>1</v>
      </c>
      <c r="S8" s="2" t="s">
        <v>38</v>
      </c>
    </row>
    <row r="9" customFormat="false" ht="267.75" hidden="false" customHeight="true" outlineLevel="0" collapsed="false">
      <c r="A9" s="6" t="s">
        <v>51</v>
      </c>
      <c r="B9" s="14" t="n">
        <v>21</v>
      </c>
      <c r="C9" s="15" t="s">
        <v>52</v>
      </c>
      <c r="D9" s="21" t="s">
        <v>53</v>
      </c>
      <c r="E9" s="16" t="s">
        <v>26</v>
      </c>
      <c r="F9" s="20" t="s">
        <v>54</v>
      </c>
      <c r="G9" s="2" t="s">
        <v>55</v>
      </c>
      <c r="H9" s="20" t="s">
        <v>56</v>
      </c>
      <c r="I9" s="20" t="s">
        <v>57</v>
      </c>
      <c r="J9" s="2" t="s">
        <v>58</v>
      </c>
      <c r="K9" s="18" t="s">
        <v>59</v>
      </c>
      <c r="L9" s="2" t="s">
        <v>60</v>
      </c>
      <c r="M9" s="2" t="s">
        <v>61</v>
      </c>
      <c r="N9" s="2" t="s">
        <v>62</v>
      </c>
      <c r="O9" s="2" t="s">
        <v>63</v>
      </c>
      <c r="P9" s="2" t="s">
        <v>38</v>
      </c>
      <c r="Q9" s="2" t="s">
        <v>64</v>
      </c>
      <c r="R9" s="19" t="n">
        <v>1</v>
      </c>
      <c r="S9" s="2" t="s">
        <v>38</v>
      </c>
    </row>
    <row r="10" customFormat="false" ht="105" hidden="false" customHeight="false" outlineLevel="0" collapsed="false">
      <c r="A10" s="6" t="s">
        <v>23</v>
      </c>
      <c r="B10" s="14" t="n">
        <v>5</v>
      </c>
      <c r="C10" s="15" t="s">
        <v>65</v>
      </c>
      <c r="D10" s="2" t="s">
        <v>66</v>
      </c>
      <c r="E10" s="16" t="s">
        <v>26</v>
      </c>
      <c r="F10" s="2" t="s">
        <v>67</v>
      </c>
      <c r="G10" s="2" t="s">
        <v>68</v>
      </c>
      <c r="H10" s="2" t="s">
        <v>69</v>
      </c>
      <c r="I10" s="2" t="s">
        <v>70</v>
      </c>
      <c r="J10" s="2" t="s">
        <v>71</v>
      </c>
      <c r="K10" s="18" t="s">
        <v>72</v>
      </c>
      <c r="L10" s="2" t="s">
        <v>73</v>
      </c>
      <c r="M10" s="2" t="s">
        <v>74</v>
      </c>
      <c r="N10" s="2" t="s">
        <v>75</v>
      </c>
      <c r="O10" s="2" t="s">
        <v>76</v>
      </c>
      <c r="P10" s="2" t="s">
        <v>38</v>
      </c>
      <c r="Q10" s="2" t="s">
        <v>77</v>
      </c>
      <c r="R10" s="19" t="n">
        <v>0.4</v>
      </c>
      <c r="S10" s="2" t="s">
        <v>78</v>
      </c>
    </row>
    <row r="11" customFormat="false" ht="105" hidden="false" customHeight="false" outlineLevel="0" collapsed="false">
      <c r="A11" s="6" t="s">
        <v>79</v>
      </c>
      <c r="B11" s="14" t="n">
        <v>172</v>
      </c>
      <c r="C11" s="15" t="s">
        <v>80</v>
      </c>
      <c r="D11" s="2" t="s">
        <v>81</v>
      </c>
      <c r="E11" s="16" t="s">
        <v>26</v>
      </c>
      <c r="F11" s="2" t="s">
        <v>82</v>
      </c>
      <c r="G11" s="2" t="s">
        <v>83</v>
      </c>
      <c r="H11" s="2" t="s">
        <v>38</v>
      </c>
      <c r="I11" s="2" t="s">
        <v>38</v>
      </c>
      <c r="J11" s="2" t="s">
        <v>84</v>
      </c>
      <c r="K11" s="18" t="n">
        <v>1572</v>
      </c>
      <c r="L11" s="2" t="s">
        <v>85</v>
      </c>
      <c r="M11" s="2" t="s">
        <v>86</v>
      </c>
      <c r="N11" s="2" t="s">
        <v>87</v>
      </c>
      <c r="O11" s="2" t="s">
        <v>88</v>
      </c>
      <c r="P11" s="2" t="s">
        <v>89</v>
      </c>
      <c r="Q11" s="2" t="s">
        <v>90</v>
      </c>
      <c r="R11" s="19" t="n">
        <v>1</v>
      </c>
      <c r="S11" s="2" t="s">
        <v>38</v>
      </c>
    </row>
    <row r="12" customFormat="false" ht="105" hidden="false" customHeight="false" outlineLevel="0" collapsed="false">
      <c r="A12" s="6" t="s">
        <v>79</v>
      </c>
      <c r="B12" s="14" t="n">
        <v>238</v>
      </c>
      <c r="C12" s="15" t="s">
        <v>91</v>
      </c>
      <c r="D12" s="2" t="s">
        <v>92</v>
      </c>
      <c r="E12" s="16" t="s">
        <v>26</v>
      </c>
      <c r="F12" s="2" t="s">
        <v>93</v>
      </c>
      <c r="G12" s="2" t="s">
        <v>94</v>
      </c>
      <c r="H12" s="2" t="s">
        <v>95</v>
      </c>
      <c r="I12" s="2" t="s">
        <v>96</v>
      </c>
      <c r="J12" s="1" t="s">
        <v>97</v>
      </c>
      <c r="K12" s="2" t="s">
        <v>98</v>
      </c>
      <c r="L12" s="2" t="s">
        <v>99</v>
      </c>
      <c r="M12" s="2" t="s">
        <v>100</v>
      </c>
      <c r="N12" s="2" t="s">
        <v>101</v>
      </c>
      <c r="O12" s="2" t="s">
        <v>102</v>
      </c>
      <c r="P12" s="2" t="s">
        <v>38</v>
      </c>
      <c r="Q12" s="2" t="s">
        <v>103</v>
      </c>
      <c r="R12" s="19" t="n">
        <v>0.3</v>
      </c>
      <c r="S12" s="2" t="s">
        <v>104</v>
      </c>
    </row>
    <row r="13" customFormat="false" ht="105" hidden="false" customHeight="false" outlineLevel="0" collapsed="false">
      <c r="A13" s="6" t="s">
        <v>105</v>
      </c>
      <c r="B13" s="14" t="n">
        <v>300</v>
      </c>
      <c r="C13" s="15" t="s">
        <v>106</v>
      </c>
      <c r="D13" s="2" t="s">
        <v>107</v>
      </c>
      <c r="E13" s="16" t="s">
        <v>26</v>
      </c>
      <c r="F13" s="2" t="s">
        <v>108</v>
      </c>
      <c r="G13" s="2" t="s">
        <v>109</v>
      </c>
      <c r="H13" s="2" t="s">
        <v>110</v>
      </c>
      <c r="I13" s="2" t="s">
        <v>111</v>
      </c>
      <c r="J13" s="2" t="s">
        <v>112</v>
      </c>
      <c r="K13" s="2" t="s">
        <v>113</v>
      </c>
      <c r="L13" s="2" t="s">
        <v>114</v>
      </c>
      <c r="M13" s="2" t="s">
        <v>115</v>
      </c>
      <c r="N13" s="2" t="s">
        <v>116</v>
      </c>
      <c r="O13" s="2" t="s">
        <v>117</v>
      </c>
      <c r="P13" s="2" t="s">
        <v>38</v>
      </c>
      <c r="Q13" s="2" t="s">
        <v>118</v>
      </c>
      <c r="R13" s="19" t="n">
        <v>0.45</v>
      </c>
      <c r="S13" s="2" t="s">
        <v>119</v>
      </c>
    </row>
    <row r="14" customFormat="false" ht="150" hidden="false" customHeight="false" outlineLevel="0" collapsed="false">
      <c r="A14" s="6" t="s">
        <v>120</v>
      </c>
      <c r="B14" s="14" t="n">
        <v>103</v>
      </c>
      <c r="C14" s="15" t="s">
        <v>121</v>
      </c>
      <c r="D14" s="2" t="s">
        <v>122</v>
      </c>
      <c r="E14" s="16" t="s">
        <v>26</v>
      </c>
      <c r="F14" s="2" t="s">
        <v>123</v>
      </c>
      <c r="G14" s="2" t="s">
        <v>124</v>
      </c>
      <c r="H14" s="2" t="s">
        <v>125</v>
      </c>
      <c r="I14" s="2" t="s">
        <v>126</v>
      </c>
      <c r="J14" s="2" t="s">
        <v>127</v>
      </c>
      <c r="K14" s="2" t="s">
        <v>128</v>
      </c>
      <c r="L14" s="2" t="s">
        <v>129</v>
      </c>
      <c r="M14" s="2" t="s">
        <v>115</v>
      </c>
      <c r="N14" s="2" t="s">
        <v>130</v>
      </c>
      <c r="O14" s="2" t="s">
        <v>131</v>
      </c>
      <c r="P14" s="2" t="s">
        <v>38</v>
      </c>
      <c r="Q14" s="2" t="s">
        <v>132</v>
      </c>
      <c r="R14" s="2" t="s">
        <v>38</v>
      </c>
      <c r="S14" s="2" t="s">
        <v>133</v>
      </c>
    </row>
    <row r="15" s="2" customFormat="true" ht="135" hidden="false" customHeight="false" outlineLevel="0" collapsed="false">
      <c r="A15" s="6" t="s">
        <v>23</v>
      </c>
      <c r="B15" s="14" t="n">
        <v>295</v>
      </c>
      <c r="C15" s="15" t="s">
        <v>134</v>
      </c>
      <c r="D15" s="2" t="s">
        <v>135</v>
      </c>
      <c r="E15" s="16" t="s">
        <v>26</v>
      </c>
      <c r="F15" s="2" t="s">
        <v>136</v>
      </c>
      <c r="G15" s="2" t="s">
        <v>137</v>
      </c>
      <c r="H15" s="2" t="s">
        <v>138</v>
      </c>
      <c r="I15" s="2" t="s">
        <v>139</v>
      </c>
      <c r="J15" s="2" t="s">
        <v>140</v>
      </c>
      <c r="K15" s="2" t="s">
        <v>141</v>
      </c>
      <c r="L15" s="2" t="s">
        <v>142</v>
      </c>
      <c r="M15" s="2" t="s">
        <v>115</v>
      </c>
      <c r="N15" s="2" t="s">
        <v>143</v>
      </c>
      <c r="O15" s="2" t="s">
        <v>144</v>
      </c>
      <c r="P15" s="2" t="s">
        <v>38</v>
      </c>
      <c r="Q15" s="2" t="s">
        <v>145</v>
      </c>
      <c r="R15" s="19" t="n">
        <v>0.44</v>
      </c>
      <c r="S15" s="2" t="s">
        <v>146</v>
      </c>
    </row>
    <row r="16" s="2" customFormat="true" ht="210" hidden="false" customHeight="false" outlineLevel="0" collapsed="false">
      <c r="A16" s="6" t="s">
        <v>51</v>
      </c>
      <c r="B16" s="14" t="n">
        <v>43</v>
      </c>
      <c r="C16" s="15" t="s">
        <v>147</v>
      </c>
      <c r="D16" s="2" t="s">
        <v>148</v>
      </c>
      <c r="E16" s="16" t="s">
        <v>26</v>
      </c>
      <c r="F16" s="2" t="s">
        <v>149</v>
      </c>
      <c r="G16" s="2" t="s">
        <v>150</v>
      </c>
      <c r="H16" s="2" t="s">
        <v>151</v>
      </c>
      <c r="I16" s="2" t="s">
        <v>152</v>
      </c>
      <c r="J16" s="2" t="s">
        <v>153</v>
      </c>
      <c r="K16" s="2" t="s">
        <v>154</v>
      </c>
      <c r="L16" s="2" t="s">
        <v>155</v>
      </c>
      <c r="M16" s="2" t="s">
        <v>156</v>
      </c>
      <c r="N16" s="2" t="s">
        <v>157</v>
      </c>
      <c r="O16" s="2" t="s">
        <v>158</v>
      </c>
      <c r="P16" s="2" t="s">
        <v>38</v>
      </c>
      <c r="Q16" s="2" t="s">
        <v>159</v>
      </c>
      <c r="R16" s="19" t="n">
        <v>1</v>
      </c>
      <c r="S16" s="2" t="s">
        <v>160</v>
      </c>
    </row>
    <row r="17" s="2" customFormat="true" ht="120" hidden="false" customHeight="false" outlineLevel="0" collapsed="false">
      <c r="A17" s="6" t="s">
        <v>79</v>
      </c>
      <c r="B17" s="14" t="n">
        <v>341</v>
      </c>
      <c r="C17" s="15" t="s">
        <v>161</v>
      </c>
      <c r="D17" s="2" t="s">
        <v>162</v>
      </c>
      <c r="E17" s="16" t="s">
        <v>26</v>
      </c>
      <c r="F17" s="2" t="s">
        <v>163</v>
      </c>
      <c r="G17" s="2" t="s">
        <v>164</v>
      </c>
      <c r="H17" s="2" t="s">
        <v>165</v>
      </c>
      <c r="I17" s="2" t="s">
        <v>166</v>
      </c>
      <c r="J17" s="2" t="s">
        <v>167</v>
      </c>
      <c r="K17" s="2" t="s">
        <v>168</v>
      </c>
      <c r="L17" s="2" t="s">
        <v>169</v>
      </c>
      <c r="M17" s="2" t="s">
        <v>170</v>
      </c>
      <c r="N17" s="1" t="s">
        <v>171</v>
      </c>
      <c r="O17" s="2" t="s">
        <v>172</v>
      </c>
      <c r="P17" s="2" t="s">
        <v>38</v>
      </c>
      <c r="Q17" s="2" t="s">
        <v>173</v>
      </c>
      <c r="R17" s="19" t="n">
        <v>1</v>
      </c>
      <c r="S17" s="2" t="s">
        <v>174</v>
      </c>
    </row>
    <row r="18" s="2" customFormat="true" ht="135" hidden="false" customHeight="false" outlineLevel="0" collapsed="false">
      <c r="A18" s="6" t="s">
        <v>175</v>
      </c>
      <c r="B18" s="14" t="n">
        <v>288</v>
      </c>
      <c r="C18" s="15" t="s">
        <v>176</v>
      </c>
      <c r="D18" s="2" t="s">
        <v>177</v>
      </c>
      <c r="E18" s="16" t="s">
        <v>26</v>
      </c>
      <c r="F18" s="2" t="s">
        <v>178</v>
      </c>
      <c r="G18" s="2" t="s">
        <v>179</v>
      </c>
      <c r="H18" s="2" t="s">
        <v>180</v>
      </c>
      <c r="I18" s="2" t="s">
        <v>181</v>
      </c>
      <c r="J18" s="2" t="s">
        <v>182</v>
      </c>
      <c r="K18" s="2" t="s">
        <v>183</v>
      </c>
      <c r="L18" s="2" t="s">
        <v>184</v>
      </c>
      <c r="M18" s="2" t="s">
        <v>170</v>
      </c>
      <c r="N18" s="2" t="s">
        <v>185</v>
      </c>
      <c r="O18" s="2" t="s">
        <v>186</v>
      </c>
      <c r="P18" s="2" t="s">
        <v>38</v>
      </c>
      <c r="Q18" s="2" t="s">
        <v>187</v>
      </c>
      <c r="R18" s="19" t="n">
        <v>1</v>
      </c>
      <c r="S18" s="2" t="s">
        <v>188</v>
      </c>
    </row>
    <row r="19" customFormat="false" ht="165" hidden="false" customHeight="false" outlineLevel="0" collapsed="false">
      <c r="A19" s="13" t="s">
        <v>175</v>
      </c>
      <c r="B19" s="14" t="n">
        <v>282</v>
      </c>
      <c r="C19" s="15" t="s">
        <v>189</v>
      </c>
      <c r="D19" s="21" t="s">
        <v>190</v>
      </c>
      <c r="E19" s="16" t="s">
        <v>26</v>
      </c>
      <c r="F19" s="2" t="s">
        <v>191</v>
      </c>
      <c r="G19" s="2" t="s">
        <v>192</v>
      </c>
      <c r="H19" s="2" t="s">
        <v>193</v>
      </c>
      <c r="I19" s="2" t="s">
        <v>194</v>
      </c>
      <c r="J19" s="2" t="s">
        <v>195</v>
      </c>
      <c r="K19" s="2" t="s">
        <v>196</v>
      </c>
      <c r="L19" s="2" t="s">
        <v>197</v>
      </c>
      <c r="M19" s="2" t="s">
        <v>61</v>
      </c>
      <c r="N19" s="2" t="s">
        <v>62</v>
      </c>
      <c r="O19" s="2" t="s">
        <v>63</v>
      </c>
      <c r="P19" s="2" t="s">
        <v>38</v>
      </c>
      <c r="Q19" s="2" t="s">
        <v>198</v>
      </c>
      <c r="R19" s="22" t="n">
        <v>1</v>
      </c>
      <c r="S19" s="2" t="s">
        <v>38</v>
      </c>
    </row>
    <row r="20" customFormat="false" ht="150" hidden="false" customHeight="false" outlineLevel="0" collapsed="false">
      <c r="A20" s="13" t="s">
        <v>199</v>
      </c>
      <c r="B20" s="14" t="n">
        <v>280</v>
      </c>
      <c r="C20" s="15" t="s">
        <v>200</v>
      </c>
      <c r="D20" s="21" t="s">
        <v>201</v>
      </c>
      <c r="E20" s="16" t="s">
        <v>26</v>
      </c>
      <c r="F20" s="2" t="s">
        <v>202</v>
      </c>
      <c r="G20" s="2" t="s">
        <v>203</v>
      </c>
      <c r="H20" s="2" t="s">
        <v>204</v>
      </c>
      <c r="I20" s="2" t="s">
        <v>205</v>
      </c>
      <c r="J20" s="2" t="s">
        <v>206</v>
      </c>
      <c r="K20" s="2" t="s">
        <v>196</v>
      </c>
      <c r="L20" s="2" t="s">
        <v>207</v>
      </c>
      <c r="M20" s="2" t="s">
        <v>61</v>
      </c>
      <c r="N20" s="2" t="s">
        <v>62</v>
      </c>
      <c r="O20" s="2" t="s">
        <v>63</v>
      </c>
      <c r="P20" s="2" t="s">
        <v>38</v>
      </c>
      <c r="Q20" s="2" t="s">
        <v>198</v>
      </c>
      <c r="R20" s="22" t="n">
        <v>1</v>
      </c>
      <c r="S20" s="2" t="s">
        <v>208</v>
      </c>
    </row>
    <row r="21" customFormat="false" ht="120" hidden="false" customHeight="false" outlineLevel="0" collapsed="false">
      <c r="A21" s="13" t="s">
        <v>199</v>
      </c>
      <c r="B21" s="23" t="n">
        <v>277</v>
      </c>
      <c r="C21" s="15" t="s">
        <v>209</v>
      </c>
      <c r="D21" s="24" t="s">
        <v>210</v>
      </c>
      <c r="E21" s="16" t="s">
        <v>26</v>
      </c>
      <c r="F21" s="2" t="s">
        <v>211</v>
      </c>
      <c r="G21" s="2" t="s">
        <v>212</v>
      </c>
      <c r="H21" s="2" t="s">
        <v>38</v>
      </c>
      <c r="I21" s="2" t="s">
        <v>38</v>
      </c>
      <c r="J21" s="2" t="s">
        <v>213</v>
      </c>
      <c r="K21" s="2" t="s">
        <v>214</v>
      </c>
      <c r="L21" s="2" t="s">
        <v>215</v>
      </c>
      <c r="M21" s="1" t="s">
        <v>216</v>
      </c>
      <c r="N21" s="1" t="s">
        <v>217</v>
      </c>
      <c r="O21" s="2" t="s">
        <v>218</v>
      </c>
      <c r="P21" s="1" t="s">
        <v>38</v>
      </c>
      <c r="Q21" s="2" t="s">
        <v>219</v>
      </c>
      <c r="R21" s="22" t="n">
        <v>0.48</v>
      </c>
      <c r="S21" s="2" t="s">
        <v>220</v>
      </c>
    </row>
    <row r="22" customFormat="false" ht="229.5" hidden="false" customHeight="true" outlineLevel="0" collapsed="false">
      <c r="A22" s="13" t="s">
        <v>175</v>
      </c>
      <c r="B22" s="23" t="n">
        <v>113</v>
      </c>
      <c r="C22" s="15" t="s">
        <v>221</v>
      </c>
      <c r="D22" s="24" t="s">
        <v>222</v>
      </c>
      <c r="E22" s="16" t="s">
        <v>26</v>
      </c>
      <c r="F22" s="2" t="s">
        <v>223</v>
      </c>
      <c r="G22" s="2" t="s">
        <v>224</v>
      </c>
      <c r="H22" s="2" t="s">
        <v>225</v>
      </c>
      <c r="I22" s="2" t="s">
        <v>226</v>
      </c>
      <c r="J22" s="2" t="s">
        <v>227</v>
      </c>
      <c r="K22" s="2" t="s">
        <v>228</v>
      </c>
      <c r="L22" s="2" t="s">
        <v>229</v>
      </c>
      <c r="M22" s="1" t="s">
        <v>230</v>
      </c>
      <c r="N22" s="1" t="s">
        <v>231</v>
      </c>
      <c r="O22" s="2" t="s">
        <v>232</v>
      </c>
      <c r="P22" s="25" t="n">
        <v>115295</v>
      </c>
      <c r="Q22" s="2" t="s">
        <v>233</v>
      </c>
      <c r="R22" s="22" t="n">
        <v>1</v>
      </c>
      <c r="S22" s="2" t="s">
        <v>38</v>
      </c>
    </row>
    <row r="23" s="29" customFormat="true" ht="204.75" hidden="false" customHeight="true" outlineLevel="0" collapsed="false">
      <c r="A23" s="26" t="s">
        <v>234</v>
      </c>
      <c r="B23" s="27" t="n">
        <v>278</v>
      </c>
      <c r="C23" s="28" t="s">
        <v>235</v>
      </c>
      <c r="D23" s="29" t="s">
        <v>236</v>
      </c>
      <c r="E23" s="28"/>
      <c r="F23" s="29" t="s">
        <v>237</v>
      </c>
      <c r="H23" s="29" t="s">
        <v>238</v>
      </c>
      <c r="I23" s="29" t="s">
        <v>239</v>
      </c>
      <c r="K23" s="29" t="s">
        <v>240</v>
      </c>
      <c r="L23" s="29" t="s">
        <v>241</v>
      </c>
      <c r="M23" s="29" t="s">
        <v>242</v>
      </c>
      <c r="N23" s="29" t="s">
        <v>243</v>
      </c>
      <c r="P23" s="30"/>
      <c r="Q23" s="29" t="s">
        <v>244</v>
      </c>
      <c r="R23" s="31" t="n">
        <v>0.51</v>
      </c>
      <c r="S23" s="29" t="s">
        <v>245</v>
      </c>
    </row>
    <row r="24" customFormat="false" ht="15" hidden="false" customHeight="false" outlineLevel="0" collapsed="false">
      <c r="B24" s="32"/>
    </row>
    <row r="25" customFormat="false" ht="15" hidden="false" customHeight="true" outlineLevel="0" collapsed="false">
      <c r="C25" s="33" t="s">
        <v>246</v>
      </c>
      <c r="D25" s="33"/>
      <c r="E25" s="33"/>
      <c r="F25" s="33"/>
      <c r="G25" s="33"/>
      <c r="H25" s="33"/>
      <c r="I25" s="33"/>
      <c r="J25" s="33"/>
      <c r="K25" s="33"/>
      <c r="L25" s="33"/>
      <c r="M25" s="33"/>
      <c r="N25" s="33"/>
      <c r="O25" s="33"/>
      <c r="P25" s="33"/>
    </row>
    <row r="26" customFormat="false" ht="15" hidden="false" customHeight="false" outlineLevel="0" collapsed="false">
      <c r="C26" s="33"/>
      <c r="D26" s="33"/>
      <c r="E26" s="33"/>
      <c r="F26" s="33"/>
      <c r="G26" s="33"/>
      <c r="H26" s="33"/>
      <c r="I26" s="33"/>
      <c r="J26" s="33"/>
      <c r="K26" s="33"/>
      <c r="L26" s="33"/>
      <c r="M26" s="33"/>
      <c r="N26" s="33"/>
      <c r="O26" s="33"/>
      <c r="P26" s="33"/>
    </row>
    <row r="27" customFormat="false" ht="15" hidden="false" customHeight="false" outlineLevel="0" collapsed="false">
      <c r="C27" s="33"/>
      <c r="D27" s="33"/>
      <c r="E27" s="33"/>
      <c r="F27" s="33"/>
      <c r="G27" s="33"/>
      <c r="H27" s="33"/>
      <c r="I27" s="33"/>
      <c r="J27" s="33"/>
      <c r="K27" s="33"/>
      <c r="L27" s="33"/>
      <c r="M27" s="33"/>
      <c r="N27" s="33"/>
      <c r="O27" s="33"/>
      <c r="P27" s="33"/>
    </row>
    <row r="28" customFormat="false" ht="15" hidden="false" customHeight="false" outlineLevel="0" collapsed="false">
      <c r="C28" s="33"/>
      <c r="D28" s="33"/>
      <c r="E28" s="33"/>
      <c r="F28" s="33"/>
      <c r="G28" s="33"/>
      <c r="H28" s="33"/>
      <c r="I28" s="33"/>
      <c r="J28" s="33"/>
      <c r="K28" s="33"/>
      <c r="L28" s="33"/>
      <c r="M28" s="33"/>
      <c r="N28" s="33"/>
      <c r="O28" s="33"/>
      <c r="P28" s="33"/>
    </row>
    <row r="30" customFormat="false" ht="15" hidden="false" customHeight="false" outlineLevel="0" collapsed="false">
      <c r="C30" s="1" t="s">
        <v>247</v>
      </c>
    </row>
    <row r="31" customFormat="false" ht="15" hidden="false" customHeight="false" outlineLevel="0" collapsed="false">
      <c r="C31" s="1" t="s">
        <v>248</v>
      </c>
    </row>
    <row r="32" customFormat="false" ht="15" hidden="false" customHeight="false" outlineLevel="0" collapsed="false">
      <c r="C32" s="1" t="s">
        <v>249</v>
      </c>
    </row>
    <row r="33" customFormat="false" ht="15" hidden="false" customHeight="false" outlineLevel="0" collapsed="false">
      <c r="C33" s="1" t="s">
        <v>250</v>
      </c>
    </row>
    <row r="34" customFormat="false" ht="15" hidden="false" customHeight="false" outlineLevel="0" collapsed="false">
      <c r="C34" s="1" t="s">
        <v>251</v>
      </c>
    </row>
    <row r="35" customFormat="false" ht="15" hidden="false" customHeight="false" outlineLevel="0" collapsed="false">
      <c r="C35" s="1" t="s">
        <v>252</v>
      </c>
    </row>
    <row r="36" customFormat="false" ht="15" hidden="false" customHeight="false" outlineLevel="0" collapsed="false">
      <c r="C36" s="1" t="s">
        <v>253</v>
      </c>
    </row>
    <row r="37" customFormat="false" ht="30" hidden="false" customHeight="false" outlineLevel="0" collapsed="false">
      <c r="C37" s="2" t="s">
        <v>254</v>
      </c>
    </row>
    <row r="38" customFormat="false" ht="15" hidden="false" customHeight="false" outlineLevel="0" collapsed="false">
      <c r="C38" s="1" t="s">
        <v>255</v>
      </c>
    </row>
    <row r="39" customFormat="false" ht="15" hidden="false" customHeight="false" outlineLevel="0" collapsed="false">
      <c r="C39" s="1" t="s">
        <v>256</v>
      </c>
    </row>
    <row r="41" customFormat="false" ht="15" hidden="false" customHeight="false" outlineLevel="0" collapsed="false">
      <c r="M41" s="34"/>
    </row>
  </sheetData>
  <mergeCells count="1">
    <mergeCell ref="C25:P2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52" topLeftCell="A5" activePane="bottomLeft" state="split"/>
      <selection pane="topLeft" activeCell="A1" activeCellId="0" sqref="A1"/>
      <selection pane="bottomLeft" activeCell="B43" activeCellId="0" sqref="B43"/>
    </sheetView>
  </sheetViews>
  <sheetFormatPr defaultColWidth="11.43359375" defaultRowHeight="15" zeroHeight="false" outlineLevelRow="0" outlineLevelCol="0"/>
  <cols>
    <col collapsed="false" customWidth="true" hidden="false" outlineLevel="0" max="1" min="1" style="38" width="28.98"/>
    <col collapsed="false" customWidth="true" hidden="false" outlineLevel="0" max="2" min="2" style="38" width="14.28"/>
    <col collapsed="false" customWidth="true" hidden="false" outlineLevel="0" max="3" min="3" style="38" width="11.3"/>
    <col collapsed="false" customWidth="true" hidden="false" outlineLevel="0" max="4" min="4" style="38" width="6.57"/>
    <col collapsed="false" customWidth="true" hidden="false" outlineLevel="0" max="5" min="5" style="38" width="10.85"/>
    <col collapsed="false" customWidth="true" hidden="false" outlineLevel="0" max="6" min="6" style="38" width="11.3"/>
    <col collapsed="false" customWidth="true" hidden="false" outlineLevel="0" max="7" min="7" style="38" width="6.57"/>
    <col collapsed="false" customWidth="true" hidden="false" outlineLevel="0" max="8" min="8" style="38" width="6.88"/>
    <col collapsed="false" customWidth="true" hidden="false" outlineLevel="0" max="9" min="9" style="38" width="11.3"/>
    <col collapsed="false" customWidth="true" hidden="false" outlineLevel="0" max="11" min="10" style="38" width="11.86"/>
    <col collapsed="false" customWidth="true" hidden="false" outlineLevel="0" max="12" min="12" style="38" width="13.14"/>
    <col collapsed="false" customWidth="true" hidden="false" outlineLevel="0" max="13" min="13" style="38" width="6.28"/>
    <col collapsed="false" customWidth="true" hidden="false" outlineLevel="0" max="14" min="14" style="38" width="8.71"/>
    <col collapsed="false" customWidth="true" hidden="false" outlineLevel="0" max="15" min="15" style="38" width="9.29"/>
    <col collapsed="false" customWidth="true" hidden="false" outlineLevel="0" max="16" min="16" style="38" width="7.57"/>
    <col collapsed="false" customWidth="true" hidden="false" outlineLevel="0" max="17" min="17" style="38" width="6.28"/>
    <col collapsed="false" customWidth="true" hidden="false" outlineLevel="0" max="18" min="18" style="38" width="7.71"/>
    <col collapsed="false" customWidth="true" hidden="false" outlineLevel="0" max="19" min="19" style="38" width="8.29"/>
    <col collapsed="false" customWidth="true" hidden="false" outlineLevel="0" max="20" min="20" style="38" width="20.71"/>
    <col collapsed="false" customWidth="false" hidden="false" outlineLevel="0" max="1024" min="21" style="38" width="11.42"/>
  </cols>
  <sheetData>
    <row r="1" customFormat="false" ht="15" hidden="false" customHeight="false" outlineLevel="0" collapsed="false">
      <c r="A1" s="47" t="s">
        <v>6</v>
      </c>
      <c r="B1" s="37" t="s">
        <v>257</v>
      </c>
      <c r="C1" s="37" t="s">
        <v>258</v>
      </c>
      <c r="D1" s="38" t="s">
        <v>259</v>
      </c>
      <c r="E1" s="38" t="s">
        <v>260</v>
      </c>
      <c r="F1" s="38" t="s">
        <v>261</v>
      </c>
      <c r="G1" s="38" t="s">
        <v>262</v>
      </c>
      <c r="H1" s="38" t="s">
        <v>263</v>
      </c>
      <c r="I1" s="38" t="s">
        <v>264</v>
      </c>
      <c r="J1" s="38" t="s">
        <v>265</v>
      </c>
      <c r="K1" s="38" t="s">
        <v>266</v>
      </c>
      <c r="L1" s="38" t="s">
        <v>267</v>
      </c>
      <c r="M1" s="38" t="s">
        <v>268</v>
      </c>
      <c r="N1" s="38" t="s">
        <v>269</v>
      </c>
      <c r="O1" s="38" t="s">
        <v>270</v>
      </c>
      <c r="P1" s="38" t="s">
        <v>271</v>
      </c>
      <c r="Q1" s="38" t="s">
        <v>272</v>
      </c>
      <c r="R1" s="38" t="s">
        <v>273</v>
      </c>
      <c r="S1" s="38" t="s">
        <v>274</v>
      </c>
      <c r="T1" s="38" t="s">
        <v>275</v>
      </c>
    </row>
    <row r="2" customFormat="false" ht="15" hidden="false" customHeight="false" outlineLevel="0" collapsed="false">
      <c r="A2" s="151" t="s">
        <v>1012</v>
      </c>
      <c r="B2" s="38" t="s">
        <v>290</v>
      </c>
      <c r="D2" s="38" t="n">
        <v>0</v>
      </c>
      <c r="E2" s="38" t="n">
        <v>0</v>
      </c>
      <c r="F2" s="38" t="n">
        <v>4.99</v>
      </c>
      <c r="G2" s="38" t="n">
        <v>0.79</v>
      </c>
      <c r="H2" s="38" t="n">
        <v>3</v>
      </c>
      <c r="I2" s="38" t="n">
        <v>0.9</v>
      </c>
      <c r="J2" s="38" t="n">
        <v>12.9</v>
      </c>
      <c r="K2" s="38" t="n">
        <v>0.95</v>
      </c>
      <c r="L2" s="38" t="n">
        <v>0.975</v>
      </c>
      <c r="M2" s="38" t="n">
        <v>0.13</v>
      </c>
      <c r="N2" s="38" t="n">
        <v>0.02</v>
      </c>
      <c r="O2" s="38" t="n">
        <v>0.48</v>
      </c>
    </row>
    <row r="3" customFormat="false" ht="15" hidden="false" customHeight="false" outlineLevel="0" collapsed="false">
      <c r="A3" s="151" t="s">
        <v>1012</v>
      </c>
      <c r="B3" s="38" t="s">
        <v>290</v>
      </c>
      <c r="D3" s="38" t="n">
        <v>0</v>
      </c>
      <c r="E3" s="38" t="n">
        <v>5</v>
      </c>
      <c r="F3" s="38" t="n">
        <v>19.99</v>
      </c>
      <c r="G3" s="38" t="n">
        <v>11.74</v>
      </c>
      <c r="H3" s="38" t="n">
        <v>4.1</v>
      </c>
      <c r="I3" s="38" t="n">
        <v>1</v>
      </c>
      <c r="J3" s="38" t="n">
        <v>20.6</v>
      </c>
      <c r="K3" s="38" t="n">
        <v>0.95</v>
      </c>
      <c r="L3" s="38" t="n">
        <v>0.975</v>
      </c>
      <c r="M3" s="38" t="n">
        <v>0.13</v>
      </c>
      <c r="N3" s="38" t="n">
        <v>0.02</v>
      </c>
      <c r="O3" s="38" t="n">
        <v>0.48</v>
      </c>
    </row>
    <row r="4" customFormat="false" ht="15" hidden="false" customHeight="false" outlineLevel="0" collapsed="false">
      <c r="A4" s="151" t="s">
        <v>1012</v>
      </c>
      <c r="B4" s="38" t="s">
        <v>290</v>
      </c>
      <c r="D4" s="38" t="n">
        <v>0</v>
      </c>
      <c r="E4" s="38" t="n">
        <v>20</v>
      </c>
      <c r="F4" s="38" t="n">
        <v>29.99</v>
      </c>
      <c r="G4" s="38" t="n">
        <v>25.6</v>
      </c>
      <c r="H4" s="38" t="n">
        <v>8.9</v>
      </c>
      <c r="I4" s="38" t="n">
        <v>1.4</v>
      </c>
      <c r="J4" s="38" t="n">
        <v>64.9</v>
      </c>
      <c r="K4" s="38" t="n">
        <v>0.95</v>
      </c>
      <c r="L4" s="38" t="n">
        <v>0.975</v>
      </c>
      <c r="M4" s="38" t="n">
        <v>0.13</v>
      </c>
      <c r="N4" s="38" t="n">
        <v>0.02</v>
      </c>
      <c r="O4" s="38" t="n">
        <v>0.48</v>
      </c>
    </row>
    <row r="5" customFormat="false" ht="15" hidden="false" customHeight="false" outlineLevel="0" collapsed="false">
      <c r="A5" s="151" t="s">
        <v>1012</v>
      </c>
      <c r="B5" s="38" t="s">
        <v>290</v>
      </c>
      <c r="D5" s="38" t="n">
        <v>0</v>
      </c>
      <c r="E5" s="38" t="n">
        <v>30</v>
      </c>
      <c r="F5" s="38" t="s">
        <v>277</v>
      </c>
      <c r="G5" s="38" t="n">
        <v>35.61</v>
      </c>
      <c r="H5" s="38" t="n">
        <v>19.3</v>
      </c>
      <c r="I5" s="38" t="n">
        <v>3.4</v>
      </c>
      <c r="J5" s="38" t="n">
        <v>141.8</v>
      </c>
      <c r="K5" s="38" t="n">
        <v>0.95</v>
      </c>
      <c r="L5" s="38" t="n">
        <v>0.975</v>
      </c>
      <c r="M5" s="38" t="n">
        <v>0.13</v>
      </c>
      <c r="N5" s="38" t="n">
        <v>0.02</v>
      </c>
      <c r="O5" s="38" t="n">
        <v>0.48</v>
      </c>
    </row>
    <row r="6" customFormat="false" ht="15" hidden="false" customHeight="false" outlineLevel="0" collapsed="false">
      <c r="A6" s="38" t="s">
        <v>1214</v>
      </c>
      <c r="B6" s="38" t="s">
        <v>1215</v>
      </c>
      <c r="C6" s="38" t="n">
        <v>2</v>
      </c>
      <c r="D6" s="38" t="n">
        <v>0</v>
      </c>
      <c r="E6" s="38" t="n">
        <v>0</v>
      </c>
      <c r="F6" s="38" t="n">
        <v>1</v>
      </c>
      <c r="G6" s="38" t="n">
        <v>0.8</v>
      </c>
      <c r="H6" s="38" t="n">
        <v>1.7</v>
      </c>
      <c r="I6" s="38" t="n">
        <v>0.8</v>
      </c>
      <c r="J6" s="38" t="n">
        <v>3.6</v>
      </c>
      <c r="K6" s="38" t="n">
        <v>0.9</v>
      </c>
      <c r="L6" s="38" t="n">
        <v>0.9</v>
      </c>
      <c r="Q6" s="38" t="n">
        <v>1.69</v>
      </c>
      <c r="R6" s="38" t="n">
        <v>1.01</v>
      </c>
      <c r="S6" s="38" t="n">
        <v>3.25</v>
      </c>
    </row>
    <row r="7" customFormat="false" ht="15" hidden="false" customHeight="false" outlineLevel="0" collapsed="false">
      <c r="A7" s="38" t="s">
        <v>1214</v>
      </c>
      <c r="B7" s="38" t="s">
        <v>1215</v>
      </c>
      <c r="C7" s="38" t="n">
        <v>2</v>
      </c>
      <c r="D7" s="38" t="n">
        <v>0</v>
      </c>
      <c r="E7" s="38" t="n">
        <v>1</v>
      </c>
      <c r="F7" s="38" t="n">
        <v>2</v>
      </c>
      <c r="G7" s="38" t="n">
        <v>1.5</v>
      </c>
      <c r="H7" s="38" t="n">
        <v>2.09</v>
      </c>
      <c r="I7" s="38" t="n">
        <v>1</v>
      </c>
      <c r="J7" s="38" t="n">
        <v>4.1</v>
      </c>
      <c r="K7" s="38" t="n">
        <v>0.9</v>
      </c>
      <c r="L7" s="38" t="n">
        <v>0.9</v>
      </c>
      <c r="Q7" s="38" t="n">
        <v>1.69</v>
      </c>
      <c r="R7" s="38" t="n">
        <v>1.01</v>
      </c>
      <c r="S7" s="38" t="n">
        <v>3.25</v>
      </c>
    </row>
    <row r="8" customFormat="false" ht="15" hidden="false" customHeight="false" outlineLevel="0" collapsed="false">
      <c r="A8" s="38" t="s">
        <v>1214</v>
      </c>
      <c r="B8" s="38" t="s">
        <v>1215</v>
      </c>
      <c r="C8" s="38" t="n">
        <v>2</v>
      </c>
      <c r="D8" s="38" t="n">
        <v>0</v>
      </c>
      <c r="E8" s="38" t="n">
        <v>2</v>
      </c>
      <c r="F8" s="38" t="n">
        <v>3</v>
      </c>
      <c r="G8" s="38" t="n">
        <v>2.4</v>
      </c>
      <c r="H8" s="38" t="n">
        <v>1.74</v>
      </c>
      <c r="I8" s="38" t="n">
        <v>0.9</v>
      </c>
      <c r="J8" s="38" t="n">
        <v>3.4</v>
      </c>
      <c r="K8" s="38" t="n">
        <v>0.9</v>
      </c>
      <c r="L8" s="38" t="n">
        <v>0.9</v>
      </c>
      <c r="Q8" s="38" t="n">
        <v>1.69</v>
      </c>
      <c r="R8" s="38" t="n">
        <v>1.01</v>
      </c>
      <c r="S8" s="38" t="n">
        <v>3.25</v>
      </c>
    </row>
    <row r="9" customFormat="false" ht="15" hidden="false" customHeight="false" outlineLevel="0" collapsed="false">
      <c r="A9" s="38" t="s">
        <v>1214</v>
      </c>
      <c r="B9" s="38" t="s">
        <v>1215</v>
      </c>
      <c r="C9" s="38" t="n">
        <v>2</v>
      </c>
      <c r="D9" s="38" t="n">
        <v>0</v>
      </c>
      <c r="E9" s="38" t="n">
        <v>3</v>
      </c>
      <c r="F9" s="38" t="s">
        <v>277</v>
      </c>
      <c r="G9" s="38" t="n">
        <v>3.7</v>
      </c>
      <c r="H9" s="38" t="n">
        <v>2.08</v>
      </c>
      <c r="I9" s="38" t="n">
        <v>1</v>
      </c>
      <c r="J9" s="38" t="n">
        <v>4.5</v>
      </c>
      <c r="K9" s="38" t="n">
        <v>0.9</v>
      </c>
      <c r="L9" s="38" t="n">
        <v>0.9</v>
      </c>
      <c r="Q9" s="38" t="n">
        <v>1.69</v>
      </c>
      <c r="R9" s="38" t="n">
        <v>1.01</v>
      </c>
      <c r="S9" s="38" t="n">
        <v>3.25</v>
      </c>
    </row>
    <row r="10" customFormat="false" ht="15" hidden="false" customHeight="false" outlineLevel="0" collapsed="false">
      <c r="A10" s="38" t="s">
        <v>1216</v>
      </c>
      <c r="B10" s="38" t="s">
        <v>1217</v>
      </c>
      <c r="C10" s="38" t="n">
        <v>24</v>
      </c>
      <c r="D10" s="38" t="n">
        <v>0</v>
      </c>
      <c r="E10" s="38" t="n">
        <v>0.01</v>
      </c>
      <c r="F10" s="38" t="n">
        <v>4.99</v>
      </c>
      <c r="G10" s="38" t="n">
        <v>3</v>
      </c>
      <c r="H10" s="38" t="n">
        <v>0.67</v>
      </c>
      <c r="I10" s="38" t="n">
        <v>0.3</v>
      </c>
      <c r="J10" s="38" t="n">
        <v>1.3</v>
      </c>
      <c r="K10" s="38" t="n">
        <v>0.9</v>
      </c>
      <c r="L10" s="38" t="n">
        <v>0.9</v>
      </c>
      <c r="Q10" s="38" t="n">
        <v>1</v>
      </c>
      <c r="R10" s="38" t="n">
        <v>0.99</v>
      </c>
      <c r="S10" s="38" t="n">
        <v>1.02</v>
      </c>
    </row>
    <row r="11" customFormat="false" ht="15" hidden="false" customHeight="false" outlineLevel="0" collapsed="false">
      <c r="A11" s="38" t="s">
        <v>1216</v>
      </c>
      <c r="B11" s="38" t="s">
        <v>1217</v>
      </c>
      <c r="C11" s="38" t="n">
        <v>24</v>
      </c>
      <c r="D11" s="38" t="n">
        <v>0</v>
      </c>
      <c r="E11" s="38" t="n">
        <v>5</v>
      </c>
      <c r="F11" s="38" t="n">
        <v>9.99</v>
      </c>
      <c r="G11" s="38" t="n">
        <v>6.8</v>
      </c>
      <c r="H11" s="38" t="n">
        <v>0.88</v>
      </c>
      <c r="I11" s="38" t="n">
        <v>0.4</v>
      </c>
      <c r="J11" s="38" t="n">
        <v>1.8</v>
      </c>
      <c r="K11" s="38" t="n">
        <v>0.9</v>
      </c>
      <c r="L11" s="38" t="n">
        <v>0.9</v>
      </c>
      <c r="Q11" s="38" t="n">
        <v>1</v>
      </c>
      <c r="R11" s="38" t="n">
        <v>0.99</v>
      </c>
      <c r="S11" s="38" t="n">
        <v>1.02</v>
      </c>
    </row>
    <row r="12" customFormat="false" ht="15" hidden="false" customHeight="false" outlineLevel="0" collapsed="false">
      <c r="A12" s="38" t="s">
        <v>1216</v>
      </c>
      <c r="B12" s="38" t="s">
        <v>1217</v>
      </c>
      <c r="C12" s="38" t="n">
        <v>24</v>
      </c>
      <c r="D12" s="38" t="n">
        <v>0</v>
      </c>
      <c r="E12" s="38" t="n">
        <v>10</v>
      </c>
      <c r="F12" s="38" t="n">
        <v>19.99</v>
      </c>
      <c r="G12" s="38" t="n">
        <v>15</v>
      </c>
      <c r="H12" s="38" t="n">
        <v>1.04</v>
      </c>
      <c r="I12" s="38" t="n">
        <v>0.6</v>
      </c>
      <c r="J12" s="38" t="n">
        <v>1.9</v>
      </c>
      <c r="K12" s="38" t="n">
        <v>0.9</v>
      </c>
      <c r="L12" s="38" t="n">
        <v>0.9</v>
      </c>
      <c r="Q12" s="38" t="n">
        <v>1</v>
      </c>
      <c r="R12" s="38" t="n">
        <v>0.99</v>
      </c>
      <c r="S12" s="38" t="n">
        <v>1.02</v>
      </c>
    </row>
    <row r="13" customFormat="false" ht="15" hidden="false" customHeight="false" outlineLevel="0" collapsed="false">
      <c r="A13" s="38" t="s">
        <v>1216</v>
      </c>
      <c r="B13" s="38" t="s">
        <v>1217</v>
      </c>
      <c r="C13" s="38" t="n">
        <v>24</v>
      </c>
      <c r="D13" s="38" t="n">
        <v>0</v>
      </c>
      <c r="E13" s="38" t="n">
        <v>20</v>
      </c>
      <c r="F13" s="38" t="n">
        <v>29.99</v>
      </c>
      <c r="G13" s="38" t="n">
        <v>25</v>
      </c>
      <c r="H13" s="38" t="n">
        <v>0.96</v>
      </c>
      <c r="I13" s="38" t="n">
        <v>0.5</v>
      </c>
      <c r="J13" s="38" t="n">
        <v>1.7</v>
      </c>
      <c r="K13" s="38" t="n">
        <v>0.9</v>
      </c>
      <c r="L13" s="38" t="n">
        <v>0.9</v>
      </c>
      <c r="Q13" s="38" t="n">
        <v>1</v>
      </c>
      <c r="R13" s="38" t="n">
        <v>0.99</v>
      </c>
      <c r="S13" s="38" t="n">
        <v>1.02</v>
      </c>
    </row>
    <row r="14" customFormat="false" ht="15" hidden="false" customHeight="false" outlineLevel="0" collapsed="false">
      <c r="A14" s="38" t="s">
        <v>1216</v>
      </c>
      <c r="B14" s="38" t="s">
        <v>1217</v>
      </c>
      <c r="C14" s="38" t="n">
        <v>24</v>
      </c>
      <c r="D14" s="38" t="n">
        <v>0</v>
      </c>
      <c r="E14" s="38" t="n">
        <v>30</v>
      </c>
      <c r="F14" s="38" t="n">
        <v>39.99</v>
      </c>
      <c r="G14" s="38" t="n">
        <v>34</v>
      </c>
      <c r="H14" s="38" t="n">
        <v>0.69</v>
      </c>
      <c r="I14" s="38" t="n">
        <v>0.4</v>
      </c>
      <c r="J14" s="38" t="n">
        <v>1.3</v>
      </c>
      <c r="K14" s="38" t="n">
        <v>0.9</v>
      </c>
      <c r="L14" s="38" t="n">
        <v>0.9</v>
      </c>
      <c r="Q14" s="38" t="n">
        <v>1</v>
      </c>
      <c r="R14" s="38" t="n">
        <v>0.99</v>
      </c>
      <c r="S14" s="38" t="n">
        <v>1.02</v>
      </c>
    </row>
    <row r="15" customFormat="false" ht="15" hidden="false" customHeight="false" outlineLevel="0" collapsed="false">
      <c r="A15" s="38" t="s">
        <v>1216</v>
      </c>
      <c r="B15" s="38" t="s">
        <v>1217</v>
      </c>
      <c r="C15" s="38" t="n">
        <v>24</v>
      </c>
      <c r="D15" s="38" t="n">
        <v>0</v>
      </c>
      <c r="E15" s="38" t="n">
        <v>40</v>
      </c>
      <c r="F15" s="38" t="s">
        <v>277</v>
      </c>
      <c r="G15" s="38" t="n">
        <v>51</v>
      </c>
      <c r="H15" s="38" t="n">
        <v>0.8</v>
      </c>
      <c r="I15" s="38" t="n">
        <v>0.4</v>
      </c>
      <c r="J15" s="38" t="n">
        <v>1.6</v>
      </c>
      <c r="K15" s="38" t="n">
        <v>0.9</v>
      </c>
      <c r="L15" s="38" t="n">
        <v>0.9</v>
      </c>
      <c r="Q15" s="38" t="n">
        <v>1</v>
      </c>
      <c r="R15" s="38" t="n">
        <v>0.99</v>
      </c>
      <c r="S15" s="38" t="n">
        <v>1.02</v>
      </c>
    </row>
    <row r="16" customFormat="false" ht="15" hidden="false" customHeight="false" outlineLevel="0" collapsed="false">
      <c r="A16" s="38" t="s">
        <v>1218</v>
      </c>
      <c r="B16" s="38" t="s">
        <v>1219</v>
      </c>
      <c r="D16" s="38" t="n">
        <v>0</v>
      </c>
      <c r="E16" s="38" t="n">
        <v>0</v>
      </c>
      <c r="F16" s="38" t="n">
        <v>29.99</v>
      </c>
      <c r="H16" s="38" t="n">
        <v>1.53</v>
      </c>
      <c r="I16" s="38" t="n">
        <v>0.9</v>
      </c>
      <c r="J16" s="38" t="n">
        <v>2.5</v>
      </c>
      <c r="K16" s="38" t="n">
        <v>0.9</v>
      </c>
      <c r="L16" s="38" t="n">
        <v>0.9</v>
      </c>
      <c r="Q16" s="38" t="n">
        <v>1.02</v>
      </c>
      <c r="R16" s="38" t="n">
        <v>1</v>
      </c>
      <c r="S16" s="38" t="n">
        <v>1.04</v>
      </c>
    </row>
    <row r="17" customFormat="false" ht="15" hidden="false" customHeight="false" outlineLevel="0" collapsed="false">
      <c r="A17" s="38" t="s">
        <v>1218</v>
      </c>
      <c r="B17" s="38" t="s">
        <v>1219</v>
      </c>
      <c r="D17" s="38" t="n">
        <v>0</v>
      </c>
      <c r="E17" s="38" t="n">
        <v>30</v>
      </c>
      <c r="F17" s="38" t="n">
        <v>59.99</v>
      </c>
      <c r="H17" s="38" t="n">
        <v>2.09</v>
      </c>
      <c r="I17" s="38" t="n">
        <v>1.3</v>
      </c>
      <c r="J17" s="38" t="n">
        <v>3.3</v>
      </c>
      <c r="K17" s="38" t="n">
        <v>0.9</v>
      </c>
      <c r="L17" s="38" t="n">
        <v>0.9</v>
      </c>
      <c r="Q17" s="38" t="n">
        <v>1.02</v>
      </c>
      <c r="R17" s="38" t="n">
        <v>1</v>
      </c>
      <c r="S17" s="38" t="n">
        <v>1.04</v>
      </c>
    </row>
    <row r="18" customFormat="false" ht="15" hidden="false" customHeight="false" outlineLevel="0" collapsed="false">
      <c r="A18" s="38" t="s">
        <v>1218</v>
      </c>
      <c r="B18" s="38" t="s">
        <v>1219</v>
      </c>
      <c r="D18" s="38" t="n">
        <v>0</v>
      </c>
      <c r="E18" s="38" t="n">
        <v>60</v>
      </c>
      <c r="F18" s="38" t="s">
        <v>277</v>
      </c>
      <c r="H18" s="38" t="n">
        <v>1.9</v>
      </c>
      <c r="I18" s="38" t="n">
        <v>1</v>
      </c>
      <c r="J18" s="38" t="n">
        <v>3.6</v>
      </c>
      <c r="K18" s="38" t="n">
        <v>0.9</v>
      </c>
      <c r="L18" s="38" t="n">
        <v>0.9</v>
      </c>
      <c r="Q18" s="38" t="n">
        <v>1.02</v>
      </c>
      <c r="R18" s="38" t="n">
        <v>1</v>
      </c>
      <c r="S18" s="38" t="n">
        <v>1.04</v>
      </c>
    </row>
    <row r="19" customFormat="false" ht="15" hidden="false" customHeight="false" outlineLevel="0" collapsed="false">
      <c r="A19" s="38" t="s">
        <v>1036</v>
      </c>
      <c r="B19" s="38" t="s">
        <v>295</v>
      </c>
      <c r="D19" s="38" t="n">
        <v>0</v>
      </c>
      <c r="E19" s="38" t="n">
        <v>0.01</v>
      </c>
      <c r="F19" s="38" t="n">
        <v>2.99</v>
      </c>
      <c r="G19" s="38" t="n">
        <v>1.4</v>
      </c>
      <c r="H19" s="38" t="n">
        <v>2.1</v>
      </c>
      <c r="I19" s="38" t="n">
        <v>0.4</v>
      </c>
      <c r="J19" s="38" t="n">
        <v>14.5</v>
      </c>
      <c r="K19" s="38" t="n">
        <v>0.95</v>
      </c>
      <c r="L19" s="38" t="n">
        <v>0.95</v>
      </c>
      <c r="M19" s="38" t="n">
        <v>0.36</v>
      </c>
      <c r="N19" s="38" t="n">
        <v>0.06</v>
      </c>
      <c r="O19" s="38" t="n">
        <v>2.5</v>
      </c>
    </row>
    <row r="20" customFormat="false" ht="15" hidden="false" customHeight="false" outlineLevel="0" collapsed="false">
      <c r="A20" s="38" t="s">
        <v>1036</v>
      </c>
      <c r="B20" s="38" t="s">
        <v>295</v>
      </c>
      <c r="D20" s="38" t="n">
        <v>0</v>
      </c>
      <c r="E20" s="38" t="n">
        <v>3</v>
      </c>
      <c r="F20" s="38" t="n">
        <v>11.4</v>
      </c>
      <c r="G20" s="38" t="n">
        <v>6.6</v>
      </c>
      <c r="H20" s="38" t="n">
        <v>5.7</v>
      </c>
      <c r="I20" s="38" t="n">
        <v>1.2</v>
      </c>
      <c r="J20" s="38" t="n">
        <v>39.6</v>
      </c>
      <c r="K20" s="38" t="n">
        <v>0.95</v>
      </c>
      <c r="L20" s="38" t="n">
        <v>0.95</v>
      </c>
      <c r="M20" s="38" t="n">
        <v>0.36</v>
      </c>
      <c r="N20" s="38" t="n">
        <v>0.06</v>
      </c>
      <c r="O20" s="38" t="n">
        <v>2.5</v>
      </c>
    </row>
    <row r="21" customFormat="false" ht="15" hidden="false" customHeight="false" outlineLevel="0" collapsed="false">
      <c r="A21" s="38" t="s">
        <v>1036</v>
      </c>
      <c r="B21" s="38" t="s">
        <v>295</v>
      </c>
      <c r="D21" s="38" t="n">
        <v>0</v>
      </c>
      <c r="E21" s="38" t="n">
        <v>11.5</v>
      </c>
      <c r="F21" s="38" t="n">
        <v>80.4</v>
      </c>
      <c r="G21" s="38" t="n">
        <v>21.6</v>
      </c>
      <c r="H21" s="38" t="n">
        <v>7.2</v>
      </c>
      <c r="I21" s="38" t="n">
        <v>1.7</v>
      </c>
      <c r="J21" s="38" t="n">
        <v>48.3</v>
      </c>
      <c r="K21" s="38" t="n">
        <v>0.95</v>
      </c>
      <c r="L21" s="38" t="n">
        <v>0.95</v>
      </c>
      <c r="M21" s="38" t="n">
        <v>0.36</v>
      </c>
      <c r="N21" s="38" t="n">
        <v>0.06</v>
      </c>
      <c r="O21" s="38" t="n">
        <v>2.5</v>
      </c>
    </row>
    <row r="22" customFormat="false" ht="15" hidden="false" customHeight="false" outlineLevel="0" collapsed="false">
      <c r="A22" s="38" t="s">
        <v>1048</v>
      </c>
    </row>
    <row r="23" customFormat="false" ht="15" hidden="false" customHeight="false" outlineLevel="0" collapsed="false">
      <c r="A23" s="38" t="s">
        <v>1060</v>
      </c>
      <c r="B23" s="38" t="s">
        <v>276</v>
      </c>
      <c r="D23" s="38" t="n">
        <v>0.25</v>
      </c>
      <c r="E23" s="38" t="n">
        <v>0.5</v>
      </c>
      <c r="F23" s="38" t="n">
        <v>5</v>
      </c>
      <c r="H23" s="38" t="n">
        <v>0.5</v>
      </c>
      <c r="I23" s="38" t="n">
        <v>0.1</v>
      </c>
      <c r="J23" s="38" t="n">
        <v>2</v>
      </c>
      <c r="K23" s="38" t="n">
        <v>0.95</v>
      </c>
      <c r="L23" s="38" t="n">
        <v>0.95</v>
      </c>
      <c r="M23" s="38" t="n">
        <v>0.098</v>
      </c>
      <c r="N23" s="38" t="n">
        <v>0.015</v>
      </c>
      <c r="O23" s="38" t="n">
        <v>0.42</v>
      </c>
    </row>
    <row r="24" customFormat="false" ht="15" hidden="false" customHeight="false" outlineLevel="0" collapsed="false">
      <c r="A24" s="38" t="s">
        <v>1060</v>
      </c>
      <c r="B24" s="38" t="s">
        <v>276</v>
      </c>
      <c r="D24" s="38" t="n">
        <v>0.25</v>
      </c>
      <c r="E24" s="38" t="n">
        <v>10</v>
      </c>
      <c r="F24" s="38" t="n">
        <v>40</v>
      </c>
      <c r="H24" s="38" t="n">
        <v>1.8</v>
      </c>
      <c r="I24" s="38" t="n">
        <v>0.5</v>
      </c>
      <c r="J24" s="38" t="n">
        <v>8.1</v>
      </c>
      <c r="K24" s="38" t="n">
        <v>0.95</v>
      </c>
      <c r="L24" s="38" t="n">
        <v>0.95</v>
      </c>
      <c r="M24" s="38" t="n">
        <v>0.098</v>
      </c>
      <c r="N24" s="38" t="n">
        <v>0.015</v>
      </c>
      <c r="O24" s="38" t="n">
        <v>0.42</v>
      </c>
    </row>
    <row r="25" customFormat="false" ht="15" hidden="false" customHeight="false" outlineLevel="0" collapsed="false">
      <c r="A25" s="38" t="s">
        <v>1060</v>
      </c>
      <c r="B25" s="38" t="s">
        <v>276</v>
      </c>
      <c r="D25" s="38" t="n">
        <v>0.25</v>
      </c>
      <c r="E25" s="38" t="n">
        <v>40</v>
      </c>
      <c r="F25" s="38" t="s">
        <v>277</v>
      </c>
      <c r="H25" s="38" t="n">
        <v>9.1</v>
      </c>
      <c r="I25" s="38" t="n">
        <v>1.7</v>
      </c>
      <c r="J25" s="38" t="n">
        <v>77</v>
      </c>
      <c r="K25" s="38" t="n">
        <v>0.95</v>
      </c>
      <c r="L25" s="38" t="n">
        <v>0.95</v>
      </c>
      <c r="M25" s="38" t="n">
        <v>0.098</v>
      </c>
      <c r="N25" s="38" t="n">
        <v>0.015</v>
      </c>
      <c r="O25" s="38" t="n">
        <v>0.42</v>
      </c>
    </row>
    <row r="26" customFormat="false" ht="15" hidden="false" customHeight="false" outlineLevel="0" collapsed="false">
      <c r="A26" s="38" t="s">
        <v>1074</v>
      </c>
      <c r="B26" s="38" t="s">
        <v>276</v>
      </c>
      <c r="D26" s="38" t="n">
        <v>0.012</v>
      </c>
      <c r="E26" s="38" t="n">
        <v>0.2</v>
      </c>
      <c r="F26" s="38" t="n">
        <v>1.99</v>
      </c>
      <c r="G26" s="38" t="n">
        <v>1.1</v>
      </c>
      <c r="H26" s="38" t="n">
        <v>1.6</v>
      </c>
      <c r="I26" s="38" t="n">
        <v>0.98</v>
      </c>
      <c r="J26" s="38" t="n">
        <v>2.5</v>
      </c>
      <c r="K26" s="38" t="n">
        <v>0.95</v>
      </c>
      <c r="L26" s="38" t="n">
        <v>0.95</v>
      </c>
      <c r="M26" s="38" t="n">
        <v>0.091</v>
      </c>
      <c r="N26" s="38" t="n">
        <v>0.036</v>
      </c>
      <c r="O26" s="38" t="n">
        <v>0.2</v>
      </c>
    </row>
    <row r="27" customFormat="false" ht="15" hidden="false" customHeight="false" outlineLevel="0" collapsed="false">
      <c r="A27" s="38" t="s">
        <v>1074</v>
      </c>
      <c r="B27" s="38" t="s">
        <v>276</v>
      </c>
      <c r="D27" s="38" t="n">
        <v>0.012</v>
      </c>
      <c r="E27" s="38" t="n">
        <v>2</v>
      </c>
      <c r="F27" s="38" t="n">
        <v>4.99</v>
      </c>
      <c r="G27" s="38" t="n">
        <v>2.9</v>
      </c>
      <c r="H27" s="38" t="n">
        <v>1.3</v>
      </c>
      <c r="I27" s="38" t="n">
        <v>0.74</v>
      </c>
      <c r="J27" s="38" t="n">
        <v>2.4</v>
      </c>
      <c r="K27" s="38" t="n">
        <v>0.95</v>
      </c>
      <c r="L27" s="38" t="n">
        <v>0.95</v>
      </c>
      <c r="M27" s="38" t="n">
        <v>0.091</v>
      </c>
      <c r="N27" s="38" t="n">
        <v>0.036</v>
      </c>
      <c r="O27" s="38" t="n">
        <v>0.2</v>
      </c>
    </row>
    <row r="28" customFormat="false" ht="15" hidden="false" customHeight="false" outlineLevel="0" collapsed="false">
      <c r="A28" s="38" t="s">
        <v>1074</v>
      </c>
      <c r="B28" s="38" t="s">
        <v>276</v>
      </c>
      <c r="D28" s="38" t="n">
        <v>0.012</v>
      </c>
      <c r="E28" s="38" t="n">
        <v>5</v>
      </c>
      <c r="F28" s="38" t="n">
        <v>24.99</v>
      </c>
      <c r="G28" s="38" t="n">
        <v>14.4</v>
      </c>
      <c r="H28" s="38" t="n">
        <v>2.4</v>
      </c>
      <c r="I28" s="38" t="n">
        <v>1.2</v>
      </c>
      <c r="J28" s="38" t="n">
        <v>4.8</v>
      </c>
      <c r="K28" s="38" t="n">
        <v>0.95</v>
      </c>
      <c r="L28" s="38" t="n">
        <v>0.95</v>
      </c>
      <c r="M28" s="38" t="n">
        <v>0.091</v>
      </c>
      <c r="N28" s="38" t="n">
        <v>0.036</v>
      </c>
      <c r="O28" s="38" t="n">
        <v>0.2</v>
      </c>
    </row>
    <row r="29" customFormat="false" ht="15" hidden="false" customHeight="false" outlineLevel="0" collapsed="false">
      <c r="A29" s="38" t="s">
        <v>1074</v>
      </c>
      <c r="B29" s="38" t="s">
        <v>276</v>
      </c>
      <c r="D29" s="38" t="n">
        <v>0.012</v>
      </c>
      <c r="E29" s="38" t="n">
        <v>25</v>
      </c>
      <c r="F29" s="38" t="n">
        <v>34.99</v>
      </c>
      <c r="G29" s="38" t="n">
        <v>30.2</v>
      </c>
      <c r="H29" s="38" t="n">
        <v>3.6</v>
      </c>
      <c r="I29" s="38" t="n">
        <v>1.6</v>
      </c>
      <c r="J29" s="38" t="n">
        <v>8.3</v>
      </c>
      <c r="K29" s="38" t="n">
        <v>0.95</v>
      </c>
      <c r="L29" s="38" t="n">
        <v>0.95</v>
      </c>
      <c r="M29" s="38" t="n">
        <v>0.091</v>
      </c>
      <c r="N29" s="38" t="n">
        <v>0.036</v>
      </c>
      <c r="O29" s="38" t="n">
        <v>0.2</v>
      </c>
    </row>
    <row r="30" customFormat="false" ht="15" hidden="false" customHeight="false" outlineLevel="0" collapsed="false">
      <c r="A30" s="38" t="s">
        <v>1074</v>
      </c>
      <c r="B30" s="38" t="s">
        <v>276</v>
      </c>
      <c r="D30" s="38" t="n">
        <v>0.012</v>
      </c>
      <c r="E30" s="38" t="n">
        <v>35</v>
      </c>
      <c r="F30" s="38" t="n">
        <v>39.99</v>
      </c>
      <c r="G30" s="38" t="n">
        <v>37.3</v>
      </c>
      <c r="H30" s="38" t="n">
        <v>6.6</v>
      </c>
      <c r="I30" s="38" t="n">
        <v>2.9</v>
      </c>
      <c r="J30" s="38" t="n">
        <v>16</v>
      </c>
      <c r="K30" s="38" t="n">
        <v>0.95</v>
      </c>
      <c r="L30" s="38" t="n">
        <v>0.95</v>
      </c>
      <c r="M30" s="38" t="n">
        <v>0.091</v>
      </c>
      <c r="N30" s="38" t="n">
        <v>0.036</v>
      </c>
      <c r="O30" s="38" t="n">
        <v>0.2</v>
      </c>
    </row>
    <row r="31" customFormat="false" ht="15" hidden="false" customHeight="false" outlineLevel="0" collapsed="false">
      <c r="A31" s="38" t="s">
        <v>1074</v>
      </c>
      <c r="B31" s="38" t="s">
        <v>276</v>
      </c>
      <c r="D31" s="38" t="n">
        <v>0.012</v>
      </c>
      <c r="E31" s="38" t="n">
        <v>40</v>
      </c>
      <c r="F31" s="38" t="n">
        <v>59.1</v>
      </c>
      <c r="G31" s="38" t="n">
        <v>44.6</v>
      </c>
      <c r="H31" s="38" t="n">
        <v>6.1</v>
      </c>
      <c r="I31" s="38" t="n">
        <v>2.7</v>
      </c>
      <c r="J31" s="38" t="n">
        <v>14.2</v>
      </c>
      <c r="K31" s="38" t="n">
        <v>0.95</v>
      </c>
      <c r="L31" s="38" t="n">
        <v>0.95</v>
      </c>
      <c r="M31" s="38" t="n">
        <v>0.091</v>
      </c>
      <c r="N31" s="38" t="n">
        <v>0.036</v>
      </c>
      <c r="O31" s="38" t="n">
        <v>0.2</v>
      </c>
    </row>
    <row r="32" customFormat="false" ht="15" hidden="false" customHeight="false" outlineLevel="0" collapsed="false">
      <c r="A32" s="38" t="s">
        <v>1089</v>
      </c>
      <c r="B32" s="38" t="s">
        <v>276</v>
      </c>
      <c r="D32" s="38" t="n">
        <v>2.5</v>
      </c>
      <c r="E32" s="38" t="n">
        <v>10</v>
      </c>
      <c r="F32" s="38" t="n">
        <v>20</v>
      </c>
      <c r="G32" s="38" t="n">
        <v>15</v>
      </c>
      <c r="H32" s="38" t="n">
        <v>2</v>
      </c>
      <c r="I32" s="38" t="n">
        <v>0.5</v>
      </c>
      <c r="J32" s="38" t="n">
        <v>8.7</v>
      </c>
      <c r="K32" s="38" t="n">
        <v>0.95</v>
      </c>
      <c r="L32" s="38" t="n">
        <v>0.95</v>
      </c>
      <c r="M32" s="38" t="n">
        <v>0.27</v>
      </c>
      <c r="N32" s="38" t="n">
        <v>0.054</v>
      </c>
      <c r="O32" s="38" t="n">
        <v>1.44</v>
      </c>
    </row>
    <row r="33" customFormat="false" ht="15" hidden="false" customHeight="false" outlineLevel="0" collapsed="false">
      <c r="A33" s="38" t="s">
        <v>1089</v>
      </c>
      <c r="B33" s="38" t="s">
        <v>276</v>
      </c>
      <c r="D33" s="38" t="n">
        <v>2.5</v>
      </c>
      <c r="E33" s="38" t="n">
        <v>20</v>
      </c>
      <c r="F33" s="38" t="n">
        <v>30</v>
      </c>
      <c r="G33" s="38" t="n">
        <v>25</v>
      </c>
      <c r="H33" s="38" t="n">
        <v>2.5</v>
      </c>
      <c r="I33" s="38" t="n">
        <v>0.8</v>
      </c>
      <c r="J33" s="38" t="n">
        <v>7.9</v>
      </c>
      <c r="K33" s="38" t="n">
        <v>0.95</v>
      </c>
      <c r="L33" s="38" t="n">
        <v>0.95</v>
      </c>
      <c r="M33" s="38" t="n">
        <v>0.27</v>
      </c>
      <c r="N33" s="38" t="n">
        <v>0.054</v>
      </c>
      <c r="O33" s="38" t="n">
        <v>1.44</v>
      </c>
    </row>
    <row r="34" customFormat="false" ht="15" hidden="false" customHeight="false" outlineLevel="0" collapsed="false">
      <c r="A34" s="38" t="s">
        <v>1089</v>
      </c>
      <c r="B34" s="38" t="s">
        <v>276</v>
      </c>
      <c r="D34" s="38" t="n">
        <v>2.5</v>
      </c>
      <c r="E34" s="38" t="n">
        <v>30</v>
      </c>
      <c r="F34" s="38" t="n">
        <v>40</v>
      </c>
      <c r="G34" s="38" t="n">
        <v>34</v>
      </c>
      <c r="H34" s="38" t="n">
        <v>7.2</v>
      </c>
      <c r="I34" s="38" t="n">
        <v>2.1</v>
      </c>
      <c r="J34" s="38" t="n">
        <v>24.9</v>
      </c>
      <c r="K34" s="38" t="n">
        <v>0.95</v>
      </c>
      <c r="L34" s="38" t="n">
        <v>0.95</v>
      </c>
      <c r="M34" s="38" t="n">
        <v>0.27</v>
      </c>
      <c r="N34" s="38" t="n">
        <v>0.054</v>
      </c>
      <c r="O34" s="38" t="n">
        <v>1.44</v>
      </c>
    </row>
    <row r="35" customFormat="false" ht="15" hidden="false" customHeight="false" outlineLevel="0" collapsed="false">
      <c r="A35" s="38" t="s">
        <v>1089</v>
      </c>
      <c r="B35" s="38" t="s">
        <v>276</v>
      </c>
      <c r="D35" s="38" t="n">
        <v>2.5</v>
      </c>
      <c r="E35" s="38" t="n">
        <v>40</v>
      </c>
      <c r="F35" s="38" t="n">
        <v>50</v>
      </c>
      <c r="G35" s="38" t="n">
        <v>43</v>
      </c>
      <c r="H35" s="38" t="n">
        <v>6.7</v>
      </c>
      <c r="I35" s="38" t="n">
        <v>1.7</v>
      </c>
      <c r="J35" s="38" t="n">
        <v>27.1</v>
      </c>
      <c r="K35" s="38" t="n">
        <v>0.95</v>
      </c>
      <c r="L35" s="38" t="n">
        <v>0.95</v>
      </c>
      <c r="M35" s="38" t="n">
        <v>0.27</v>
      </c>
      <c r="N35" s="38" t="n">
        <v>0.054</v>
      </c>
      <c r="O35" s="38" t="n">
        <v>1.44</v>
      </c>
    </row>
    <row r="36" customFormat="false" ht="15" hidden="false" customHeight="false" outlineLevel="0" collapsed="false">
      <c r="A36" s="38" t="s">
        <v>1089</v>
      </c>
      <c r="B36" s="38" t="s">
        <v>276</v>
      </c>
      <c r="D36" s="38" t="n">
        <v>2.5</v>
      </c>
      <c r="E36" s="38" t="n">
        <v>50</v>
      </c>
      <c r="F36" s="38" t="s">
        <v>277</v>
      </c>
      <c r="G36" s="38" t="n">
        <v>52</v>
      </c>
      <c r="H36" s="38" t="n">
        <v>20.5</v>
      </c>
      <c r="I36" s="38" t="n">
        <v>3.7</v>
      </c>
      <c r="J36" s="38" t="n">
        <v>114.3</v>
      </c>
      <c r="K36" s="38" t="n">
        <v>0.95</v>
      </c>
      <c r="L36" s="38" t="n">
        <v>0.95</v>
      </c>
      <c r="M36" s="38" t="n">
        <v>0.27</v>
      </c>
      <c r="N36" s="38" t="n">
        <v>0.054</v>
      </c>
      <c r="O36" s="38" t="n">
        <v>1.44</v>
      </c>
    </row>
    <row r="37" customFormat="false" ht="15" hidden="false" customHeight="false" outlineLevel="0" collapsed="false">
      <c r="A37" s="38" t="s">
        <v>1102</v>
      </c>
      <c r="B37" s="38" t="s">
        <v>295</v>
      </c>
      <c r="D37" s="38" t="n">
        <v>0</v>
      </c>
      <c r="E37" s="38" t="n">
        <v>0.01</v>
      </c>
      <c r="F37" s="38" t="n">
        <v>24.99</v>
      </c>
      <c r="H37" s="38" t="n">
        <v>0.9</v>
      </c>
      <c r="I37" s="38" t="n">
        <v>0.2</v>
      </c>
      <c r="J37" s="38" t="n">
        <v>3.2</v>
      </c>
      <c r="K37" s="38" t="n">
        <v>0.95</v>
      </c>
      <c r="L37" s="38" t="n">
        <v>0.95</v>
      </c>
      <c r="M37" s="38" t="n">
        <v>0.12</v>
      </c>
      <c r="N37" s="38" t="n">
        <v>0.03</v>
      </c>
      <c r="O37" s="38" t="n">
        <v>0.42</v>
      </c>
    </row>
    <row r="38" customFormat="false" ht="15" hidden="false" customHeight="false" outlineLevel="0" collapsed="false">
      <c r="A38" s="38" t="s">
        <v>1102</v>
      </c>
      <c r="B38" s="38" t="s">
        <v>295</v>
      </c>
      <c r="D38" s="38" t="n">
        <v>0</v>
      </c>
      <c r="E38" s="38" t="n">
        <v>25</v>
      </c>
      <c r="F38" s="38" t="n">
        <v>29.99</v>
      </c>
      <c r="H38" s="38" t="n">
        <v>2.5</v>
      </c>
      <c r="I38" s="38" t="n">
        <v>0.6</v>
      </c>
      <c r="J38" s="38" t="n">
        <v>11.4</v>
      </c>
      <c r="K38" s="38" t="n">
        <v>0.95</v>
      </c>
      <c r="L38" s="38" t="n">
        <v>0.95</v>
      </c>
      <c r="M38" s="38" t="n">
        <v>0.12</v>
      </c>
      <c r="N38" s="38" t="n">
        <v>0.03</v>
      </c>
      <c r="O38" s="38" t="n">
        <v>0.42</v>
      </c>
    </row>
    <row r="39" customFormat="false" ht="15" hidden="false" customHeight="false" outlineLevel="0" collapsed="false">
      <c r="A39" s="38" t="s">
        <v>1102</v>
      </c>
      <c r="B39" s="38" t="s">
        <v>295</v>
      </c>
      <c r="D39" s="38" t="n">
        <v>0</v>
      </c>
      <c r="E39" s="38" t="n">
        <v>30</v>
      </c>
      <c r="F39" s="38" t="n">
        <v>34.99</v>
      </c>
      <c r="H39" s="38" t="n">
        <v>4.5</v>
      </c>
      <c r="I39" s="38" t="n">
        <v>1.3</v>
      </c>
      <c r="J39" s="38" t="n">
        <v>15.6</v>
      </c>
      <c r="K39" s="38" t="n">
        <v>0.95</v>
      </c>
      <c r="L39" s="38" t="n">
        <v>0.95</v>
      </c>
      <c r="M39" s="38" t="n">
        <v>0.12</v>
      </c>
      <c r="N39" s="38" t="n">
        <v>0.03</v>
      </c>
      <c r="O39" s="38" t="n">
        <v>0.42</v>
      </c>
    </row>
    <row r="40" customFormat="false" ht="15" hidden="false" customHeight="false" outlineLevel="0" collapsed="false">
      <c r="A40" s="38" t="s">
        <v>1102</v>
      </c>
      <c r="B40" s="38" t="s">
        <v>295</v>
      </c>
      <c r="D40" s="38" t="n">
        <v>0</v>
      </c>
      <c r="E40" s="38" t="n">
        <v>35</v>
      </c>
      <c r="F40" s="38" t="n">
        <v>39.99</v>
      </c>
      <c r="H40" s="38" t="n">
        <v>8.1</v>
      </c>
      <c r="I40" s="38" t="n">
        <v>1.8</v>
      </c>
      <c r="J40" s="38" t="n">
        <v>35.5</v>
      </c>
      <c r="K40" s="38" t="n">
        <v>0.95</v>
      </c>
      <c r="L40" s="38" t="n">
        <v>0.95</v>
      </c>
      <c r="M40" s="38" t="n">
        <v>0.12</v>
      </c>
      <c r="N40" s="38" t="n">
        <v>0.03</v>
      </c>
      <c r="O40" s="38" t="n">
        <v>0.42</v>
      </c>
    </row>
    <row r="41" customFormat="false" ht="15" hidden="false" customHeight="false" outlineLevel="0" collapsed="false">
      <c r="A41" s="38" t="s">
        <v>1102</v>
      </c>
      <c r="B41" s="38" t="s">
        <v>295</v>
      </c>
      <c r="D41" s="38" t="n">
        <v>0</v>
      </c>
      <c r="E41" s="38" t="n">
        <v>40</v>
      </c>
      <c r="F41" s="38" t="n">
        <v>44.99</v>
      </c>
      <c r="H41" s="38" t="n">
        <v>2.3</v>
      </c>
      <c r="I41" s="38" t="n">
        <v>0.6</v>
      </c>
      <c r="J41" s="38" t="n">
        <v>9.7</v>
      </c>
      <c r="K41" s="38" t="n">
        <v>0.95</v>
      </c>
      <c r="L41" s="38" t="n">
        <v>0.95</v>
      </c>
      <c r="M41" s="38" t="n">
        <v>0.12</v>
      </c>
      <c r="N41" s="38" t="n">
        <v>0.03</v>
      </c>
      <c r="O41" s="38" t="n">
        <v>0.42</v>
      </c>
    </row>
    <row r="42" customFormat="false" ht="15" hidden="false" customHeight="false" outlineLevel="0" collapsed="false">
      <c r="A42" s="38" t="s">
        <v>1102</v>
      </c>
      <c r="B42" s="38" t="s">
        <v>295</v>
      </c>
      <c r="D42" s="38" t="n">
        <v>0</v>
      </c>
      <c r="E42" s="38" t="n">
        <v>45</v>
      </c>
      <c r="F42" s="38" t="s">
        <v>277</v>
      </c>
      <c r="H42" s="38" t="n">
        <v>7.1</v>
      </c>
      <c r="I42" s="38" t="n">
        <v>1.5</v>
      </c>
      <c r="J42" s="38" t="n">
        <v>33.2</v>
      </c>
      <c r="K42" s="38" t="n">
        <v>0.95</v>
      </c>
      <c r="L42" s="38" t="n">
        <v>0.95</v>
      </c>
      <c r="M42" s="38" t="n">
        <v>0.12</v>
      </c>
      <c r="N42" s="38" t="n">
        <v>0.03</v>
      </c>
      <c r="O42" s="38" t="n">
        <v>0.42</v>
      </c>
    </row>
    <row r="43" customFormat="false" ht="13.8" hidden="false" customHeight="false" outlineLevel="0" collapsed="false">
      <c r="A43" s="38" t="s">
        <v>1220</v>
      </c>
      <c r="B43" s="38" t="s">
        <v>1221</v>
      </c>
      <c r="K43" s="38" t="n">
        <v>0.95</v>
      </c>
      <c r="L43" s="38" t="n">
        <v>0.95</v>
      </c>
      <c r="Q43" s="38" t="n">
        <v>0.61</v>
      </c>
      <c r="R43" s="38" t="n">
        <v>0.13</v>
      </c>
      <c r="S43" s="38" t="n">
        <v>2.8</v>
      </c>
      <c r="T43" s="38" t="s">
        <v>279</v>
      </c>
    </row>
    <row r="44" customFormat="false" ht="13.8" hidden="false" customHeight="false" outlineLevel="0" collapsed="false">
      <c r="A44" s="38" t="s">
        <v>1222</v>
      </c>
      <c r="B44" s="38" t="s">
        <v>1221</v>
      </c>
      <c r="C44" s="38" t="n">
        <v>3.4</v>
      </c>
      <c r="K44" s="38" t="n">
        <v>0.95</v>
      </c>
      <c r="L44" s="38" t="n">
        <v>0.95</v>
      </c>
      <c r="Q44" s="38" t="n">
        <v>1.42</v>
      </c>
      <c r="R44" s="38" t="n">
        <v>0.82</v>
      </c>
      <c r="S44" s="38" t="n">
        <v>2.46</v>
      </c>
      <c r="T44" s="38" t="s">
        <v>279</v>
      </c>
    </row>
    <row r="45" customFormat="false" ht="13.8" hidden="false" customHeight="false" outlineLevel="0" collapsed="false">
      <c r="A45" s="38" t="s">
        <v>1223</v>
      </c>
      <c r="B45" s="38" t="s">
        <v>1221</v>
      </c>
      <c r="C45" s="38" t="n">
        <v>40</v>
      </c>
      <c r="K45" s="38" t="n">
        <v>0.95</v>
      </c>
      <c r="L45" s="38" t="n">
        <v>0.95</v>
      </c>
      <c r="Q45" s="38" t="n">
        <v>1.5</v>
      </c>
      <c r="R45" s="38" t="n">
        <v>0.65</v>
      </c>
      <c r="S45" s="38" t="n">
        <v>3.48</v>
      </c>
      <c r="T45" s="38" t="s">
        <v>279</v>
      </c>
    </row>
    <row r="46" customFormat="false" ht="13.8" hidden="false" customHeight="false" outlineLevel="0" collapsed="false">
      <c r="A46" s="38" t="s">
        <v>1224</v>
      </c>
      <c r="B46" s="38" t="s">
        <v>1221</v>
      </c>
      <c r="K46" s="38" t="n">
        <v>0.95</v>
      </c>
      <c r="L46" s="38" t="n">
        <v>0.95</v>
      </c>
      <c r="Q46" s="38" t="n">
        <v>1.44</v>
      </c>
      <c r="R46" s="38" t="n">
        <v>1.21</v>
      </c>
      <c r="S46" s="38" t="n">
        <v>1.73</v>
      </c>
      <c r="T46" s="38" t="s">
        <v>279</v>
      </c>
    </row>
    <row r="47" customFormat="false" ht="13.8" hidden="false" customHeight="false" outlineLevel="0" collapsed="false">
      <c r="A47" s="38" t="s">
        <v>1225</v>
      </c>
      <c r="B47" s="38" t="s">
        <v>1221</v>
      </c>
      <c r="C47" s="38" t="n">
        <v>50</v>
      </c>
      <c r="K47" s="38" t="n">
        <v>0.95</v>
      </c>
      <c r="L47" s="38" t="n">
        <v>0.95</v>
      </c>
      <c r="Q47" s="38" t="n">
        <v>1.46</v>
      </c>
      <c r="R47" s="38" t="n">
        <v>0.97</v>
      </c>
      <c r="S47" s="38" t="n">
        <v>2.19</v>
      </c>
      <c r="T47" s="38" t="s">
        <v>279</v>
      </c>
    </row>
    <row r="48" customFormat="false" ht="15" hidden="false" customHeight="false" outlineLevel="0" collapsed="false">
      <c r="A48" s="38" t="s">
        <v>1124</v>
      </c>
    </row>
    <row r="49" customFormat="false" ht="15" hidden="false" customHeight="false" outlineLevel="0" collapsed="false">
      <c r="A49" s="38" t="s">
        <v>1125</v>
      </c>
      <c r="B49" s="38" t="s">
        <v>276</v>
      </c>
      <c r="D49" s="38" t="n">
        <v>0</v>
      </c>
      <c r="E49" s="38" t="n">
        <v>0</v>
      </c>
      <c r="F49" s="38" t="n">
        <v>5</v>
      </c>
      <c r="H49" s="38" t="n">
        <v>0.9</v>
      </c>
      <c r="I49" s="38" t="n">
        <v>0.6</v>
      </c>
      <c r="J49" s="38" t="n">
        <v>1.5</v>
      </c>
      <c r="K49" s="38" t="n">
        <v>0.95</v>
      </c>
      <c r="L49" s="38" t="n">
        <v>0.95</v>
      </c>
      <c r="M49" s="38" t="n">
        <v>0.09</v>
      </c>
      <c r="N49" s="38" t="n">
        <v>0.04</v>
      </c>
      <c r="O49" s="38" t="n">
        <v>0.16</v>
      </c>
    </row>
    <row r="50" customFormat="false" ht="15" hidden="false" customHeight="false" outlineLevel="0" collapsed="false">
      <c r="A50" s="38" t="s">
        <v>1125</v>
      </c>
      <c r="B50" s="38" t="s">
        <v>276</v>
      </c>
      <c r="D50" s="38" t="n">
        <v>0</v>
      </c>
      <c r="E50" s="38" t="n">
        <v>5</v>
      </c>
      <c r="F50" s="38" t="n">
        <v>10</v>
      </c>
      <c r="H50" s="38" t="n">
        <v>1.2</v>
      </c>
      <c r="I50" s="38" t="n">
        <v>0.6</v>
      </c>
      <c r="J50" s="38" t="n">
        <v>2.4</v>
      </c>
      <c r="K50" s="38" t="n">
        <v>0.95</v>
      </c>
      <c r="L50" s="38" t="n">
        <v>0.95</v>
      </c>
      <c r="M50" s="38" t="n">
        <v>0.09</v>
      </c>
      <c r="N50" s="38" t="n">
        <v>0.04</v>
      </c>
      <c r="O50" s="38" t="n">
        <v>0.16</v>
      </c>
    </row>
    <row r="51" customFormat="false" ht="15" hidden="false" customHeight="false" outlineLevel="0" collapsed="false">
      <c r="A51" s="38" t="s">
        <v>1125</v>
      </c>
      <c r="B51" s="38" t="s">
        <v>276</v>
      </c>
      <c r="D51" s="38" t="n">
        <v>0</v>
      </c>
      <c r="E51" s="38" t="n">
        <v>10</v>
      </c>
      <c r="F51" s="38" t="n">
        <v>20</v>
      </c>
      <c r="H51" s="38" t="n">
        <v>1</v>
      </c>
      <c r="I51" s="38" t="n">
        <v>0.5</v>
      </c>
      <c r="J51" s="38" t="n">
        <v>2.2</v>
      </c>
      <c r="K51" s="38" t="n">
        <v>0.95</v>
      </c>
      <c r="L51" s="38" t="n">
        <v>0.95</v>
      </c>
      <c r="M51" s="38" t="n">
        <v>0.09</v>
      </c>
      <c r="N51" s="38" t="n">
        <v>0.04</v>
      </c>
      <c r="O51" s="38" t="n">
        <v>0.16</v>
      </c>
    </row>
    <row r="52" customFormat="false" ht="15" hidden="false" customHeight="false" outlineLevel="0" collapsed="false">
      <c r="A52" s="38" t="s">
        <v>1125</v>
      </c>
      <c r="B52" s="38" t="s">
        <v>276</v>
      </c>
      <c r="D52" s="38" t="n">
        <v>0</v>
      </c>
      <c r="E52" s="38" t="n">
        <v>20</v>
      </c>
      <c r="F52" s="38" t="n">
        <v>25</v>
      </c>
      <c r="H52" s="38" t="n">
        <v>2.4</v>
      </c>
      <c r="I52" s="38" t="n">
        <v>1.1</v>
      </c>
      <c r="J52" s="38" t="n">
        <v>5.5</v>
      </c>
      <c r="K52" s="38" t="n">
        <v>0.95</v>
      </c>
      <c r="L52" s="38" t="n">
        <v>0.95</v>
      </c>
      <c r="M52" s="38" t="n">
        <v>0.09</v>
      </c>
      <c r="N52" s="38" t="n">
        <v>0.04</v>
      </c>
      <c r="O52" s="38" t="n">
        <v>0.16</v>
      </c>
    </row>
    <row r="53" customFormat="false" ht="15" hidden="false" customHeight="false" outlineLevel="0" collapsed="false">
      <c r="A53" s="38" t="s">
        <v>1125</v>
      </c>
      <c r="B53" s="38" t="s">
        <v>276</v>
      </c>
      <c r="D53" s="38" t="n">
        <v>0</v>
      </c>
      <c r="E53" s="38" t="n">
        <v>25</v>
      </c>
      <c r="F53" s="38" t="n">
        <v>30</v>
      </c>
      <c r="H53" s="38" t="n">
        <v>3.3</v>
      </c>
      <c r="I53" s="38" t="n">
        <v>1.7</v>
      </c>
      <c r="J53" s="38" t="n">
        <v>6.7</v>
      </c>
      <c r="K53" s="38" t="n">
        <v>0.95</v>
      </c>
      <c r="L53" s="38" t="n">
        <v>0.95</v>
      </c>
      <c r="M53" s="38" t="n">
        <v>0.09</v>
      </c>
      <c r="N53" s="38" t="n">
        <v>0.04</v>
      </c>
      <c r="O53" s="38" t="n">
        <v>0.16</v>
      </c>
    </row>
    <row r="54" customFormat="false" ht="15" hidden="false" customHeight="false" outlineLevel="0" collapsed="false">
      <c r="A54" s="38" t="s">
        <v>1125</v>
      </c>
      <c r="B54" s="38" t="s">
        <v>276</v>
      </c>
      <c r="D54" s="38" t="n">
        <v>0</v>
      </c>
      <c r="E54" s="38" t="n">
        <v>30</v>
      </c>
      <c r="F54" s="38" t="n">
        <v>35</v>
      </c>
      <c r="H54" s="38" t="n">
        <v>5.7</v>
      </c>
      <c r="I54" s="38" t="n">
        <v>2.3</v>
      </c>
      <c r="J54" s="38" t="n">
        <v>15</v>
      </c>
      <c r="K54" s="38" t="n">
        <v>0.95</v>
      </c>
      <c r="L54" s="38" t="n">
        <v>0.95</v>
      </c>
      <c r="M54" s="38" t="n">
        <v>0.09</v>
      </c>
      <c r="N54" s="38" t="n">
        <v>0.04</v>
      </c>
      <c r="O54" s="38" t="n">
        <v>0.16</v>
      </c>
    </row>
    <row r="55" customFormat="false" ht="15" hidden="false" customHeight="false" outlineLevel="0" collapsed="false">
      <c r="A55" s="38" t="s">
        <v>1125</v>
      </c>
      <c r="B55" s="38" t="s">
        <v>276</v>
      </c>
      <c r="D55" s="38" t="n">
        <v>0</v>
      </c>
      <c r="E55" s="38" t="n">
        <v>35</v>
      </c>
      <c r="F55" s="38" t="n">
        <v>45</v>
      </c>
      <c r="H55" s="38" t="n">
        <v>8.3</v>
      </c>
      <c r="I55" s="38" t="n">
        <v>2.7</v>
      </c>
      <c r="J55" s="38" t="n">
        <v>28</v>
      </c>
      <c r="K55" s="38" t="n">
        <v>0.95</v>
      </c>
      <c r="L55" s="38" t="n">
        <v>0.95</v>
      </c>
      <c r="M55" s="38" t="n">
        <v>0.09</v>
      </c>
      <c r="N55" s="38" t="n">
        <v>0.04</v>
      </c>
      <c r="O55" s="38" t="n">
        <v>0.16</v>
      </c>
    </row>
    <row r="56" customFormat="false" ht="15" hidden="false" customHeight="false" outlineLevel="0" collapsed="false">
      <c r="A56" s="38" t="s">
        <v>1008</v>
      </c>
    </row>
    <row r="57" customFormat="false" ht="15" hidden="false" customHeight="false" outlineLevel="0" collapsed="false">
      <c r="A57" s="38" t="s">
        <v>302</v>
      </c>
    </row>
    <row r="58" customFormat="false" ht="15" hidden="false" customHeight="false" outlineLevel="0" collapsed="false">
      <c r="A58" s="38" t="s">
        <v>1149</v>
      </c>
      <c r="B58" s="38" t="s">
        <v>290</v>
      </c>
      <c r="D58" s="38" t="n">
        <v>0</v>
      </c>
      <c r="E58" s="38" t="n">
        <v>0.01</v>
      </c>
      <c r="F58" s="38" t="n">
        <v>0.1</v>
      </c>
      <c r="H58" s="38" t="n">
        <v>1.8</v>
      </c>
      <c r="I58" s="38" t="n">
        <v>0.2</v>
      </c>
      <c r="J58" s="38" t="n">
        <v>23</v>
      </c>
      <c r="K58" s="38" t="n">
        <v>0.95</v>
      </c>
    </row>
    <row r="59" customFormat="false" ht="15" hidden="false" customHeight="false" outlineLevel="0" collapsed="false">
      <c r="A59" s="38" t="s">
        <v>1149</v>
      </c>
      <c r="B59" s="38" t="s">
        <v>290</v>
      </c>
      <c r="D59" s="38" t="n">
        <v>0</v>
      </c>
      <c r="E59" s="38" t="n">
        <v>0.1</v>
      </c>
      <c r="F59" s="38" t="s">
        <v>277</v>
      </c>
      <c r="H59" s="38" t="n">
        <v>9.4</v>
      </c>
      <c r="I59" s="38" t="n">
        <v>0.4</v>
      </c>
      <c r="J59" s="38" t="n">
        <v>214</v>
      </c>
      <c r="K59" s="38" t="n">
        <v>0.95</v>
      </c>
    </row>
    <row r="60" customFormat="false" ht="15" hidden="false" customHeight="false" outlineLevel="0" collapsed="false">
      <c r="A60" s="38" t="s">
        <v>348</v>
      </c>
      <c r="B60" s="38" t="s">
        <v>292</v>
      </c>
      <c r="D60" s="38" t="n">
        <v>0</v>
      </c>
      <c r="E60" s="38" t="n">
        <v>0.01</v>
      </c>
      <c r="F60" s="38" t="n">
        <v>0.99</v>
      </c>
      <c r="H60" s="38" t="n">
        <v>3.07</v>
      </c>
      <c r="I60" s="38" t="n">
        <v>0.8</v>
      </c>
      <c r="J60" s="38" t="n">
        <v>17.2</v>
      </c>
      <c r="K60" s="38" t="n">
        <v>0.95</v>
      </c>
      <c r="L60" s="38" t="n">
        <v>0.95</v>
      </c>
      <c r="M60" s="38" t="n">
        <v>1</v>
      </c>
      <c r="N60" s="38" t="n">
        <v>0</v>
      </c>
      <c r="O60" s="38" t="n">
        <v>0.8</v>
      </c>
    </row>
    <row r="61" customFormat="false" ht="15" hidden="false" customHeight="false" outlineLevel="0" collapsed="false">
      <c r="A61" s="38" t="s">
        <v>348</v>
      </c>
      <c r="B61" s="38" t="s">
        <v>292</v>
      </c>
      <c r="D61" s="38" t="n">
        <v>0</v>
      </c>
      <c r="E61" s="38" t="n">
        <v>1</v>
      </c>
      <c r="F61" s="38" t="n">
        <v>4.99</v>
      </c>
      <c r="H61" s="38" t="n">
        <v>7.2</v>
      </c>
      <c r="I61" s="38" t="n">
        <v>0.8</v>
      </c>
      <c r="J61" s="38" t="n">
        <v>64</v>
      </c>
      <c r="K61" s="38" t="n">
        <v>0.95</v>
      </c>
      <c r="L61" s="38" t="n">
        <v>0.95</v>
      </c>
      <c r="M61" s="38" t="n">
        <v>1</v>
      </c>
      <c r="N61" s="38" t="n">
        <v>0</v>
      </c>
      <c r="O61" s="38" t="n">
        <v>0.8</v>
      </c>
    </row>
    <row r="62" customFormat="false" ht="15" hidden="false" customHeight="false" outlineLevel="0" collapsed="false">
      <c r="A62" s="38" t="s">
        <v>348</v>
      </c>
      <c r="B62" s="38" t="s">
        <v>292</v>
      </c>
      <c r="D62" s="38" t="n">
        <v>0</v>
      </c>
      <c r="E62" s="38" t="n">
        <v>5</v>
      </c>
      <c r="F62" s="38" t="n">
        <v>29.99</v>
      </c>
      <c r="H62" s="38" t="n">
        <v>6.5</v>
      </c>
      <c r="I62" s="38" t="n">
        <v>0.7</v>
      </c>
      <c r="J62" s="38" t="n">
        <v>60.2</v>
      </c>
      <c r="K62" s="38" t="n">
        <v>0.95</v>
      </c>
      <c r="L62" s="38" t="n">
        <v>0.95</v>
      </c>
      <c r="M62" s="38" t="n">
        <v>1</v>
      </c>
      <c r="N62" s="38" t="n">
        <v>0</v>
      </c>
      <c r="O62" s="38" t="n">
        <v>0.8</v>
      </c>
    </row>
    <row r="63" customFormat="false" ht="15" hidden="false" customHeight="false" outlineLevel="0" collapsed="false">
      <c r="A63" s="38" t="s">
        <v>348</v>
      </c>
      <c r="B63" s="38" t="s">
        <v>292</v>
      </c>
      <c r="D63" s="38" t="n">
        <v>0</v>
      </c>
      <c r="E63" s="38" t="n">
        <v>30</v>
      </c>
      <c r="F63" s="38" t="s">
        <v>277</v>
      </c>
      <c r="H63" s="38" t="n">
        <v>17.6</v>
      </c>
      <c r="I63" s="38" t="n">
        <v>2.1</v>
      </c>
      <c r="J63" s="38" t="n">
        <v>148.4</v>
      </c>
      <c r="K63" s="38" t="n">
        <v>0.95</v>
      </c>
      <c r="L63" s="38" t="n">
        <v>0.95</v>
      </c>
      <c r="M63" s="38" t="n">
        <v>1</v>
      </c>
      <c r="N63" s="38" t="n">
        <v>0</v>
      </c>
      <c r="O63" s="38" t="n">
        <v>0.8</v>
      </c>
    </row>
    <row r="64" customFormat="false" ht="15" hidden="false" customHeight="false" outlineLevel="0" collapsed="false">
      <c r="A64" s="38" t="s">
        <v>1165</v>
      </c>
      <c r="B64" s="38" t="s">
        <v>276</v>
      </c>
      <c r="D64" s="38" t="n">
        <v>0</v>
      </c>
      <c r="E64" s="38" t="n">
        <v>0</v>
      </c>
      <c r="F64" s="38" t="n">
        <v>0.5</v>
      </c>
      <c r="G64" s="38" t="n">
        <v>0.31</v>
      </c>
      <c r="H64" s="38" t="n">
        <v>0.51</v>
      </c>
      <c r="I64" s="38" t="n">
        <v>0.1</v>
      </c>
      <c r="J64" s="38" t="n">
        <v>2.04</v>
      </c>
      <c r="K64" s="38" t="n">
        <v>0.95</v>
      </c>
      <c r="L64" s="38" t="n">
        <v>0.95</v>
      </c>
      <c r="M64" s="38" t="n">
        <v>0.11</v>
      </c>
      <c r="N64" s="38" t="n">
        <v>0.001</v>
      </c>
      <c r="O64" s="38" t="n">
        <v>0.48</v>
      </c>
    </row>
    <row r="65" customFormat="false" ht="15" hidden="false" customHeight="false" outlineLevel="0" collapsed="false">
      <c r="A65" s="38" t="s">
        <v>1165</v>
      </c>
      <c r="B65" s="38" t="s">
        <v>276</v>
      </c>
      <c r="D65" s="38" t="n">
        <v>0</v>
      </c>
      <c r="E65" s="38" t="n">
        <v>0.5</v>
      </c>
      <c r="F65" s="38" t="n">
        <v>1</v>
      </c>
      <c r="G65" s="38" t="n">
        <v>0.75</v>
      </c>
      <c r="H65" s="38" t="n">
        <v>2.28</v>
      </c>
      <c r="I65" s="38" t="n">
        <v>0.86</v>
      </c>
      <c r="J65" s="38" t="n">
        <v>6.34</v>
      </c>
      <c r="K65" s="38" t="n">
        <v>0.95</v>
      </c>
      <c r="L65" s="38" t="n">
        <v>0.95</v>
      </c>
      <c r="M65" s="38" t="n">
        <v>0.11</v>
      </c>
      <c r="N65" s="38" t="n">
        <v>0.001</v>
      </c>
      <c r="O65" s="38" t="n">
        <v>0.48</v>
      </c>
    </row>
    <row r="66" customFormat="false" ht="15" hidden="false" customHeight="false" outlineLevel="0" collapsed="false">
      <c r="A66" s="38" t="s">
        <v>1165</v>
      </c>
      <c r="B66" s="38" t="s">
        <v>276</v>
      </c>
      <c r="D66" s="38" t="n">
        <v>0</v>
      </c>
      <c r="E66" s="38" t="n">
        <v>1</v>
      </c>
      <c r="F66" s="38" t="n">
        <v>2</v>
      </c>
      <c r="G66" s="38" t="n">
        <v>1.45</v>
      </c>
      <c r="H66" s="38" t="n">
        <v>1.87</v>
      </c>
      <c r="I66" s="38" t="n">
        <v>0.8</v>
      </c>
      <c r="J66" s="38" t="n">
        <v>4.71</v>
      </c>
      <c r="K66" s="38" t="n">
        <v>0.95</v>
      </c>
      <c r="L66" s="38" t="n">
        <v>0.95</v>
      </c>
      <c r="M66" s="38" t="n">
        <v>0.11</v>
      </c>
      <c r="N66" s="38" t="n">
        <v>0.001</v>
      </c>
      <c r="O66" s="38" t="n">
        <v>0.48</v>
      </c>
    </row>
    <row r="67" customFormat="false" ht="15" hidden="false" customHeight="false" outlineLevel="0" collapsed="false">
      <c r="A67" s="38" t="s">
        <v>1165</v>
      </c>
      <c r="B67" s="38" t="s">
        <v>276</v>
      </c>
      <c r="D67" s="38" t="n">
        <v>0</v>
      </c>
      <c r="E67" s="38" t="n">
        <v>2</v>
      </c>
      <c r="F67" s="38" t="n">
        <v>3</v>
      </c>
      <c r="G67" s="38" t="n">
        <v>2.43</v>
      </c>
      <c r="H67" s="38" t="n">
        <v>1.64</v>
      </c>
      <c r="I67" s="38" t="n">
        <v>0.71</v>
      </c>
      <c r="J67" s="38" t="n">
        <v>4.05</v>
      </c>
      <c r="K67" s="38" t="n">
        <v>0.95</v>
      </c>
      <c r="L67" s="38" t="n">
        <v>0.95</v>
      </c>
      <c r="M67" s="38" t="n">
        <v>0.11</v>
      </c>
      <c r="N67" s="38" t="n">
        <v>0.001</v>
      </c>
      <c r="O67" s="38" t="n">
        <v>0.48</v>
      </c>
    </row>
    <row r="68" customFormat="false" ht="15" hidden="false" customHeight="false" outlineLevel="0" collapsed="false">
      <c r="A68" s="38" t="s">
        <v>1165</v>
      </c>
      <c r="B68" s="38" t="s">
        <v>276</v>
      </c>
      <c r="D68" s="38" t="n">
        <v>0</v>
      </c>
      <c r="E68" s="38" t="n">
        <v>3</v>
      </c>
      <c r="F68" s="38" t="n">
        <v>4</v>
      </c>
      <c r="G68" s="38" t="n">
        <v>3.4</v>
      </c>
      <c r="H68" s="38" t="n">
        <v>1.27</v>
      </c>
      <c r="I68" s="38" t="n">
        <v>0.48</v>
      </c>
      <c r="J68" s="38" t="n">
        <v>3.51</v>
      </c>
      <c r="K68" s="38" t="n">
        <v>0.95</v>
      </c>
      <c r="L68" s="38" t="n">
        <v>0.95</v>
      </c>
      <c r="M68" s="38" t="n">
        <v>0.11</v>
      </c>
      <c r="N68" s="38" t="n">
        <v>0.001</v>
      </c>
      <c r="O68" s="38" t="n">
        <v>0.48</v>
      </c>
    </row>
    <row r="69" customFormat="false" ht="15" hidden="false" customHeight="false" outlineLevel="0" collapsed="false">
      <c r="A69" s="38" t="s">
        <v>1165</v>
      </c>
      <c r="B69" s="38" t="s">
        <v>276</v>
      </c>
      <c r="D69" s="38" t="n">
        <v>0</v>
      </c>
      <c r="E69" s="38" t="n">
        <v>4</v>
      </c>
      <c r="F69" s="38" t="n">
        <v>5</v>
      </c>
      <c r="G69" s="38" t="n">
        <v>4.37</v>
      </c>
      <c r="H69" s="38" t="n">
        <v>1.91</v>
      </c>
      <c r="I69" s="38" t="n">
        <v>0.53</v>
      </c>
      <c r="J69" s="38" t="n">
        <v>6.88</v>
      </c>
      <c r="K69" s="38" t="n">
        <v>0.95</v>
      </c>
      <c r="L69" s="38" t="n">
        <v>0.95</v>
      </c>
      <c r="M69" s="38" t="n">
        <v>0.11</v>
      </c>
      <c r="N69" s="38" t="n">
        <v>0.001</v>
      </c>
      <c r="O69" s="38" t="n">
        <v>0.48</v>
      </c>
    </row>
    <row r="70" customFormat="false" ht="15" hidden="false" customHeight="false" outlineLevel="0" collapsed="false">
      <c r="A70" s="38" t="s">
        <v>1165</v>
      </c>
      <c r="B70" s="38" t="s">
        <v>276</v>
      </c>
      <c r="D70" s="38" t="n">
        <v>0</v>
      </c>
      <c r="E70" s="38" t="n">
        <v>5</v>
      </c>
      <c r="F70" s="38" t="n">
        <v>46.1</v>
      </c>
      <c r="G70" s="38" t="n">
        <v>12.1</v>
      </c>
      <c r="H70" s="38" t="n">
        <v>4.2</v>
      </c>
      <c r="I70" s="38" t="n">
        <v>1.41</v>
      </c>
      <c r="J70" s="38" t="n">
        <v>13.4</v>
      </c>
      <c r="K70" s="38" t="n">
        <v>0.95</v>
      </c>
      <c r="L70" s="38" t="n">
        <v>0.95</v>
      </c>
      <c r="M70" s="38" t="n">
        <v>0.11</v>
      </c>
      <c r="N70" s="38" t="n">
        <v>0.001</v>
      </c>
      <c r="O70" s="38" t="n">
        <v>0.48</v>
      </c>
    </row>
    <row r="71" customFormat="false" ht="15" hidden="false" customHeight="false" outlineLevel="0" collapsed="false">
      <c r="A71" s="38" t="s">
        <v>1177</v>
      </c>
      <c r="B71" s="38" t="s">
        <v>276</v>
      </c>
      <c r="D71" s="38" t="n">
        <v>0</v>
      </c>
      <c r="E71" s="38" t="n">
        <v>0</v>
      </c>
      <c r="F71" s="38" t="n">
        <v>1</v>
      </c>
      <c r="G71" s="38" t="n">
        <v>0.3</v>
      </c>
      <c r="H71" s="38" t="n">
        <v>1.3</v>
      </c>
      <c r="I71" s="38" t="n">
        <v>0.4</v>
      </c>
      <c r="J71" s="38" t="n">
        <v>4.1</v>
      </c>
      <c r="K71" s="38" t="n">
        <v>0.95</v>
      </c>
      <c r="L71" s="38" t="n">
        <v>0.95</v>
      </c>
      <c r="M71" s="38" t="n">
        <v>0.09</v>
      </c>
      <c r="N71" s="38" t="n">
        <v>0.04</v>
      </c>
      <c r="O71" s="38" t="n">
        <v>0.21</v>
      </c>
    </row>
    <row r="72" customFormat="false" ht="15" hidden="false" customHeight="false" outlineLevel="0" collapsed="false">
      <c r="A72" s="38" t="s">
        <v>1177</v>
      </c>
      <c r="B72" s="38" t="s">
        <v>276</v>
      </c>
      <c r="D72" s="38" t="n">
        <v>0</v>
      </c>
      <c r="E72" s="38" t="n">
        <v>1</v>
      </c>
      <c r="F72" s="38" t="n">
        <v>5</v>
      </c>
      <c r="G72" s="38" t="n">
        <v>2.4</v>
      </c>
      <c r="H72" s="38" t="n">
        <v>1</v>
      </c>
      <c r="I72" s="38" t="n">
        <v>0.3</v>
      </c>
      <c r="J72" s="38" t="n">
        <v>3.5</v>
      </c>
      <c r="K72" s="38" t="n">
        <v>0.95</v>
      </c>
      <c r="L72" s="38" t="n">
        <v>0.95</v>
      </c>
      <c r="M72" s="38" t="n">
        <v>0.09</v>
      </c>
      <c r="N72" s="38" t="n">
        <v>0.04</v>
      </c>
      <c r="O72" s="38" t="n">
        <v>0.21</v>
      </c>
    </row>
    <row r="73" customFormat="false" ht="15" hidden="false" customHeight="false" outlineLevel="0" collapsed="false">
      <c r="A73" s="38" t="s">
        <v>1177</v>
      </c>
      <c r="B73" s="38" t="s">
        <v>276</v>
      </c>
      <c r="D73" s="38" t="n">
        <v>0</v>
      </c>
      <c r="E73" s="38" t="n">
        <v>5</v>
      </c>
      <c r="F73" s="38" t="n">
        <v>25</v>
      </c>
      <c r="G73" s="38" t="n">
        <v>18.9</v>
      </c>
      <c r="H73" s="38" t="n">
        <v>0.5</v>
      </c>
      <c r="I73" s="38" t="n">
        <v>0.1</v>
      </c>
      <c r="J73" s="38" t="n">
        <v>2.7</v>
      </c>
      <c r="K73" s="38" t="n">
        <v>0.95</v>
      </c>
      <c r="L73" s="38" t="n">
        <v>0.95</v>
      </c>
      <c r="M73" s="38" t="n">
        <v>0.09</v>
      </c>
      <c r="N73" s="38" t="n">
        <v>0.04</v>
      </c>
      <c r="O73" s="38" t="n">
        <v>0.21</v>
      </c>
    </row>
    <row r="74" customFormat="false" ht="15" hidden="false" customHeight="false" outlineLevel="0" collapsed="false">
      <c r="A74" s="38" t="s">
        <v>1177</v>
      </c>
      <c r="B74" s="38" t="s">
        <v>276</v>
      </c>
      <c r="D74" s="38" t="n">
        <v>0</v>
      </c>
      <c r="E74" s="38" t="n">
        <v>25</v>
      </c>
      <c r="F74" s="38" t="n">
        <v>35</v>
      </c>
      <c r="G74" s="38" t="n">
        <v>30.4</v>
      </c>
      <c r="H74" s="38" t="n">
        <v>4.6</v>
      </c>
      <c r="I74" s="38" t="n">
        <v>1.2</v>
      </c>
      <c r="J74" s="38" t="n">
        <v>20.5</v>
      </c>
      <c r="K74" s="38" t="n">
        <v>0.95</v>
      </c>
      <c r="L74" s="38" t="n">
        <v>0.95</v>
      </c>
      <c r="M74" s="38" t="n">
        <v>0.09</v>
      </c>
      <c r="N74" s="38" t="n">
        <v>0.04</v>
      </c>
      <c r="O74" s="38" t="n">
        <v>0.21</v>
      </c>
    </row>
    <row r="75" customFormat="false" ht="15" hidden="false" customHeight="false" outlineLevel="0" collapsed="false">
      <c r="A75" s="38" t="s">
        <v>1177</v>
      </c>
      <c r="B75" s="38" t="s">
        <v>276</v>
      </c>
      <c r="D75" s="38" t="n">
        <v>0</v>
      </c>
      <c r="E75" s="38" t="n">
        <v>35</v>
      </c>
      <c r="F75" s="38" t="n">
        <v>40</v>
      </c>
      <c r="G75" s="38" t="n">
        <v>37.9</v>
      </c>
      <c r="H75" s="38" t="n">
        <v>8.2</v>
      </c>
      <c r="I75" s="38" t="n">
        <v>2.6</v>
      </c>
      <c r="J75" s="38" t="n">
        <v>29.7</v>
      </c>
      <c r="K75" s="38" t="n">
        <v>0.95</v>
      </c>
      <c r="L75" s="38" t="n">
        <v>0.95</v>
      </c>
      <c r="M75" s="38" t="n">
        <v>0.09</v>
      </c>
      <c r="N75" s="38" t="n">
        <v>0.04</v>
      </c>
      <c r="O75" s="38" t="n">
        <v>0.21</v>
      </c>
    </row>
    <row r="76" customFormat="false" ht="15" hidden="false" customHeight="false" outlineLevel="0" collapsed="false">
      <c r="A76" s="38" t="s">
        <v>1177</v>
      </c>
      <c r="B76" s="38" t="s">
        <v>276</v>
      </c>
      <c r="D76" s="38" t="n">
        <v>0</v>
      </c>
      <c r="E76" s="38" t="n">
        <v>40</v>
      </c>
      <c r="F76" s="38" t="s">
        <v>277</v>
      </c>
      <c r="G76" s="38" t="n">
        <v>43.3</v>
      </c>
      <c r="H76" s="38" t="n">
        <v>4.2</v>
      </c>
      <c r="I76" s="38" t="n">
        <v>1.2</v>
      </c>
      <c r="J76" s="38" t="n">
        <v>15.6</v>
      </c>
      <c r="K76" s="38" t="n">
        <v>0.95</v>
      </c>
      <c r="L76" s="38" t="n">
        <v>0.95</v>
      </c>
      <c r="M76" s="38" t="n">
        <v>0.09</v>
      </c>
      <c r="N76" s="38" t="n">
        <v>0.04</v>
      </c>
      <c r="O76" s="38" t="n">
        <v>0.21</v>
      </c>
    </row>
    <row r="77" customFormat="false" ht="15" hidden="false" customHeight="false" outlineLevel="0" collapsed="false">
      <c r="A77" s="38" t="s">
        <v>1189</v>
      </c>
    </row>
    <row r="78" customFormat="false" ht="15" hidden="false" customHeight="false" outlineLevel="0" collapsed="false">
      <c r="A78" s="38" t="s">
        <v>1200</v>
      </c>
      <c r="B78" s="38" t="s">
        <v>1226</v>
      </c>
      <c r="D78" s="38" t="n">
        <v>0</v>
      </c>
      <c r="E78" s="38" t="n">
        <v>0</v>
      </c>
      <c r="F78" s="38" t="n">
        <v>10</v>
      </c>
      <c r="H78" s="38" t="n">
        <v>1.1</v>
      </c>
      <c r="I78" s="38" t="n">
        <v>0.4</v>
      </c>
      <c r="J78" s="38" t="n">
        <v>2.6</v>
      </c>
      <c r="K78" s="38" t="n">
        <v>0.95</v>
      </c>
      <c r="L78" s="38" t="n">
        <v>0.95</v>
      </c>
      <c r="M78" s="38" t="n">
        <v>0.13</v>
      </c>
      <c r="N78" s="38" t="n">
        <v>0.05</v>
      </c>
      <c r="O78" s="38" t="n">
        <v>0.32</v>
      </c>
    </row>
    <row r="79" customFormat="false" ht="15" hidden="false" customHeight="false" outlineLevel="0" collapsed="false">
      <c r="A79" s="38" t="s">
        <v>1200</v>
      </c>
      <c r="B79" s="38" t="s">
        <v>1226</v>
      </c>
      <c r="D79" s="38" t="n">
        <v>0</v>
      </c>
      <c r="E79" s="38" t="n">
        <v>10</v>
      </c>
      <c r="F79" s="38" t="n">
        <v>30</v>
      </c>
      <c r="H79" s="38" t="n">
        <v>5.2</v>
      </c>
      <c r="I79" s="38" t="n">
        <v>1.7</v>
      </c>
      <c r="J79" s="38" t="n">
        <v>16</v>
      </c>
      <c r="K79" s="38" t="n">
        <v>0.95</v>
      </c>
      <c r="L79" s="38" t="n">
        <v>0.95</v>
      </c>
      <c r="M79" s="38" t="n">
        <v>0.13</v>
      </c>
      <c r="N79" s="38" t="n">
        <v>0.05</v>
      </c>
      <c r="O79" s="38" t="n">
        <v>0.32</v>
      </c>
    </row>
    <row r="80" customFormat="false" ht="15" hidden="false" customHeight="false" outlineLevel="0" collapsed="false">
      <c r="A80" s="38" t="s">
        <v>1200</v>
      </c>
      <c r="B80" s="38" t="s">
        <v>1226</v>
      </c>
      <c r="D80" s="38" t="n">
        <v>0</v>
      </c>
      <c r="E80" s="38" t="n">
        <v>30</v>
      </c>
      <c r="F80" s="38" t="s">
        <v>277</v>
      </c>
      <c r="H80" s="38" t="n">
        <v>9.6</v>
      </c>
      <c r="I80" s="38" t="n">
        <v>2.6</v>
      </c>
      <c r="J80" s="38" t="n">
        <v>35.2</v>
      </c>
      <c r="K80" s="38" t="n">
        <v>0.95</v>
      </c>
      <c r="L80" s="38" t="n">
        <v>0.95</v>
      </c>
      <c r="M80" s="38" t="n">
        <v>0.13</v>
      </c>
      <c r="N80" s="38" t="n">
        <v>0.05</v>
      </c>
      <c r="O80" s="38" t="n">
        <v>0.32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1.47265625" defaultRowHeight="15" zeroHeight="false" outlineLevelRow="0" outlineLevelCol="0"/>
  <cols>
    <col collapsed="false" customWidth="true" hidden="false" outlineLevel="0" max="3" min="3" style="0" width="32.15"/>
    <col collapsed="false" customWidth="true" hidden="false" outlineLevel="0" max="4" min="4" style="0" width="31.69"/>
    <col collapsed="false" customWidth="true" hidden="false" outlineLevel="0" max="5" min="5" style="0" width="13.43"/>
    <col collapsed="false" customWidth="true" hidden="false" outlineLevel="0" max="6" min="6" style="0" width="31.43"/>
    <col collapsed="false" customWidth="true" hidden="false" outlineLevel="0" max="7" min="7" style="0" width="20.86"/>
    <col collapsed="false" customWidth="true" hidden="false" outlineLevel="0" max="8" min="8" style="0" width="23.71"/>
    <col collapsed="false" customWidth="true" hidden="false" outlineLevel="0" max="9" min="9" style="0" width="19.42"/>
    <col collapsed="false" customWidth="true" hidden="false" outlineLevel="0" max="10" min="10" style="0" width="23.42"/>
    <col collapsed="false" customWidth="true" hidden="false" outlineLevel="0" max="11" min="11" style="0" width="18.42"/>
    <col collapsed="false" customWidth="true" hidden="false" outlineLevel="0" max="12" min="12" style="0" width="16.14"/>
    <col collapsed="false" customWidth="true" hidden="false" outlineLevel="0" max="13" min="13" style="0" width="21.29"/>
    <col collapsed="false" customWidth="true" hidden="false" outlineLevel="0" max="14" min="14" style="0" width="15.42"/>
    <col collapsed="false" customWidth="true" hidden="false" outlineLevel="0" max="15" min="15" style="0" width="19.31"/>
    <col collapsed="false" customWidth="true" hidden="false" outlineLevel="0" max="18" min="18" style="0" width="16.29"/>
    <col collapsed="false" customWidth="true" hidden="false" outlineLevel="0" max="19" min="19" style="0" width="20.71"/>
  </cols>
  <sheetData>
    <row r="1" customFormat="false" ht="45" hidden="false" customHeight="false" outlineLevel="0" collapsed="false">
      <c r="A1" s="0" t="s">
        <v>1227</v>
      </c>
      <c r="C1" s="41" t="s">
        <v>0</v>
      </c>
      <c r="D1" s="41"/>
      <c r="E1" s="41"/>
    </row>
    <row r="2" customFormat="false" ht="15" hidden="false" customHeight="false" outlineLevel="0" collapsed="false">
      <c r="A2" s="0" t="s">
        <v>1</v>
      </c>
      <c r="B2" s="42" t="n">
        <v>44558</v>
      </c>
      <c r="C2" s="0" t="s">
        <v>2</v>
      </c>
    </row>
    <row r="4" customFormat="false" ht="60" hidden="false" customHeight="false" outlineLevel="0" collapsed="false">
      <c r="A4" s="43"/>
      <c r="B4" s="44"/>
      <c r="C4" s="41" t="s">
        <v>3</v>
      </c>
      <c r="D4" s="41"/>
      <c r="E4" s="41"/>
    </row>
    <row r="5" customFormat="false" ht="75" hidden="false" customHeight="false" outlineLevel="0" collapsed="false">
      <c r="A5" s="45" t="s">
        <v>4</v>
      </c>
      <c r="B5" s="46" t="s">
        <v>5</v>
      </c>
      <c r="C5" s="47" t="s">
        <v>6</v>
      </c>
      <c r="D5" s="9" t="s">
        <v>7</v>
      </c>
      <c r="E5" s="9" t="s">
        <v>8</v>
      </c>
      <c r="F5" s="48" t="s">
        <v>9</v>
      </c>
      <c r="G5" s="48" t="s">
        <v>1228</v>
      </c>
      <c r="H5" s="48" t="s">
        <v>11</v>
      </c>
      <c r="I5" s="48" t="s">
        <v>1229</v>
      </c>
      <c r="J5" s="48" t="s">
        <v>13</v>
      </c>
      <c r="K5" s="49" t="s">
        <v>14</v>
      </c>
      <c r="L5" s="48" t="s">
        <v>1230</v>
      </c>
      <c r="M5" s="48" t="s">
        <v>16</v>
      </c>
      <c r="N5" s="48" t="s">
        <v>17</v>
      </c>
      <c r="O5" s="48" t="s">
        <v>18</v>
      </c>
      <c r="P5" s="48" t="s">
        <v>19</v>
      </c>
      <c r="Q5" s="48" t="s">
        <v>20</v>
      </c>
      <c r="R5" s="49" t="s">
        <v>21</v>
      </c>
      <c r="S5" s="50" t="s">
        <v>22</v>
      </c>
    </row>
    <row r="6" customFormat="false" ht="15" hidden="false" customHeight="false" outlineLevel="0" collapsed="false">
      <c r="A6" s="146"/>
      <c r="B6" s="147"/>
      <c r="C6" s="251"/>
      <c r="E6" s="117"/>
      <c r="S6" s="90"/>
    </row>
    <row r="7" customFormat="false" ht="60" hidden="false" customHeight="false" outlineLevel="0" collapsed="false">
      <c r="A7" s="146" t="s">
        <v>279</v>
      </c>
      <c r="B7" s="147" t="n">
        <v>4</v>
      </c>
      <c r="C7" s="251" t="s">
        <v>552</v>
      </c>
      <c r="D7" s="236" t="s">
        <v>1231</v>
      </c>
      <c r="E7" s="117"/>
      <c r="F7" s="41" t="s">
        <v>1232</v>
      </c>
      <c r="G7" s="218" t="s">
        <v>1233</v>
      </c>
      <c r="H7" s="41" t="s">
        <v>1234</v>
      </c>
      <c r="I7" s="41" t="s">
        <v>1235</v>
      </c>
      <c r="J7" s="41" t="s">
        <v>1236</v>
      </c>
      <c r="K7" s="0" t="n">
        <v>7711</v>
      </c>
      <c r="L7" s="0" t="s">
        <v>1237</v>
      </c>
      <c r="M7" s="0" t="s">
        <v>383</v>
      </c>
      <c r="N7" s="0" t="s">
        <v>1238</v>
      </c>
      <c r="O7" s="218" t="s">
        <v>1239</v>
      </c>
      <c r="P7" s="0" t="s">
        <v>1240</v>
      </c>
      <c r="Q7" s="0" t="s">
        <v>1241</v>
      </c>
      <c r="R7" s="0" t="n">
        <v>100</v>
      </c>
      <c r="S7" s="189" t="s">
        <v>1242</v>
      </c>
    </row>
    <row r="8" customFormat="false" ht="165" hidden="false" customHeight="false" outlineLevel="0" collapsed="false">
      <c r="A8" s="146" t="s">
        <v>279</v>
      </c>
      <c r="B8" s="147" t="n">
        <v>18</v>
      </c>
      <c r="C8" s="251" t="s">
        <v>1243</v>
      </c>
      <c r="D8" s="2" t="s">
        <v>1244</v>
      </c>
      <c r="E8" s="16"/>
      <c r="F8" s="285" t="s">
        <v>1245</v>
      </c>
      <c r="G8" s="1" t="s">
        <v>1246</v>
      </c>
      <c r="H8" s="2" t="s">
        <v>1247</v>
      </c>
      <c r="I8" s="2" t="s">
        <v>1248</v>
      </c>
      <c r="J8" s="2" t="s">
        <v>1249</v>
      </c>
      <c r="K8" s="25" t="n">
        <v>12547</v>
      </c>
      <c r="L8" s="1" t="n">
        <v>119</v>
      </c>
      <c r="M8" s="285" t="s">
        <v>1250</v>
      </c>
      <c r="N8" s="1" t="s">
        <v>647</v>
      </c>
      <c r="O8" s="1" t="s">
        <v>1251</v>
      </c>
      <c r="P8" s="286" t="n">
        <v>20300</v>
      </c>
      <c r="Q8" s="1" t="s">
        <v>1252</v>
      </c>
      <c r="R8" s="261" t="n">
        <f aca="false">100*79/(79+40)</f>
        <v>66.3865546218487</v>
      </c>
      <c r="S8" s="17" t="s">
        <v>245</v>
      </c>
    </row>
    <row r="9" customFormat="false" ht="75" hidden="false" customHeight="false" outlineLevel="0" collapsed="false">
      <c r="A9" s="146" t="s">
        <v>199</v>
      </c>
      <c r="B9" s="147" t="n">
        <v>21</v>
      </c>
      <c r="C9" s="251" t="s">
        <v>52</v>
      </c>
      <c r="D9" s="2" t="s">
        <v>1027</v>
      </c>
      <c r="E9" s="16"/>
      <c r="F9" s="285" t="s">
        <v>1253</v>
      </c>
      <c r="G9" s="1" t="s">
        <v>1254</v>
      </c>
      <c r="H9" s="2" t="s">
        <v>1255</v>
      </c>
      <c r="I9" s="2" t="s">
        <v>1256</v>
      </c>
      <c r="J9" s="2" t="s">
        <v>1032</v>
      </c>
      <c r="K9" s="287" t="s">
        <v>1257</v>
      </c>
      <c r="L9" s="1" t="s">
        <v>1258</v>
      </c>
      <c r="M9" s="2" t="s">
        <v>34</v>
      </c>
      <c r="N9" s="285" t="s">
        <v>1034</v>
      </c>
      <c r="O9" s="288"/>
      <c r="P9" s="288"/>
      <c r="Q9" s="286" t="n">
        <v>52</v>
      </c>
      <c r="R9" s="1" t="n">
        <v>100</v>
      </c>
      <c r="S9" s="272"/>
    </row>
    <row r="10" customFormat="false" ht="60" hidden="false" customHeight="false" outlineLevel="0" collapsed="false">
      <c r="A10" s="146" t="s">
        <v>279</v>
      </c>
      <c r="B10" s="147" t="n">
        <v>51</v>
      </c>
      <c r="C10" s="251" t="s">
        <v>1259</v>
      </c>
      <c r="D10" s="2" t="s">
        <v>1260</v>
      </c>
      <c r="E10" s="16"/>
      <c r="F10" s="285" t="s">
        <v>1261</v>
      </c>
      <c r="G10" s="285" t="s">
        <v>1262</v>
      </c>
      <c r="H10" s="275"/>
      <c r="I10" s="275"/>
      <c r="J10" s="2" t="s">
        <v>1263</v>
      </c>
      <c r="K10" s="286" t="n">
        <v>4400</v>
      </c>
      <c r="L10" s="1" t="n">
        <v>14</v>
      </c>
      <c r="M10" s="2" t="s">
        <v>1264</v>
      </c>
      <c r="N10" s="288" t="s">
        <v>1265</v>
      </c>
      <c r="O10" s="285" t="s">
        <v>1266</v>
      </c>
      <c r="P10" s="288"/>
      <c r="Q10" s="285" t="s">
        <v>1267</v>
      </c>
      <c r="R10" s="289" t="n">
        <v>45</v>
      </c>
      <c r="S10" s="17" t="s">
        <v>245</v>
      </c>
    </row>
    <row r="11" customFormat="false" ht="105" hidden="false" customHeight="false" outlineLevel="0" collapsed="false">
      <c r="A11" s="146" t="s">
        <v>279</v>
      </c>
      <c r="B11" s="147" t="n">
        <v>53</v>
      </c>
      <c r="C11" s="251" t="s">
        <v>1268</v>
      </c>
      <c r="D11" s="2" t="s">
        <v>1269</v>
      </c>
      <c r="E11" s="16"/>
      <c r="F11" s="285" t="s">
        <v>1270</v>
      </c>
      <c r="G11" s="2" t="s">
        <v>1271</v>
      </c>
      <c r="H11" s="2" t="s">
        <v>1272</v>
      </c>
      <c r="I11" s="2" t="s">
        <v>1273</v>
      </c>
      <c r="J11" s="2" t="s">
        <v>1274</v>
      </c>
      <c r="K11" s="1" t="n">
        <v>4338</v>
      </c>
      <c r="L11" s="1" t="n">
        <v>55</v>
      </c>
      <c r="M11" s="1" t="s">
        <v>1264</v>
      </c>
      <c r="N11" s="1" t="s">
        <v>1265</v>
      </c>
      <c r="O11" s="2" t="s">
        <v>1275</v>
      </c>
      <c r="P11" s="288"/>
      <c r="Q11" s="275" t="s">
        <v>1276</v>
      </c>
      <c r="R11" s="261" t="n">
        <f aca="false">100*1919/(1919+2429)</f>
        <v>44.1352345906164</v>
      </c>
      <c r="S11" s="17" t="s">
        <v>1277</v>
      </c>
    </row>
    <row r="12" customFormat="false" ht="75" hidden="false" customHeight="false" outlineLevel="0" collapsed="false">
      <c r="A12" s="146" t="s">
        <v>199</v>
      </c>
      <c r="B12" s="147" t="n">
        <v>156</v>
      </c>
      <c r="C12" s="202" t="s">
        <v>39</v>
      </c>
      <c r="D12" s="2" t="s">
        <v>1278</v>
      </c>
      <c r="E12" s="264"/>
      <c r="F12" s="275" t="s">
        <v>1279</v>
      </c>
      <c r="G12" s="275" t="s">
        <v>1280</v>
      </c>
      <c r="H12" s="275" t="s">
        <v>1281</v>
      </c>
      <c r="I12" s="275" t="s">
        <v>1282</v>
      </c>
      <c r="J12" s="275" t="s">
        <v>1283</v>
      </c>
      <c r="K12" s="290" t="n">
        <v>60949</v>
      </c>
      <c r="L12" s="288" t="n">
        <v>25</v>
      </c>
      <c r="M12" s="288" t="s">
        <v>1119</v>
      </c>
      <c r="N12" s="288" t="s">
        <v>47</v>
      </c>
      <c r="O12" s="291" t="s">
        <v>1120</v>
      </c>
      <c r="P12" s="288"/>
      <c r="Q12" s="291" t="s">
        <v>1122</v>
      </c>
      <c r="R12" s="288" t="n">
        <v>100</v>
      </c>
      <c r="S12" s="272"/>
    </row>
    <row r="13" customFormat="false" ht="30" hidden="false" customHeight="false" outlineLevel="0" collapsed="false">
      <c r="A13" s="159" t="s">
        <v>279</v>
      </c>
      <c r="B13" s="160" t="n">
        <v>158</v>
      </c>
      <c r="C13" s="292" t="s">
        <v>1124</v>
      </c>
      <c r="D13" s="267" t="s">
        <v>1284</v>
      </c>
      <c r="E13" s="293"/>
      <c r="F13" s="269"/>
      <c r="G13" s="269"/>
      <c r="H13" s="269"/>
      <c r="I13" s="269"/>
      <c r="J13" s="269"/>
      <c r="K13" s="269"/>
      <c r="L13" s="269"/>
      <c r="M13" s="269"/>
      <c r="N13" s="269"/>
      <c r="O13" s="269"/>
      <c r="P13" s="269"/>
      <c r="Q13" s="269"/>
      <c r="R13" s="269"/>
      <c r="S13" s="270"/>
    </row>
    <row r="14" customFormat="false" ht="75" hidden="false" customHeight="false" outlineLevel="0" collapsed="false">
      <c r="A14" s="146" t="s">
        <v>279</v>
      </c>
      <c r="B14" s="147" t="n">
        <v>195</v>
      </c>
      <c r="C14" s="202" t="s">
        <v>1285</v>
      </c>
      <c r="D14" s="2" t="s">
        <v>1286</v>
      </c>
      <c r="E14" s="264"/>
      <c r="F14" s="288"/>
      <c r="G14" s="288"/>
      <c r="H14" s="288"/>
      <c r="I14" s="288"/>
      <c r="J14" s="288"/>
      <c r="K14" s="288"/>
      <c r="L14" s="288"/>
      <c r="M14" s="288"/>
      <c r="N14" s="288"/>
      <c r="O14" s="288"/>
      <c r="P14" s="288"/>
      <c r="Q14" s="288"/>
      <c r="R14" s="288"/>
      <c r="S14" s="272"/>
    </row>
    <row r="15" customFormat="false" ht="30" hidden="false" customHeight="false" outlineLevel="0" collapsed="false">
      <c r="A15" s="146" t="s">
        <v>279</v>
      </c>
      <c r="B15" s="147" t="n">
        <v>198</v>
      </c>
      <c r="C15" s="202" t="s">
        <v>691</v>
      </c>
      <c r="D15" s="2" t="s">
        <v>1287</v>
      </c>
      <c r="E15" s="264"/>
      <c r="F15" s="275" t="s">
        <v>1288</v>
      </c>
      <c r="G15" s="275" t="s">
        <v>1289</v>
      </c>
      <c r="H15" s="275" t="s">
        <v>1281</v>
      </c>
      <c r="I15" s="275" t="s">
        <v>1281</v>
      </c>
      <c r="J15" s="275" t="s">
        <v>1290</v>
      </c>
      <c r="K15" s="288" t="n">
        <v>7711</v>
      </c>
      <c r="L15" s="288" t="n">
        <v>8</v>
      </c>
      <c r="M15" s="275" t="s">
        <v>630</v>
      </c>
      <c r="N15" s="288" t="s">
        <v>384</v>
      </c>
      <c r="O15" s="275" t="s">
        <v>1291</v>
      </c>
      <c r="P15" s="288"/>
      <c r="Q15" s="275"/>
      <c r="R15" s="288" t="n">
        <v>100</v>
      </c>
      <c r="S15" s="271" t="s">
        <v>1292</v>
      </c>
    </row>
    <row r="16" customFormat="false" ht="90" hidden="false" customHeight="false" outlineLevel="0" collapsed="false">
      <c r="A16" s="146" t="s">
        <v>279</v>
      </c>
      <c r="B16" s="147" t="n">
        <v>215</v>
      </c>
      <c r="C16" s="202" t="s">
        <v>1293</v>
      </c>
      <c r="D16" s="2" t="s">
        <v>1294</v>
      </c>
      <c r="E16" s="264"/>
      <c r="F16" s="275" t="s">
        <v>1295</v>
      </c>
      <c r="G16" s="275" t="s">
        <v>1296</v>
      </c>
      <c r="H16" s="275" t="s">
        <v>1297</v>
      </c>
      <c r="I16" s="275" t="s">
        <v>1298</v>
      </c>
      <c r="J16" s="275" t="s">
        <v>1299</v>
      </c>
      <c r="K16" s="275" t="s">
        <v>1300</v>
      </c>
      <c r="L16" s="288" t="s">
        <v>1301</v>
      </c>
      <c r="M16" s="275" t="s">
        <v>1302</v>
      </c>
      <c r="N16" s="288" t="s">
        <v>647</v>
      </c>
      <c r="O16" s="288" t="s">
        <v>1303</v>
      </c>
      <c r="P16" s="288"/>
      <c r="Q16" s="288" t="s">
        <v>1304</v>
      </c>
      <c r="R16" s="288" t="n">
        <v>71</v>
      </c>
      <c r="S16" s="272" t="s">
        <v>245</v>
      </c>
    </row>
    <row r="17" customFormat="false" ht="90" hidden="false" customHeight="false" outlineLevel="0" collapsed="false">
      <c r="A17" s="146" t="s">
        <v>279</v>
      </c>
      <c r="B17" s="147" t="n">
        <v>228</v>
      </c>
      <c r="C17" s="251" t="s">
        <v>348</v>
      </c>
      <c r="D17" s="1" t="s">
        <v>734</v>
      </c>
      <c r="E17" s="16"/>
      <c r="F17" s="291" t="s">
        <v>1305</v>
      </c>
      <c r="G17" s="275" t="s">
        <v>38</v>
      </c>
      <c r="H17" s="275" t="s">
        <v>1306</v>
      </c>
      <c r="I17" s="275" t="s">
        <v>1307</v>
      </c>
      <c r="J17" s="275" t="s">
        <v>738</v>
      </c>
      <c r="K17" s="288" t="n">
        <v>25120</v>
      </c>
      <c r="L17" s="288" t="s">
        <v>1308</v>
      </c>
      <c r="M17" s="288" t="s">
        <v>593</v>
      </c>
      <c r="N17" s="288" t="s">
        <v>358</v>
      </c>
      <c r="O17" s="288" t="s">
        <v>741</v>
      </c>
      <c r="P17" s="288" t="s">
        <v>38</v>
      </c>
      <c r="Q17" s="288" t="s">
        <v>742</v>
      </c>
      <c r="R17" s="294" t="n">
        <f aca="false">100*11173/(11173+25120)</f>
        <v>30.7855509326867</v>
      </c>
      <c r="S17" s="271" t="s">
        <v>245</v>
      </c>
    </row>
    <row r="18" customFormat="false" ht="75" hidden="false" customHeight="false" outlineLevel="0" collapsed="false">
      <c r="A18" s="146" t="s">
        <v>279</v>
      </c>
      <c r="B18" s="147" t="n">
        <v>286</v>
      </c>
      <c r="C18" s="202" t="s">
        <v>1309</v>
      </c>
      <c r="D18" s="2" t="s">
        <v>1310</v>
      </c>
      <c r="E18" s="264"/>
      <c r="F18" s="291" t="s">
        <v>1311</v>
      </c>
      <c r="G18" s="275" t="s">
        <v>1312</v>
      </c>
      <c r="H18" s="275" t="s">
        <v>38</v>
      </c>
      <c r="I18" s="275" t="s">
        <v>38</v>
      </c>
      <c r="J18" s="275" t="s">
        <v>1313</v>
      </c>
      <c r="K18" s="275" t="s">
        <v>1314</v>
      </c>
      <c r="L18" s="288" t="n">
        <v>13</v>
      </c>
      <c r="M18" s="288" t="s">
        <v>1315</v>
      </c>
      <c r="N18" s="288" t="s">
        <v>647</v>
      </c>
      <c r="O18" s="275" t="s">
        <v>1316</v>
      </c>
      <c r="P18" s="288" t="s">
        <v>38</v>
      </c>
      <c r="Q18" s="287" t="s">
        <v>1317</v>
      </c>
      <c r="R18" s="288" t="n">
        <v>48</v>
      </c>
      <c r="S18" s="272"/>
    </row>
    <row r="19" customFormat="false" ht="75" hidden="false" customHeight="false" outlineLevel="0" collapsed="false">
      <c r="A19" s="146" t="s">
        <v>279</v>
      </c>
      <c r="B19" s="147" t="n">
        <v>290</v>
      </c>
      <c r="C19" s="202" t="s">
        <v>1318</v>
      </c>
      <c r="D19" s="2" t="s">
        <v>1319</v>
      </c>
      <c r="E19" s="264"/>
      <c r="F19" s="288" t="s">
        <v>1320</v>
      </c>
      <c r="G19" s="275" t="s">
        <v>1321</v>
      </c>
      <c r="H19" s="275" t="s">
        <v>1322</v>
      </c>
      <c r="I19" s="275" t="s">
        <v>1323</v>
      </c>
      <c r="J19" s="275" t="s">
        <v>1299</v>
      </c>
      <c r="K19" s="290" t="n">
        <v>33809</v>
      </c>
      <c r="L19" s="287" t="s">
        <v>1324</v>
      </c>
      <c r="M19" s="288" t="s">
        <v>593</v>
      </c>
      <c r="N19" s="288" t="s">
        <v>1325</v>
      </c>
      <c r="O19" s="275" t="s">
        <v>1326</v>
      </c>
      <c r="P19" s="288" t="s">
        <v>38</v>
      </c>
      <c r="Q19" s="288" t="s">
        <v>1327</v>
      </c>
      <c r="R19" s="275" t="s">
        <v>1328</v>
      </c>
      <c r="S19" s="272" t="s">
        <v>245</v>
      </c>
    </row>
    <row r="20" customFormat="false" ht="90" hidden="false" customHeight="false" outlineLevel="0" collapsed="false">
      <c r="A20" s="146" t="s">
        <v>279</v>
      </c>
      <c r="B20" s="147" t="n">
        <v>323</v>
      </c>
      <c r="C20" s="202" t="s">
        <v>1329</v>
      </c>
      <c r="D20" s="2" t="s">
        <v>1330</v>
      </c>
      <c r="E20" s="264"/>
      <c r="F20" s="291" t="s">
        <v>1331</v>
      </c>
      <c r="G20" s="275" t="s">
        <v>1332</v>
      </c>
      <c r="H20" s="275" t="s">
        <v>1333</v>
      </c>
      <c r="I20" s="275" t="s">
        <v>286</v>
      </c>
      <c r="J20" s="275" t="s">
        <v>1299</v>
      </c>
      <c r="K20" s="290" t="n">
        <v>14054</v>
      </c>
      <c r="L20" s="288" t="s">
        <v>1301</v>
      </c>
      <c r="M20" s="288" t="s">
        <v>593</v>
      </c>
      <c r="N20" s="288" t="s">
        <v>647</v>
      </c>
      <c r="O20" s="291" t="s">
        <v>1334</v>
      </c>
      <c r="P20" s="288" t="s">
        <v>38</v>
      </c>
      <c r="Q20" s="287" t="s">
        <v>1335</v>
      </c>
      <c r="R20" s="295" t="n">
        <v>0.7</v>
      </c>
      <c r="S20" s="272" t="s">
        <v>245</v>
      </c>
    </row>
    <row r="21" customFormat="false" ht="75" hidden="false" customHeight="false" outlineLevel="0" collapsed="false">
      <c r="A21" s="146" t="s">
        <v>279</v>
      </c>
      <c r="B21" s="147" t="n">
        <v>324</v>
      </c>
      <c r="C21" s="202" t="s">
        <v>1336</v>
      </c>
      <c r="D21" s="2" t="s">
        <v>1337</v>
      </c>
      <c r="E21" s="264"/>
      <c r="F21" s="275" t="s">
        <v>1338</v>
      </c>
      <c r="G21" s="275" t="s">
        <v>1339</v>
      </c>
      <c r="H21" s="275" t="s">
        <v>1281</v>
      </c>
      <c r="I21" s="275" t="s">
        <v>1281</v>
      </c>
      <c r="J21" s="275" t="s">
        <v>1340</v>
      </c>
      <c r="K21" s="288" t="n">
        <v>544</v>
      </c>
      <c r="L21" s="288" t="n">
        <v>5</v>
      </c>
      <c r="M21" s="275" t="s">
        <v>1341</v>
      </c>
      <c r="N21" s="288" t="s">
        <v>1342</v>
      </c>
      <c r="O21" s="275" t="s">
        <v>1343</v>
      </c>
      <c r="P21" s="288"/>
      <c r="Q21" s="291" t="s">
        <v>1344</v>
      </c>
      <c r="R21" s="288" t="n">
        <v>50</v>
      </c>
      <c r="S21" s="272" t="s">
        <v>245</v>
      </c>
    </row>
    <row r="22" customFormat="false" ht="135" hidden="false" customHeight="false" outlineLevel="0" collapsed="false">
      <c r="A22" s="146" t="s">
        <v>279</v>
      </c>
      <c r="B22" s="147" t="n">
        <v>333</v>
      </c>
      <c r="C22" s="202" t="s">
        <v>1345</v>
      </c>
      <c r="D22" s="2" t="s">
        <v>1346</v>
      </c>
      <c r="E22" s="296" t="s">
        <v>1347</v>
      </c>
      <c r="F22" s="291" t="s">
        <v>1348</v>
      </c>
      <c r="G22" s="288"/>
      <c r="H22" s="288"/>
      <c r="I22" s="288"/>
      <c r="J22" s="288"/>
      <c r="K22" s="290" t="n">
        <v>16757</v>
      </c>
      <c r="L22" s="288" t="n">
        <v>187</v>
      </c>
      <c r="M22" s="288" t="s">
        <v>593</v>
      </c>
      <c r="N22" s="288"/>
      <c r="O22" s="288"/>
      <c r="P22" s="287" t="n">
        <v>288660</v>
      </c>
      <c r="Q22" s="288"/>
      <c r="R22" s="288"/>
      <c r="S22" s="272" t="s">
        <v>245</v>
      </c>
    </row>
    <row r="23" customFormat="false" ht="30" hidden="false" customHeight="false" outlineLevel="0" collapsed="false">
      <c r="A23" s="146" t="s">
        <v>279</v>
      </c>
      <c r="B23" s="147" t="n">
        <v>352</v>
      </c>
      <c r="C23" s="202" t="s">
        <v>1349</v>
      </c>
      <c r="D23" s="267" t="s">
        <v>1284</v>
      </c>
      <c r="E23" s="264"/>
      <c r="F23" s="291" t="s">
        <v>1350</v>
      </c>
      <c r="G23" s="287" t="s">
        <v>1351</v>
      </c>
      <c r="H23" s="287" t="s">
        <v>1281</v>
      </c>
      <c r="I23" s="287" t="s">
        <v>1282</v>
      </c>
      <c r="J23" s="287" t="s">
        <v>1352</v>
      </c>
      <c r="K23" s="287" t="n">
        <v>11807</v>
      </c>
      <c r="L23" s="287" t="n">
        <v>15</v>
      </c>
      <c r="M23" s="287" t="s">
        <v>1353</v>
      </c>
      <c r="N23" s="287" t="s">
        <v>1354</v>
      </c>
      <c r="O23" s="287" t="s">
        <v>1355</v>
      </c>
      <c r="P23" s="287" t="n">
        <v>370517</v>
      </c>
      <c r="Q23" s="287" t="s">
        <v>1356</v>
      </c>
      <c r="R23" s="287"/>
      <c r="S23" s="297"/>
    </row>
    <row r="24" customFormat="false" ht="30" hidden="false" customHeight="false" outlineLevel="0" collapsed="false">
      <c r="A24" s="146" t="s">
        <v>279</v>
      </c>
      <c r="B24" s="147" t="n">
        <v>354</v>
      </c>
      <c r="C24" s="202" t="s">
        <v>1357</v>
      </c>
      <c r="D24" s="267" t="s">
        <v>1284</v>
      </c>
      <c r="E24" s="264"/>
      <c r="F24" s="288"/>
      <c r="G24" s="288"/>
      <c r="H24" s="288"/>
      <c r="I24" s="288"/>
      <c r="J24" s="288"/>
      <c r="K24" s="288"/>
      <c r="L24" s="288"/>
      <c r="M24" s="288"/>
      <c r="N24" s="288"/>
      <c r="O24" s="288"/>
      <c r="P24" s="288"/>
      <c r="Q24" s="288"/>
      <c r="R24" s="288"/>
      <c r="S24" s="272"/>
    </row>
    <row r="25" customFormat="false" ht="90" hidden="false" customHeight="false" outlineLevel="0" collapsed="false">
      <c r="A25" s="207" t="s">
        <v>199</v>
      </c>
      <c r="B25" s="208" t="n">
        <v>247</v>
      </c>
      <c r="C25" s="298" t="s">
        <v>1358</v>
      </c>
      <c r="D25" s="277" t="s">
        <v>1359</v>
      </c>
      <c r="E25" s="278"/>
      <c r="F25" s="299" t="s">
        <v>1360</v>
      </c>
      <c r="G25" s="300" t="s">
        <v>1361</v>
      </c>
      <c r="H25" s="275" t="s">
        <v>1362</v>
      </c>
      <c r="I25" s="275" t="s">
        <v>1363</v>
      </c>
      <c r="J25" s="300" t="s">
        <v>1364</v>
      </c>
      <c r="K25" s="299" t="n">
        <v>9170</v>
      </c>
      <c r="L25" s="299" t="s">
        <v>1365</v>
      </c>
      <c r="M25" s="288" t="s">
        <v>593</v>
      </c>
      <c r="N25" s="299" t="s">
        <v>344</v>
      </c>
      <c r="O25" s="300" t="s">
        <v>1366</v>
      </c>
      <c r="P25" s="301" t="s">
        <v>1367</v>
      </c>
      <c r="Q25" s="302" t="s">
        <v>1368</v>
      </c>
      <c r="R25" s="303" t="n">
        <f aca="false">100*4149/9170</f>
        <v>45.2453653217012</v>
      </c>
      <c r="S25" s="304" t="s">
        <v>245</v>
      </c>
    </row>
    <row r="26" customFormat="false" ht="15" hidden="false" customHeight="false" outlineLevel="0" collapsed="false">
      <c r="B26" s="213"/>
    </row>
    <row r="27" customFormat="false" ht="15" hidden="false" customHeight="true" outlineLevel="0" collapsed="false">
      <c r="C27" s="114" t="s">
        <v>1369</v>
      </c>
      <c r="D27" s="114"/>
      <c r="E27" s="114"/>
      <c r="F27" s="114"/>
      <c r="G27" s="114"/>
      <c r="H27" s="114"/>
      <c r="I27" s="114"/>
      <c r="J27" s="114"/>
      <c r="K27" s="114"/>
      <c r="L27" s="114"/>
      <c r="M27" s="114"/>
      <c r="N27" s="114"/>
      <c r="O27" s="114"/>
      <c r="P27" s="114"/>
    </row>
    <row r="28" customFormat="false" ht="15" hidden="false" customHeight="false" outlineLevel="0" collapsed="false">
      <c r="C28" s="114"/>
      <c r="D28" s="114"/>
      <c r="E28" s="114"/>
      <c r="F28" s="114"/>
      <c r="G28" s="114"/>
      <c r="H28" s="114"/>
      <c r="I28" s="114"/>
      <c r="J28" s="114"/>
      <c r="K28" s="114"/>
      <c r="L28" s="114"/>
      <c r="M28" s="114"/>
      <c r="N28" s="114"/>
      <c r="O28" s="114"/>
      <c r="P28" s="114"/>
    </row>
    <row r="29" customFormat="false" ht="15" hidden="false" customHeight="false" outlineLevel="0" collapsed="false">
      <c r="C29" s="114"/>
      <c r="D29" s="114"/>
      <c r="E29" s="114"/>
      <c r="F29" s="114"/>
      <c r="G29" s="114"/>
      <c r="H29" s="114"/>
      <c r="I29" s="114"/>
      <c r="J29" s="114"/>
      <c r="K29" s="114"/>
      <c r="L29" s="114"/>
      <c r="M29" s="114"/>
      <c r="N29" s="114"/>
      <c r="O29" s="114"/>
      <c r="P29" s="114"/>
    </row>
    <row r="30" customFormat="false" ht="15" hidden="false" customHeight="false" outlineLevel="0" collapsed="false">
      <c r="C30" s="114"/>
      <c r="D30" s="114"/>
      <c r="E30" s="114"/>
      <c r="F30" s="114"/>
      <c r="G30" s="114"/>
      <c r="H30" s="114"/>
      <c r="I30" s="114"/>
      <c r="J30" s="114"/>
      <c r="K30" s="114"/>
      <c r="L30" s="114"/>
      <c r="M30" s="114"/>
      <c r="N30" s="114"/>
      <c r="O30" s="114"/>
      <c r="P30" s="114"/>
    </row>
    <row r="32" customFormat="false" ht="15" hidden="false" customHeight="false" outlineLevel="0" collapsed="false">
      <c r="C32" s="0" t="s">
        <v>247</v>
      </c>
    </row>
    <row r="43" customFormat="false" ht="15" hidden="false" customHeight="false" outlineLevel="0" collapsed="false">
      <c r="M43" s="63"/>
    </row>
  </sheetData>
  <mergeCells count="1">
    <mergeCell ref="C27:P3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9"/>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35" activeCellId="0" sqref="A35"/>
    </sheetView>
  </sheetViews>
  <sheetFormatPr defaultColWidth="11.72265625" defaultRowHeight="15" zeroHeight="false" outlineLevelRow="0" outlineLevelCol="0"/>
  <cols>
    <col collapsed="false" customWidth="true" hidden="false" outlineLevel="0" max="1" min="1" style="38" width="28.98"/>
    <col collapsed="false" customWidth="true" hidden="false" outlineLevel="0" max="2" min="2" style="38" width="20.57"/>
    <col collapsed="false" customWidth="false" hidden="false" outlineLevel="0" max="3" min="3" style="38" width="11.71"/>
    <col collapsed="false" customWidth="true" hidden="false" outlineLevel="0" max="4" min="4" style="38" width="7"/>
    <col collapsed="false" customWidth="true" hidden="false" outlineLevel="0" max="5" min="5" style="38" width="10.99"/>
    <col collapsed="false" customWidth="true" hidden="false" outlineLevel="0" max="6" min="6" style="38" width="11.99"/>
    <col collapsed="false" customWidth="true" hidden="false" outlineLevel="0" max="7" min="7" style="38" width="5.7"/>
    <col collapsed="false" customWidth="true" hidden="false" outlineLevel="0" max="8" min="8" style="38" width="6.88"/>
    <col collapsed="false" customWidth="true" hidden="false" outlineLevel="0" max="9" min="9" style="38" width="10.85"/>
    <col collapsed="false" customWidth="true" hidden="false" outlineLevel="0" max="10" min="10" style="38" width="11.42"/>
    <col collapsed="false" customWidth="true" hidden="false" outlineLevel="0" max="11" min="11" style="38" width="12.42"/>
    <col collapsed="false" customWidth="true" hidden="false" outlineLevel="0" max="12" min="12" style="38" width="14.57"/>
    <col collapsed="false" customWidth="true" hidden="false" outlineLevel="0" max="13" min="13" style="38" width="6.42"/>
    <col collapsed="false" customWidth="true" hidden="false" outlineLevel="0" max="14" min="14" style="38" width="8.57"/>
    <col collapsed="false" customWidth="true" hidden="false" outlineLevel="0" max="15" min="15" style="38" width="9.13"/>
    <col collapsed="false" customWidth="true" hidden="false" outlineLevel="0" max="16" min="16" style="38" width="7.57"/>
    <col collapsed="false" customWidth="true" hidden="false" outlineLevel="0" max="17" min="17" style="38" width="5.7"/>
    <col collapsed="false" customWidth="true" hidden="false" outlineLevel="0" max="18" min="18" style="38" width="7.57"/>
    <col collapsed="false" customWidth="true" hidden="false" outlineLevel="0" max="19" min="19" style="38" width="8.14"/>
    <col collapsed="false" customWidth="false" hidden="false" outlineLevel="0" max="1024" min="20" style="38" width="11.71"/>
  </cols>
  <sheetData>
    <row r="1" customFormat="false" ht="15" hidden="false" customHeight="false" outlineLevel="0" collapsed="false">
      <c r="A1" s="305" t="s">
        <v>6</v>
      </c>
      <c r="B1" s="37" t="s">
        <v>257</v>
      </c>
      <c r="C1" s="37" t="s">
        <v>258</v>
      </c>
      <c r="D1" s="38" t="s">
        <v>259</v>
      </c>
      <c r="E1" s="38" t="s">
        <v>260</v>
      </c>
      <c r="F1" s="38" t="s">
        <v>261</v>
      </c>
      <c r="G1" s="38" t="s">
        <v>262</v>
      </c>
      <c r="H1" s="38" t="s">
        <v>263</v>
      </c>
      <c r="I1" s="38" t="s">
        <v>264</v>
      </c>
      <c r="J1" s="38" t="s">
        <v>265</v>
      </c>
      <c r="K1" s="38" t="s">
        <v>266</v>
      </c>
      <c r="L1" s="38" t="s">
        <v>267</v>
      </c>
      <c r="M1" s="38" t="s">
        <v>268</v>
      </c>
      <c r="N1" s="38" t="s">
        <v>269</v>
      </c>
      <c r="O1" s="38" t="s">
        <v>270</v>
      </c>
      <c r="P1" s="38" t="s">
        <v>271</v>
      </c>
      <c r="Q1" s="38" t="s">
        <v>272</v>
      </c>
      <c r="R1" s="38" t="s">
        <v>273</v>
      </c>
      <c r="S1" s="38" t="s">
        <v>274</v>
      </c>
      <c r="T1" s="38" t="s">
        <v>275</v>
      </c>
    </row>
    <row r="2" customFormat="false" ht="15" hidden="false" customHeight="false" outlineLevel="0" collapsed="false">
      <c r="A2" s="151" t="s">
        <v>552</v>
      </c>
      <c r="B2" s="38" t="s">
        <v>276</v>
      </c>
      <c r="D2" s="38" t="n">
        <v>0</v>
      </c>
      <c r="E2" s="38" t="n">
        <v>0</v>
      </c>
      <c r="F2" s="38" t="n">
        <v>9.99</v>
      </c>
      <c r="H2" s="38" t="n">
        <v>1.3</v>
      </c>
      <c r="I2" s="38" t="n">
        <v>0.2</v>
      </c>
      <c r="J2" s="38" t="n">
        <v>7.3</v>
      </c>
      <c r="K2" s="38" t="n">
        <v>0.95</v>
      </c>
      <c r="L2" s="38" t="n">
        <v>0.95</v>
      </c>
      <c r="M2" s="38" t="n">
        <v>-0.012</v>
      </c>
      <c r="N2" s="38" t="n">
        <v>-0.01</v>
      </c>
      <c r="O2" s="38" t="n">
        <v>0.07</v>
      </c>
    </row>
    <row r="3" customFormat="false" ht="15" hidden="false" customHeight="false" outlineLevel="0" collapsed="false">
      <c r="A3" s="151" t="s">
        <v>552</v>
      </c>
      <c r="B3" s="38" t="s">
        <v>276</v>
      </c>
      <c r="D3" s="38" t="n">
        <v>0</v>
      </c>
      <c r="E3" s="38" t="n">
        <v>10</v>
      </c>
      <c r="F3" s="38" t="s">
        <v>277</v>
      </c>
      <c r="H3" s="38" t="n">
        <v>1.05</v>
      </c>
      <c r="I3" s="38" t="n">
        <v>0.14</v>
      </c>
      <c r="J3" s="38" t="n">
        <v>7.89</v>
      </c>
      <c r="K3" s="38" t="n">
        <v>0.95</v>
      </c>
      <c r="L3" s="38" t="n">
        <v>0.95</v>
      </c>
      <c r="M3" s="38" t="n">
        <v>-0.012</v>
      </c>
      <c r="N3" s="38" t="n">
        <v>-0.01</v>
      </c>
      <c r="O3" s="38" t="n">
        <v>0.07</v>
      </c>
    </row>
    <row r="4" customFormat="false" ht="15" hidden="false" customHeight="false" outlineLevel="0" collapsed="false">
      <c r="A4" s="151" t="s">
        <v>1243</v>
      </c>
      <c r="B4" s="38" t="s">
        <v>276</v>
      </c>
      <c r="D4" s="38" t="n">
        <v>0</v>
      </c>
      <c r="E4" s="38" t="n">
        <v>0</v>
      </c>
      <c r="F4" s="38" t="n">
        <v>4.99</v>
      </c>
      <c r="G4" s="38" t="n">
        <v>0.8</v>
      </c>
      <c r="H4" s="38" t="n">
        <v>1.2</v>
      </c>
      <c r="I4" s="38" t="n">
        <v>0.6</v>
      </c>
      <c r="J4" s="38" t="n">
        <v>2.5</v>
      </c>
      <c r="K4" s="38" t="n">
        <v>0.95</v>
      </c>
      <c r="L4" s="38" t="n">
        <v>0.95</v>
      </c>
    </row>
    <row r="5" customFormat="false" ht="15" hidden="false" customHeight="false" outlineLevel="0" collapsed="false">
      <c r="A5" s="151" t="s">
        <v>1243</v>
      </c>
      <c r="B5" s="38" t="s">
        <v>276</v>
      </c>
      <c r="D5" s="38" t="n">
        <v>0</v>
      </c>
      <c r="E5" s="38" t="n">
        <v>5</v>
      </c>
      <c r="F5" s="38" t="n">
        <v>9.99</v>
      </c>
      <c r="G5" s="38" t="n">
        <v>7.4</v>
      </c>
      <c r="H5" s="38" t="n">
        <v>8.5</v>
      </c>
      <c r="I5" s="38" t="n">
        <v>3.2</v>
      </c>
      <c r="J5" s="38" t="n">
        <v>22.6</v>
      </c>
      <c r="K5" s="38" t="n">
        <v>0.95</v>
      </c>
      <c r="L5" s="38" t="n">
        <v>0.95</v>
      </c>
    </row>
    <row r="6" customFormat="false" ht="15" hidden="false" customHeight="false" outlineLevel="0" collapsed="false">
      <c r="A6" s="151" t="s">
        <v>1243</v>
      </c>
      <c r="B6" s="38" t="s">
        <v>276</v>
      </c>
      <c r="D6" s="38" t="n">
        <v>0</v>
      </c>
      <c r="E6" s="38" t="n">
        <v>10</v>
      </c>
      <c r="F6" s="38" t="n">
        <v>14.99</v>
      </c>
      <c r="G6" s="38" t="n">
        <v>12.3</v>
      </c>
      <c r="H6" s="38" t="n">
        <v>10.6</v>
      </c>
      <c r="I6" s="38" t="n">
        <v>4.5</v>
      </c>
      <c r="J6" s="38" t="n">
        <v>24.9</v>
      </c>
      <c r="K6" s="38" t="n">
        <v>0.95</v>
      </c>
      <c r="L6" s="38" t="n">
        <v>0.95</v>
      </c>
    </row>
    <row r="7" customFormat="false" ht="15" hidden="false" customHeight="false" outlineLevel="0" collapsed="false">
      <c r="A7" s="151" t="s">
        <v>1243</v>
      </c>
      <c r="B7" s="38" t="s">
        <v>276</v>
      </c>
      <c r="D7" s="38" t="n">
        <v>0</v>
      </c>
      <c r="E7" s="38" t="n">
        <v>15</v>
      </c>
      <c r="F7" s="38" t="n">
        <v>19.99</v>
      </c>
      <c r="G7" s="38" t="n">
        <v>17.4</v>
      </c>
      <c r="H7" s="38" t="n">
        <v>13.8</v>
      </c>
      <c r="I7" s="38" t="n">
        <v>6.3</v>
      </c>
      <c r="J7" s="38" t="n">
        <v>30.3</v>
      </c>
      <c r="K7" s="38" t="n">
        <v>0.95</v>
      </c>
      <c r="L7" s="38" t="n">
        <v>0.95</v>
      </c>
    </row>
    <row r="8" customFormat="false" ht="15" hidden="false" customHeight="false" outlineLevel="0" collapsed="false">
      <c r="A8" s="151" t="s">
        <v>1243</v>
      </c>
      <c r="B8" s="38" t="s">
        <v>276</v>
      </c>
      <c r="D8" s="38" t="n">
        <v>0</v>
      </c>
      <c r="E8" s="38" t="n">
        <v>20</v>
      </c>
      <c r="F8" s="38" t="n">
        <v>24.99</v>
      </c>
      <c r="G8" s="38" t="n">
        <v>22</v>
      </c>
      <c r="H8" s="38" t="n">
        <v>14.6</v>
      </c>
      <c r="I8" s="38" t="n">
        <v>6.8</v>
      </c>
      <c r="J8" s="38" t="n">
        <v>31.5</v>
      </c>
      <c r="K8" s="38" t="n">
        <v>0.95</v>
      </c>
      <c r="L8" s="38" t="n">
        <v>0.95</v>
      </c>
    </row>
    <row r="9" customFormat="false" ht="15" hidden="false" customHeight="false" outlineLevel="0" collapsed="false">
      <c r="A9" s="151" t="s">
        <v>1243</v>
      </c>
      <c r="B9" s="38" t="s">
        <v>276</v>
      </c>
      <c r="D9" s="38" t="n">
        <v>0</v>
      </c>
      <c r="E9" s="38" t="n">
        <v>25</v>
      </c>
      <c r="F9" s="38" t="n">
        <v>29.99</v>
      </c>
      <c r="G9" s="38" t="n">
        <v>27.3</v>
      </c>
      <c r="H9" s="38" t="n">
        <v>9.3</v>
      </c>
      <c r="I9" s="38" t="n">
        <v>3.9</v>
      </c>
      <c r="J9" s="38" t="n">
        <v>21.9</v>
      </c>
      <c r="K9" s="38" t="n">
        <v>0.95</v>
      </c>
      <c r="L9" s="38" t="n">
        <v>0.95</v>
      </c>
    </row>
    <row r="10" customFormat="false" ht="15" hidden="false" customHeight="false" outlineLevel="0" collapsed="false">
      <c r="A10" s="151" t="s">
        <v>1243</v>
      </c>
      <c r="B10" s="38" t="s">
        <v>276</v>
      </c>
      <c r="D10" s="38" t="n">
        <v>0</v>
      </c>
      <c r="E10" s="38" t="n">
        <v>30</v>
      </c>
      <c r="F10" s="38" t="n">
        <v>34.99</v>
      </c>
      <c r="G10" s="38" t="n">
        <v>32.4</v>
      </c>
      <c r="H10" s="38" t="n">
        <v>8.9</v>
      </c>
      <c r="I10" s="38" t="n">
        <v>3.6</v>
      </c>
      <c r="J10" s="38" t="n">
        <v>21.7</v>
      </c>
      <c r="K10" s="38" t="n">
        <v>0.95</v>
      </c>
      <c r="L10" s="38" t="n">
        <v>0.95</v>
      </c>
    </row>
    <row r="11" customFormat="false" ht="15" hidden="false" customHeight="false" outlineLevel="0" collapsed="false">
      <c r="A11" s="151" t="s">
        <v>1243</v>
      </c>
      <c r="B11" s="38" t="s">
        <v>276</v>
      </c>
      <c r="D11" s="38" t="n">
        <v>0</v>
      </c>
      <c r="E11" s="38" t="n">
        <v>35</v>
      </c>
      <c r="F11" s="38" t="n">
        <v>39.99</v>
      </c>
      <c r="G11" s="38" t="n">
        <v>37.5</v>
      </c>
      <c r="H11" s="38" t="n">
        <v>3.6</v>
      </c>
      <c r="I11" s="38" t="n">
        <v>1.3</v>
      </c>
      <c r="J11" s="38" t="n">
        <v>10.2</v>
      </c>
      <c r="K11" s="38" t="n">
        <v>0.95</v>
      </c>
      <c r="L11" s="38" t="n">
        <v>0.95</v>
      </c>
    </row>
    <row r="12" customFormat="false" ht="15" hidden="false" customHeight="false" outlineLevel="0" collapsed="false">
      <c r="A12" s="151" t="s">
        <v>1243</v>
      </c>
      <c r="B12" s="38" t="s">
        <v>276</v>
      </c>
      <c r="D12" s="38" t="n">
        <v>0</v>
      </c>
      <c r="E12" s="38" t="n">
        <v>40</v>
      </c>
      <c r="F12" s="38" t="s">
        <v>277</v>
      </c>
      <c r="G12" s="38" t="n">
        <v>45.6</v>
      </c>
      <c r="H12" s="38" t="n">
        <v>2.8</v>
      </c>
      <c r="I12" s="38" t="n">
        <v>1.1</v>
      </c>
      <c r="J12" s="38" t="n">
        <v>7.1</v>
      </c>
      <c r="K12" s="38" t="n">
        <v>0.95</v>
      </c>
      <c r="L12" s="38" t="n">
        <v>0.95</v>
      </c>
    </row>
    <row r="13" customFormat="false" ht="15" hidden="false" customHeight="false" outlineLevel="0" collapsed="false">
      <c r="A13" s="151" t="s">
        <v>52</v>
      </c>
      <c r="B13" s="38" t="s">
        <v>1370</v>
      </c>
      <c r="D13" s="38" t="n">
        <v>0.03</v>
      </c>
      <c r="E13" s="38" t="n">
        <v>0.05</v>
      </c>
      <c r="F13" s="38" t="n">
        <v>0.09</v>
      </c>
      <c r="G13" s="38" t="n">
        <v>0.07</v>
      </c>
      <c r="H13" s="38" t="n">
        <v>1.86</v>
      </c>
      <c r="I13" s="38" t="n">
        <v>0.5</v>
      </c>
      <c r="J13" s="38" t="n">
        <v>7.3</v>
      </c>
      <c r="K13" s="38" t="n">
        <v>0.9</v>
      </c>
      <c r="L13" s="38" t="n">
        <v>0.9</v>
      </c>
      <c r="Q13" s="38" t="n">
        <v>13.3</v>
      </c>
      <c r="R13" s="38" t="n">
        <v>0</v>
      </c>
      <c r="S13" s="38" t="n">
        <v>77</v>
      </c>
    </row>
    <row r="14" customFormat="false" ht="15" hidden="false" customHeight="false" outlineLevel="0" collapsed="false">
      <c r="A14" s="151" t="s">
        <v>52</v>
      </c>
      <c r="B14" s="38" t="s">
        <v>1370</v>
      </c>
      <c r="D14" s="38" t="n">
        <v>0.03</v>
      </c>
      <c r="E14" s="38" t="n">
        <v>0.1</v>
      </c>
      <c r="F14" s="38" t="n">
        <v>0.14</v>
      </c>
      <c r="G14" s="38" t="n">
        <v>0.13</v>
      </c>
      <c r="H14" s="38" t="n">
        <v>2.39</v>
      </c>
      <c r="I14" s="38" t="n">
        <v>0.5</v>
      </c>
      <c r="J14" s="38" t="n">
        <v>11</v>
      </c>
      <c r="K14" s="38" t="n">
        <v>0.9</v>
      </c>
      <c r="L14" s="38" t="n">
        <v>0.9</v>
      </c>
      <c r="Q14" s="38" t="n">
        <v>13.3</v>
      </c>
      <c r="R14" s="38" t="n">
        <v>0</v>
      </c>
      <c r="S14" s="38" t="n">
        <v>77</v>
      </c>
    </row>
    <row r="15" customFormat="false" ht="15" hidden="false" customHeight="false" outlineLevel="0" collapsed="false">
      <c r="A15" s="151" t="s">
        <v>52</v>
      </c>
      <c r="B15" s="38" t="s">
        <v>1370</v>
      </c>
      <c r="D15" s="38" t="n">
        <v>0.03</v>
      </c>
      <c r="E15" s="38" t="n">
        <v>0.15</v>
      </c>
      <c r="F15" s="38" t="s">
        <v>277</v>
      </c>
      <c r="G15" s="38" t="n">
        <v>0.18</v>
      </c>
      <c r="H15" s="38" t="n">
        <v>3.42</v>
      </c>
      <c r="I15" s="38" t="n">
        <v>0.7</v>
      </c>
      <c r="J15" s="38" t="n">
        <v>18</v>
      </c>
      <c r="K15" s="38" t="n">
        <v>0.9</v>
      </c>
      <c r="L15" s="38" t="n">
        <v>0.9</v>
      </c>
      <c r="Q15" s="38" t="n">
        <v>13.3</v>
      </c>
      <c r="R15" s="38" t="n">
        <v>0</v>
      </c>
      <c r="S15" s="38" t="n">
        <v>77</v>
      </c>
    </row>
    <row r="16" customFormat="false" ht="15" hidden="false" customHeight="false" outlineLevel="0" collapsed="false">
      <c r="A16" s="151" t="s">
        <v>1259</v>
      </c>
      <c r="B16" s="38" t="s">
        <v>1371</v>
      </c>
      <c r="C16" s="38" t="n">
        <v>7</v>
      </c>
      <c r="K16" s="38" t="n">
        <v>0.95</v>
      </c>
      <c r="L16" s="38" t="n">
        <v>0.95</v>
      </c>
      <c r="Q16" s="38" t="n">
        <v>60</v>
      </c>
      <c r="R16" s="38" t="n">
        <v>34</v>
      </c>
      <c r="S16" s="38" t="n">
        <v>97</v>
      </c>
      <c r="T16" s="38" t="s">
        <v>279</v>
      </c>
    </row>
    <row r="17" customFormat="false" ht="15" hidden="false" customHeight="false" outlineLevel="0" collapsed="false">
      <c r="A17" s="151" t="s">
        <v>1268</v>
      </c>
      <c r="B17" s="236" t="s">
        <v>1372</v>
      </c>
      <c r="C17" s="236"/>
      <c r="D17" s="38" t="n">
        <v>0</v>
      </c>
      <c r="E17" s="38" t="n">
        <v>0</v>
      </c>
      <c r="F17" s="38" t="n">
        <v>0.99</v>
      </c>
      <c r="G17" s="38" t="n">
        <v>0.3</v>
      </c>
      <c r="H17" s="38" t="n">
        <v>1.3</v>
      </c>
      <c r="I17" s="38" t="n">
        <v>0.5</v>
      </c>
      <c r="J17" s="38" t="n">
        <v>4.2</v>
      </c>
      <c r="K17" s="38" t="n">
        <v>0.95</v>
      </c>
      <c r="L17" s="38" t="n">
        <v>0.95</v>
      </c>
    </row>
    <row r="18" customFormat="false" ht="15" hidden="false" customHeight="false" outlineLevel="0" collapsed="false">
      <c r="A18" s="151" t="s">
        <v>1268</v>
      </c>
      <c r="B18" s="236" t="s">
        <v>1372</v>
      </c>
      <c r="C18" s="236"/>
      <c r="D18" s="38" t="n">
        <v>0</v>
      </c>
      <c r="E18" s="38" t="n">
        <v>1</v>
      </c>
      <c r="F18" s="38" t="n">
        <v>4.99</v>
      </c>
      <c r="G18" s="38" t="n">
        <v>2.3</v>
      </c>
      <c r="H18" s="38" t="n">
        <v>6.9</v>
      </c>
      <c r="I18" s="38" t="n">
        <v>2.4</v>
      </c>
      <c r="J18" s="38" t="n">
        <v>21.4</v>
      </c>
      <c r="K18" s="38" t="n">
        <v>0.95</v>
      </c>
      <c r="L18" s="38" t="n">
        <v>0.95</v>
      </c>
    </row>
    <row r="19" customFormat="false" ht="15" hidden="false" customHeight="false" outlineLevel="0" collapsed="false">
      <c r="A19" s="151" t="s">
        <v>1268</v>
      </c>
      <c r="B19" s="236" t="s">
        <v>1372</v>
      </c>
      <c r="C19" s="236"/>
      <c r="D19" s="38" t="n">
        <v>0</v>
      </c>
      <c r="E19" s="38" t="n">
        <v>5</v>
      </c>
      <c r="F19" s="38" t="n">
        <v>19.99</v>
      </c>
      <c r="G19" s="38" t="n">
        <v>11.7</v>
      </c>
      <c r="H19" s="38" t="n">
        <v>8.7</v>
      </c>
      <c r="I19" s="38" t="n">
        <v>3.2</v>
      </c>
      <c r="J19" s="38" t="n">
        <v>26.4</v>
      </c>
      <c r="K19" s="38" t="n">
        <v>0.95</v>
      </c>
      <c r="L19" s="38" t="n">
        <v>0.95</v>
      </c>
    </row>
    <row r="20" customFormat="false" ht="15" hidden="false" customHeight="false" outlineLevel="0" collapsed="false">
      <c r="A20" s="151" t="s">
        <v>1268</v>
      </c>
      <c r="B20" s="236" t="s">
        <v>1372</v>
      </c>
      <c r="C20" s="236"/>
      <c r="D20" s="38" t="n">
        <v>0</v>
      </c>
      <c r="E20" s="38" t="n">
        <v>20</v>
      </c>
      <c r="F20" s="38" t="n">
        <v>39.99</v>
      </c>
      <c r="G20" s="38" t="n">
        <v>28.6</v>
      </c>
      <c r="H20" s="38" t="n">
        <v>13.8</v>
      </c>
      <c r="I20" s="38" t="n">
        <v>4.5</v>
      </c>
      <c r="J20" s="38" t="n">
        <v>45.5</v>
      </c>
      <c r="K20" s="38" t="n">
        <v>0.95</v>
      </c>
      <c r="L20" s="38" t="n">
        <v>0.95</v>
      </c>
    </row>
    <row r="21" customFormat="false" ht="15" hidden="false" customHeight="false" outlineLevel="0" collapsed="false">
      <c r="A21" s="151" t="s">
        <v>1268</v>
      </c>
      <c r="B21" s="236" t="s">
        <v>1372</v>
      </c>
      <c r="C21" s="236"/>
      <c r="D21" s="38" t="n">
        <v>0</v>
      </c>
      <c r="E21" s="38" t="n">
        <v>40</v>
      </c>
      <c r="F21" s="38" t="s">
        <v>277</v>
      </c>
      <c r="G21" s="38" t="n">
        <v>48.8</v>
      </c>
      <c r="H21" s="38" t="n">
        <v>4.9</v>
      </c>
      <c r="I21" s="38" t="n">
        <v>0.3</v>
      </c>
      <c r="J21" s="38" t="n">
        <v>32</v>
      </c>
      <c r="K21" s="38" t="n">
        <v>0.95</v>
      </c>
      <c r="L21" s="38" t="n">
        <v>0.95</v>
      </c>
    </row>
    <row r="22" customFormat="false" ht="15" hidden="false" customHeight="false" outlineLevel="0" collapsed="false">
      <c r="A22" s="151" t="s">
        <v>39</v>
      </c>
      <c r="B22" s="38" t="s">
        <v>278</v>
      </c>
      <c r="C22" s="38" t="n">
        <v>0.05</v>
      </c>
      <c r="K22" s="38" t="n">
        <v>0.95</v>
      </c>
      <c r="L22" s="38" t="n">
        <v>0.95</v>
      </c>
      <c r="Q22" s="38" t="n">
        <v>2.05</v>
      </c>
      <c r="R22" s="38" t="n">
        <v>0.69</v>
      </c>
      <c r="S22" s="38" t="n">
        <v>6.06</v>
      </c>
      <c r="T22" s="38" t="s">
        <v>279</v>
      </c>
    </row>
    <row r="23" customFormat="false" ht="15" hidden="false" customHeight="false" outlineLevel="0" collapsed="false">
      <c r="A23" s="151" t="s">
        <v>1285</v>
      </c>
      <c r="K23" s="38" t="n">
        <v>0.95</v>
      </c>
      <c r="L23" s="38" t="n">
        <v>0.95</v>
      </c>
      <c r="M23" s="38" t="n">
        <v>7.7</v>
      </c>
      <c r="N23" s="38" t="n">
        <v>2.1</v>
      </c>
      <c r="O23" s="38" t="n">
        <v>28.7</v>
      </c>
    </row>
    <row r="24" customFormat="false" ht="15" hidden="false" customHeight="false" outlineLevel="0" collapsed="false">
      <c r="A24" s="151" t="s">
        <v>1373</v>
      </c>
      <c r="B24" s="38" t="s">
        <v>1374</v>
      </c>
      <c r="K24" s="38" t="n">
        <v>0.95</v>
      </c>
      <c r="L24" s="38" t="n">
        <v>0.95</v>
      </c>
    </row>
    <row r="25" customFormat="false" ht="15" hidden="false" customHeight="false" outlineLevel="0" collapsed="false">
      <c r="A25" s="151" t="s">
        <v>1293</v>
      </c>
      <c r="B25" s="306" t="s">
        <v>295</v>
      </c>
      <c r="C25" s="306"/>
      <c r="D25" s="38" t="n">
        <v>0</v>
      </c>
      <c r="E25" s="38" t="n">
        <v>0</v>
      </c>
      <c r="F25" s="38" t="n">
        <v>9.99</v>
      </c>
      <c r="H25" s="38" t="n">
        <v>1.1</v>
      </c>
      <c r="I25" s="38" t="n">
        <v>0.4</v>
      </c>
      <c r="J25" s="38" t="n">
        <v>3.3</v>
      </c>
      <c r="K25" s="38" t="n">
        <v>0.95</v>
      </c>
      <c r="L25" s="38" t="n">
        <v>0.95</v>
      </c>
      <c r="M25" s="38" t="n">
        <v>1.32</v>
      </c>
      <c r="N25" s="38" t="n">
        <v>0.44</v>
      </c>
      <c r="O25" s="38" t="n">
        <v>4.06</v>
      </c>
    </row>
    <row r="26" customFormat="false" ht="15" hidden="false" customHeight="false" outlineLevel="0" collapsed="false">
      <c r="A26" s="151" t="s">
        <v>1293</v>
      </c>
      <c r="B26" s="306" t="s">
        <v>295</v>
      </c>
      <c r="C26" s="306"/>
      <c r="D26" s="38" t="n">
        <v>0</v>
      </c>
      <c r="E26" s="38" t="n">
        <v>10</v>
      </c>
      <c r="F26" s="38" t="n">
        <v>19.99</v>
      </c>
      <c r="H26" s="38" t="n">
        <v>6.9</v>
      </c>
      <c r="I26" s="38" t="n">
        <v>2.3</v>
      </c>
      <c r="J26" s="38" t="n">
        <v>23.8</v>
      </c>
      <c r="K26" s="38" t="n">
        <v>0.95</v>
      </c>
      <c r="L26" s="38" t="n">
        <v>0.95</v>
      </c>
      <c r="M26" s="38" t="n">
        <v>1.32</v>
      </c>
      <c r="N26" s="38" t="n">
        <v>0.44</v>
      </c>
      <c r="O26" s="38" t="n">
        <v>4.06</v>
      </c>
    </row>
    <row r="27" customFormat="false" ht="15" hidden="false" customHeight="false" outlineLevel="0" collapsed="false">
      <c r="A27" s="151" t="s">
        <v>1293</v>
      </c>
      <c r="B27" s="306" t="s">
        <v>295</v>
      </c>
      <c r="C27" s="306"/>
      <c r="D27" s="38" t="n">
        <v>0</v>
      </c>
      <c r="E27" s="38" t="n">
        <v>20</v>
      </c>
      <c r="F27" s="38" t="n">
        <v>29.99</v>
      </c>
      <c r="H27" s="38" t="n">
        <v>9.8</v>
      </c>
      <c r="I27" s="38" t="n">
        <v>3.2</v>
      </c>
      <c r="J27" s="38" t="n">
        <v>34.8</v>
      </c>
      <c r="K27" s="38" t="n">
        <v>0.95</v>
      </c>
      <c r="L27" s="38" t="n">
        <v>0.95</v>
      </c>
      <c r="M27" s="38" t="n">
        <v>1.32</v>
      </c>
      <c r="N27" s="38" t="n">
        <v>0.44</v>
      </c>
      <c r="O27" s="38" t="n">
        <v>4.06</v>
      </c>
    </row>
    <row r="28" customFormat="false" ht="15" hidden="false" customHeight="false" outlineLevel="0" collapsed="false">
      <c r="A28" s="151" t="s">
        <v>1293</v>
      </c>
      <c r="B28" s="306" t="s">
        <v>295</v>
      </c>
      <c r="C28" s="306"/>
      <c r="D28" s="38" t="n">
        <v>0</v>
      </c>
      <c r="E28" s="38" t="n">
        <v>30</v>
      </c>
      <c r="F28" s="38" t="n">
        <v>39.99</v>
      </c>
      <c r="H28" s="38" t="n">
        <v>3.4</v>
      </c>
      <c r="I28" s="38" t="n">
        <v>0.8</v>
      </c>
      <c r="J28" s="38" t="n">
        <v>14.7</v>
      </c>
      <c r="K28" s="38" t="n">
        <v>0.95</v>
      </c>
      <c r="L28" s="38" t="n">
        <v>0.95</v>
      </c>
      <c r="M28" s="38" t="n">
        <v>1.32</v>
      </c>
      <c r="N28" s="38" t="n">
        <v>0.44</v>
      </c>
      <c r="O28" s="38" t="n">
        <v>4.06</v>
      </c>
    </row>
    <row r="29" customFormat="false" ht="15" hidden="false" customHeight="false" outlineLevel="0" collapsed="false">
      <c r="A29" s="151" t="s">
        <v>1293</v>
      </c>
      <c r="B29" s="306" t="s">
        <v>295</v>
      </c>
      <c r="C29" s="306"/>
      <c r="D29" s="38" t="n">
        <v>0</v>
      </c>
      <c r="E29" s="38" t="n">
        <v>40</v>
      </c>
      <c r="F29" s="38" t="s">
        <v>277</v>
      </c>
      <c r="H29" s="38" t="n">
        <v>1.6</v>
      </c>
      <c r="I29" s="38" t="n">
        <v>0.3</v>
      </c>
      <c r="J29" s="38" t="n">
        <v>7.8</v>
      </c>
      <c r="K29" s="38" t="n">
        <v>0.95</v>
      </c>
      <c r="L29" s="38" t="n">
        <v>0.95</v>
      </c>
      <c r="M29" s="38" t="n">
        <v>1.32</v>
      </c>
      <c r="N29" s="38" t="n">
        <v>0.44</v>
      </c>
      <c r="O29" s="38" t="n">
        <v>4.06</v>
      </c>
    </row>
    <row r="30" customFormat="false" ht="15" hidden="false" customHeight="false" outlineLevel="0" collapsed="false">
      <c r="A30" s="151" t="s">
        <v>348</v>
      </c>
      <c r="B30" s="38" t="s">
        <v>832</v>
      </c>
      <c r="D30" s="38" t="n">
        <v>0</v>
      </c>
      <c r="E30" s="38" t="n">
        <v>0.01</v>
      </c>
      <c r="F30" s="38" t="n">
        <v>1</v>
      </c>
      <c r="H30" s="38" t="n">
        <v>3.4</v>
      </c>
      <c r="I30" s="38" t="n">
        <v>0.3</v>
      </c>
      <c r="J30" s="38" t="n">
        <v>40.9</v>
      </c>
      <c r="K30" s="38" t="n">
        <v>0.95</v>
      </c>
      <c r="L30" s="38" t="n">
        <v>0.95</v>
      </c>
      <c r="M30" s="38" t="n">
        <v>1.7</v>
      </c>
      <c r="N30" s="38" t="n">
        <v>0.1</v>
      </c>
      <c r="O30" s="38" t="n">
        <v>22.1</v>
      </c>
    </row>
    <row r="31" customFormat="false" ht="15" hidden="false" customHeight="false" outlineLevel="0" collapsed="false">
      <c r="A31" s="151" t="s">
        <v>348</v>
      </c>
      <c r="B31" s="38" t="s">
        <v>832</v>
      </c>
      <c r="D31" s="38" t="n">
        <v>0</v>
      </c>
      <c r="E31" s="38" t="n">
        <v>1.01</v>
      </c>
      <c r="F31" s="38" t="n">
        <v>5</v>
      </c>
      <c r="H31" s="38" t="n">
        <v>40.6</v>
      </c>
      <c r="I31" s="38" t="n">
        <v>1.3</v>
      </c>
      <c r="J31" s="38" t="n">
        <v>1226.2</v>
      </c>
      <c r="K31" s="38" t="n">
        <v>0.95</v>
      </c>
      <c r="L31" s="38" t="n">
        <v>0.95</v>
      </c>
      <c r="M31" s="38" t="n">
        <v>1.7</v>
      </c>
      <c r="N31" s="38" t="n">
        <v>0.1</v>
      </c>
      <c r="O31" s="38" t="n">
        <v>22.1</v>
      </c>
    </row>
    <row r="32" customFormat="false" ht="15" hidden="false" customHeight="false" outlineLevel="0" collapsed="false">
      <c r="A32" s="151" t="s">
        <v>348</v>
      </c>
      <c r="B32" s="38" t="s">
        <v>832</v>
      </c>
      <c r="D32" s="38" t="n">
        <v>0</v>
      </c>
      <c r="E32" s="38" t="n">
        <v>5.01</v>
      </c>
      <c r="F32" s="38" t="n">
        <v>30</v>
      </c>
      <c r="H32" s="38" t="n">
        <v>51</v>
      </c>
      <c r="I32" s="38" t="n">
        <v>2</v>
      </c>
      <c r="J32" s="38" t="n">
        <v>1329.5</v>
      </c>
      <c r="K32" s="38" t="n">
        <v>0.95</v>
      </c>
      <c r="L32" s="38" t="n">
        <v>0.95</v>
      </c>
      <c r="M32" s="38" t="n">
        <v>1.7</v>
      </c>
      <c r="N32" s="38" t="n">
        <v>0.1</v>
      </c>
      <c r="O32" s="38" t="n">
        <v>22.1</v>
      </c>
    </row>
    <row r="33" customFormat="false" ht="15" hidden="false" customHeight="false" outlineLevel="0" collapsed="false">
      <c r="A33" s="151" t="s">
        <v>348</v>
      </c>
      <c r="B33" s="38" t="s">
        <v>832</v>
      </c>
      <c r="D33" s="38" t="n">
        <v>0</v>
      </c>
      <c r="E33" s="38" t="n">
        <v>30.01</v>
      </c>
      <c r="F33" s="38" t="s">
        <v>277</v>
      </c>
      <c r="H33" s="38" t="n">
        <v>21.3</v>
      </c>
      <c r="I33" s="38" t="n">
        <v>0.3</v>
      </c>
      <c r="J33" s="38" t="n">
        <v>1568</v>
      </c>
      <c r="K33" s="38" t="n">
        <v>0.95</v>
      </c>
      <c r="L33" s="38" t="n">
        <v>0.95</v>
      </c>
      <c r="M33" s="38" t="n">
        <v>1.7</v>
      </c>
      <c r="N33" s="38" t="n">
        <v>0.1</v>
      </c>
      <c r="O33" s="38" t="n">
        <v>22.1</v>
      </c>
    </row>
    <row r="34" customFormat="false" ht="15" hidden="false" customHeight="false" outlineLevel="0" collapsed="false">
      <c r="A34" s="151" t="s">
        <v>1309</v>
      </c>
      <c r="B34" s="38" t="s">
        <v>1375</v>
      </c>
      <c r="C34" s="38" t="n">
        <v>13.4</v>
      </c>
      <c r="K34" s="38" t="n">
        <v>0.95</v>
      </c>
      <c r="L34" s="38" t="n">
        <v>0.95</v>
      </c>
      <c r="Q34" s="38" t="n">
        <v>4.8</v>
      </c>
      <c r="R34" s="38" t="n">
        <v>2.6</v>
      </c>
      <c r="S34" s="38" t="n">
        <v>8.2</v>
      </c>
      <c r="T34" s="38" t="s">
        <v>279</v>
      </c>
    </row>
    <row r="35" customFormat="false" ht="15" hidden="false" customHeight="false" outlineLevel="0" collapsed="false">
      <c r="A35" s="151" t="s">
        <v>1318</v>
      </c>
      <c r="C35" s="38" t="n">
        <v>1</v>
      </c>
      <c r="K35" s="38" t="n">
        <v>0.95</v>
      </c>
      <c r="L35" s="38" t="n">
        <v>0.95</v>
      </c>
      <c r="Q35" s="38" t="n">
        <v>1.051</v>
      </c>
      <c r="R35" s="38" t="n">
        <v>0.984</v>
      </c>
      <c r="S35" s="38" t="n">
        <v>1.123</v>
      </c>
    </row>
    <row r="36" customFormat="false" ht="15" hidden="false" customHeight="false" outlineLevel="0" collapsed="false">
      <c r="A36" s="151" t="s">
        <v>1329</v>
      </c>
      <c r="B36" s="38" t="s">
        <v>286</v>
      </c>
      <c r="D36" s="38" t="n">
        <v>0</v>
      </c>
      <c r="G36" s="38" t="n">
        <v>3.5</v>
      </c>
      <c r="H36" s="38" t="n">
        <v>5.79</v>
      </c>
      <c r="I36" s="38" t="n">
        <v>0.77</v>
      </c>
      <c r="J36" s="38" t="n">
        <v>44.5</v>
      </c>
      <c r="K36" s="38" t="n">
        <v>0.95</v>
      </c>
      <c r="L36" s="38" t="n">
        <v>0.95</v>
      </c>
    </row>
    <row r="37" customFormat="false" ht="15" hidden="false" customHeight="false" outlineLevel="0" collapsed="false">
      <c r="A37" s="151" t="s">
        <v>1329</v>
      </c>
      <c r="B37" s="38" t="s">
        <v>286</v>
      </c>
      <c r="D37" s="38" t="n">
        <v>0</v>
      </c>
      <c r="G37" s="38" t="n">
        <v>7.5</v>
      </c>
      <c r="H37" s="38" t="n">
        <v>8.44</v>
      </c>
      <c r="I37" s="38" t="n">
        <v>1.47</v>
      </c>
      <c r="J37" s="38" t="n">
        <v>50.11</v>
      </c>
      <c r="K37" s="38" t="n">
        <v>0.95</v>
      </c>
      <c r="L37" s="38" t="n">
        <v>0.95</v>
      </c>
    </row>
    <row r="38" customFormat="false" ht="15" hidden="false" customHeight="false" outlineLevel="0" collapsed="false">
      <c r="A38" s="151" t="s">
        <v>1329</v>
      </c>
      <c r="B38" s="38" t="s">
        <v>286</v>
      </c>
      <c r="D38" s="38" t="n">
        <v>0</v>
      </c>
      <c r="G38" s="38" t="n">
        <v>12</v>
      </c>
      <c r="H38" s="38" t="n">
        <v>4.4</v>
      </c>
      <c r="I38" s="38" t="n">
        <v>1.13</v>
      </c>
      <c r="J38" s="38" t="n">
        <v>17.85</v>
      </c>
      <c r="K38" s="38" t="n">
        <v>0.95</v>
      </c>
      <c r="L38" s="38" t="n">
        <v>0.95</v>
      </c>
    </row>
    <row r="39" customFormat="false" ht="15" hidden="false" customHeight="false" outlineLevel="0" collapsed="false">
      <c r="A39" s="151" t="s">
        <v>1329</v>
      </c>
      <c r="B39" s="38" t="s">
        <v>286</v>
      </c>
      <c r="D39" s="38" t="n">
        <v>0</v>
      </c>
      <c r="G39" s="38" t="n">
        <v>17.5</v>
      </c>
      <c r="H39" s="38" t="n">
        <v>15.07</v>
      </c>
      <c r="I39" s="38" t="n">
        <v>3.16</v>
      </c>
      <c r="J39" s="38" t="n">
        <v>71.36</v>
      </c>
      <c r="K39" s="38" t="n">
        <v>0.95</v>
      </c>
      <c r="L39" s="38" t="n">
        <v>0.95</v>
      </c>
    </row>
    <row r="40" customFormat="false" ht="15" hidden="false" customHeight="false" outlineLevel="0" collapsed="false">
      <c r="A40" s="151" t="s">
        <v>1329</v>
      </c>
      <c r="B40" s="38" t="s">
        <v>286</v>
      </c>
      <c r="D40" s="38" t="n">
        <v>0</v>
      </c>
      <c r="G40" s="38" t="n">
        <v>21</v>
      </c>
      <c r="H40" s="38" t="n">
        <v>13.33</v>
      </c>
      <c r="I40" s="38" t="n">
        <v>3.37</v>
      </c>
      <c r="J40" s="38" t="n">
        <v>51.77</v>
      </c>
      <c r="K40" s="38" t="n">
        <v>0.95</v>
      </c>
      <c r="L40" s="38" t="n">
        <v>0.95</v>
      </c>
    </row>
    <row r="41" customFormat="false" ht="15" hidden="false" customHeight="false" outlineLevel="0" collapsed="false">
      <c r="A41" s="151" t="s">
        <v>1329</v>
      </c>
      <c r="B41" s="38" t="s">
        <v>286</v>
      </c>
      <c r="D41" s="38" t="n">
        <v>0</v>
      </c>
      <c r="G41" s="38" t="n">
        <v>27.5</v>
      </c>
      <c r="H41" s="38" t="n">
        <v>6.79</v>
      </c>
      <c r="I41" s="38" t="n">
        <v>1.43</v>
      </c>
      <c r="J41" s="38" t="n">
        <v>32.13</v>
      </c>
      <c r="K41" s="38" t="n">
        <v>0.95</v>
      </c>
      <c r="L41" s="38" t="n">
        <v>0.95</v>
      </c>
    </row>
    <row r="42" customFormat="false" ht="15" hidden="false" customHeight="false" outlineLevel="0" collapsed="false">
      <c r="A42" s="151" t="s">
        <v>1329</v>
      </c>
      <c r="B42" s="38" t="s">
        <v>286</v>
      </c>
      <c r="D42" s="38" t="n">
        <v>0</v>
      </c>
      <c r="G42" s="38" t="n">
        <v>32.5</v>
      </c>
      <c r="H42" s="38" t="n">
        <v>3.45</v>
      </c>
      <c r="I42" s="38" t="n">
        <v>2.41</v>
      </c>
      <c r="J42" s="38" t="n">
        <v>18.23</v>
      </c>
      <c r="K42" s="38" t="n">
        <v>0.95</v>
      </c>
      <c r="L42" s="38" t="n">
        <v>0.95</v>
      </c>
    </row>
    <row r="43" customFormat="false" ht="15" hidden="false" customHeight="false" outlineLevel="0" collapsed="false">
      <c r="A43" s="151" t="s">
        <v>1329</v>
      </c>
      <c r="B43" s="38" t="s">
        <v>286</v>
      </c>
      <c r="D43" s="38" t="n">
        <v>0</v>
      </c>
      <c r="G43" s="38" t="n">
        <v>37.5</v>
      </c>
      <c r="H43" s="38" t="n">
        <v>3.81</v>
      </c>
      <c r="I43" s="38" t="n">
        <v>0.74</v>
      </c>
      <c r="J43" s="38" t="n">
        <v>19.83</v>
      </c>
      <c r="K43" s="38" t="n">
        <v>0.95</v>
      </c>
      <c r="L43" s="38" t="n">
        <v>0.95</v>
      </c>
    </row>
    <row r="44" customFormat="false" ht="15" hidden="false" customHeight="false" outlineLevel="0" collapsed="false">
      <c r="A44" s="151" t="s">
        <v>1329</v>
      </c>
      <c r="B44" s="38" t="s">
        <v>286</v>
      </c>
      <c r="D44" s="38" t="n">
        <v>0</v>
      </c>
      <c r="G44" s="38" t="n">
        <v>43</v>
      </c>
      <c r="H44" s="38" t="n">
        <v>1.93</v>
      </c>
      <c r="I44" s="38" t="n">
        <v>0.4</v>
      </c>
      <c r="J44" s="38" t="n">
        <v>10.01</v>
      </c>
      <c r="K44" s="38" t="n">
        <v>0.95</v>
      </c>
      <c r="L44" s="38" t="n">
        <v>0.95</v>
      </c>
    </row>
    <row r="45" customFormat="false" ht="15" hidden="false" customHeight="false" outlineLevel="0" collapsed="false">
      <c r="A45" s="151" t="s">
        <v>1329</v>
      </c>
      <c r="B45" s="38" t="s">
        <v>286</v>
      </c>
      <c r="D45" s="38" t="n">
        <v>0</v>
      </c>
      <c r="G45" s="38" t="n">
        <v>50</v>
      </c>
      <c r="H45" s="38" t="n">
        <v>1.59</v>
      </c>
      <c r="I45" s="38" t="n">
        <v>0.27</v>
      </c>
      <c r="J45" s="38" t="n">
        <v>13.16</v>
      </c>
      <c r="K45" s="38" t="n">
        <v>0.95</v>
      </c>
      <c r="L45" s="38" t="n">
        <v>0.95</v>
      </c>
    </row>
    <row r="46" customFormat="false" ht="15" hidden="false" customHeight="false" outlineLevel="0" collapsed="false">
      <c r="A46" s="151" t="s">
        <v>1376</v>
      </c>
      <c r="K46" s="38" t="n">
        <v>0.95</v>
      </c>
      <c r="L46" s="38" t="n">
        <v>0.95</v>
      </c>
      <c r="M46" s="38" t="n">
        <v>0.5</v>
      </c>
      <c r="O46" s="38" t="n">
        <v>16</v>
      </c>
    </row>
    <row r="47" customFormat="false" ht="15" hidden="false" customHeight="false" outlineLevel="0" collapsed="false">
      <c r="A47" s="151" t="s">
        <v>1345</v>
      </c>
      <c r="B47" s="38" t="s">
        <v>1377</v>
      </c>
      <c r="D47" s="38" t="n">
        <v>0</v>
      </c>
      <c r="G47" s="38" t="n">
        <v>0.45</v>
      </c>
      <c r="H47" s="38" t="n">
        <v>2</v>
      </c>
      <c r="I47" s="38" t="n">
        <v>1</v>
      </c>
      <c r="J47" s="38" t="n">
        <v>3.58</v>
      </c>
      <c r="K47" s="38" t="n">
        <v>0.95</v>
      </c>
      <c r="L47" s="38" t="n">
        <v>0.95</v>
      </c>
    </row>
    <row r="48" customFormat="false" ht="15" hidden="false" customHeight="false" outlineLevel="0" collapsed="false">
      <c r="A48" s="151" t="s">
        <v>1345</v>
      </c>
      <c r="B48" s="38" t="s">
        <v>1377</v>
      </c>
      <c r="D48" s="38" t="n">
        <v>0</v>
      </c>
      <c r="G48" s="38" t="n">
        <v>3.27</v>
      </c>
      <c r="H48" s="38" t="n">
        <v>7.31</v>
      </c>
      <c r="I48" s="38" t="n">
        <v>3.32</v>
      </c>
      <c r="J48" s="38" t="n">
        <v>16.21</v>
      </c>
      <c r="K48" s="38" t="n">
        <v>0.95</v>
      </c>
      <c r="L48" s="38" t="n">
        <v>0.95</v>
      </c>
    </row>
    <row r="49" customFormat="false" ht="15" hidden="false" customHeight="false" outlineLevel="0" collapsed="false">
      <c r="A49" s="151" t="s">
        <v>1345</v>
      </c>
      <c r="B49" s="38" t="s">
        <v>1377</v>
      </c>
      <c r="D49" s="38" t="n">
        <v>0</v>
      </c>
      <c r="G49" s="38" t="n">
        <v>7.26</v>
      </c>
      <c r="H49" s="38" t="n">
        <v>14.38</v>
      </c>
      <c r="I49" s="38" t="n">
        <v>6.81</v>
      </c>
      <c r="J49" s="38" t="n">
        <v>30.01</v>
      </c>
      <c r="K49" s="38" t="n">
        <v>0.95</v>
      </c>
      <c r="L49" s="38" t="n">
        <v>0.95</v>
      </c>
    </row>
    <row r="50" customFormat="false" ht="15" hidden="false" customHeight="false" outlineLevel="0" collapsed="false">
      <c r="A50" s="151" t="s">
        <v>1345</v>
      </c>
      <c r="B50" s="38" t="s">
        <v>1377</v>
      </c>
      <c r="D50" s="38" t="n">
        <v>0</v>
      </c>
      <c r="G50" s="38" t="n">
        <v>14.89</v>
      </c>
      <c r="H50" s="38" t="n">
        <v>14.12</v>
      </c>
      <c r="I50" s="38" t="n">
        <v>7.38</v>
      </c>
      <c r="J50" s="38" t="n">
        <v>26.84</v>
      </c>
      <c r="K50" s="38" t="n">
        <v>0.95</v>
      </c>
      <c r="L50" s="38" t="n">
        <v>0.95</v>
      </c>
    </row>
    <row r="51" customFormat="false" ht="15" hidden="false" customHeight="false" outlineLevel="0" collapsed="false">
      <c r="A51" s="151" t="s">
        <v>1345</v>
      </c>
      <c r="B51" s="38" t="s">
        <v>1377</v>
      </c>
      <c r="D51" s="38" t="n">
        <v>0</v>
      </c>
      <c r="G51" s="38" t="n">
        <v>24.33</v>
      </c>
      <c r="H51" s="38" t="n">
        <v>14.85</v>
      </c>
      <c r="I51" s="38" t="n">
        <v>7.62</v>
      </c>
      <c r="J51" s="38" t="n">
        <v>28.82</v>
      </c>
      <c r="K51" s="38" t="n">
        <v>0.95</v>
      </c>
      <c r="L51" s="38" t="n">
        <v>0.95</v>
      </c>
    </row>
    <row r="52" customFormat="false" ht="15" hidden="false" customHeight="false" outlineLevel="0" collapsed="false">
      <c r="A52" s="151" t="s">
        <v>1345</v>
      </c>
      <c r="B52" s="38" t="s">
        <v>1377</v>
      </c>
      <c r="D52" s="38" t="n">
        <v>0</v>
      </c>
      <c r="G52" s="38" t="n">
        <v>35.4</v>
      </c>
      <c r="H52" s="38" t="n">
        <v>9.51</v>
      </c>
      <c r="I52" s="38" t="n">
        <v>4.28</v>
      </c>
      <c r="J52" s="38" t="n">
        <v>20.41</v>
      </c>
      <c r="K52" s="38" t="n">
        <v>0.95</v>
      </c>
      <c r="L52" s="38" t="n">
        <v>0.95</v>
      </c>
    </row>
    <row r="53" customFormat="false" ht="15" hidden="false" customHeight="false" outlineLevel="0" collapsed="false">
      <c r="A53" s="151" t="s">
        <v>1345</v>
      </c>
      <c r="B53" s="38" t="s">
        <v>1377</v>
      </c>
      <c r="D53" s="38" t="n">
        <v>0</v>
      </c>
      <c r="G53" s="38" t="n">
        <v>46.2</v>
      </c>
      <c r="H53" s="38" t="n">
        <v>5.34</v>
      </c>
      <c r="I53" s="38" t="n">
        <v>2.18</v>
      </c>
      <c r="J53" s="38" t="n">
        <v>12.24</v>
      </c>
      <c r="K53" s="38" t="n">
        <v>0.95</v>
      </c>
      <c r="L53" s="38" t="n">
        <v>0.95</v>
      </c>
    </row>
    <row r="54" customFormat="false" ht="15" hidden="false" customHeight="false" outlineLevel="0" collapsed="false">
      <c r="A54" s="151" t="s">
        <v>1349</v>
      </c>
      <c r="K54" s="38" t="n">
        <v>0.95</v>
      </c>
      <c r="L54" s="38" t="n">
        <v>0.95</v>
      </c>
      <c r="M54" s="38" t="n">
        <v>7.5</v>
      </c>
      <c r="N54" s="38" t="n">
        <v>0.4</v>
      </c>
      <c r="O54" s="38" t="n">
        <v>18.1</v>
      </c>
    </row>
    <row r="55" customFormat="false" ht="15" hidden="false" customHeight="false" outlineLevel="0" collapsed="false">
      <c r="A55" s="151" t="s">
        <v>1357</v>
      </c>
      <c r="B55" s="38" t="s">
        <v>287</v>
      </c>
      <c r="D55" s="38" t="n">
        <v>0.0024</v>
      </c>
      <c r="E55" s="38" t="n">
        <v>0.02</v>
      </c>
      <c r="F55" s="38" t="n">
        <v>1</v>
      </c>
      <c r="G55" s="38" t="n">
        <v>0.13</v>
      </c>
      <c r="H55" s="38" t="n">
        <v>1.14</v>
      </c>
      <c r="I55" s="38" t="n">
        <v>0.35</v>
      </c>
      <c r="J55" s="38" t="n">
        <v>3.71</v>
      </c>
      <c r="K55" s="38" t="n">
        <v>0.95</v>
      </c>
      <c r="L55" s="38" t="n">
        <v>0.95</v>
      </c>
      <c r="M55" s="38" t="n">
        <v>4.92</v>
      </c>
      <c r="N55" s="38" t="n">
        <v>1.26</v>
      </c>
      <c r="O55" s="38" t="n">
        <v>10.2</v>
      </c>
    </row>
    <row r="56" customFormat="false" ht="15" hidden="false" customHeight="false" outlineLevel="0" collapsed="false">
      <c r="A56" s="151" t="s">
        <v>1357</v>
      </c>
      <c r="B56" s="38" t="s">
        <v>287</v>
      </c>
      <c r="D56" s="38" t="n">
        <v>0.0024</v>
      </c>
      <c r="E56" s="38" t="n">
        <v>1.01</v>
      </c>
      <c r="F56" s="38" t="s">
        <v>277</v>
      </c>
      <c r="G56" s="38" t="n">
        <v>4.49</v>
      </c>
      <c r="H56" s="38" t="n">
        <v>10.1</v>
      </c>
      <c r="I56" s="38" t="n">
        <v>2.53</v>
      </c>
      <c r="J56" s="38" t="n">
        <v>40.4</v>
      </c>
      <c r="K56" s="38" t="n">
        <v>0.95</v>
      </c>
      <c r="L56" s="38" t="n">
        <v>0.95</v>
      </c>
      <c r="M56" s="38" t="n">
        <v>4.92</v>
      </c>
      <c r="N56" s="38" t="n">
        <v>1.26</v>
      </c>
      <c r="O56" s="38" t="n">
        <v>10.2</v>
      </c>
    </row>
    <row r="57" customFormat="false" ht="15" hidden="false" customHeight="false" outlineLevel="0" collapsed="false">
      <c r="A57" s="139" t="s">
        <v>1358</v>
      </c>
      <c r="B57" s="38" t="s">
        <v>276</v>
      </c>
      <c r="D57" s="38" t="n">
        <v>1</v>
      </c>
      <c r="E57" s="38" t="n">
        <v>2</v>
      </c>
      <c r="F57" s="38" t="n">
        <v>9.99</v>
      </c>
      <c r="H57" s="38" t="n">
        <v>13.1</v>
      </c>
      <c r="I57" s="38" t="n">
        <v>1.5</v>
      </c>
      <c r="J57" s="38" t="n">
        <v>114</v>
      </c>
      <c r="K57" s="38" t="n">
        <v>0.95</v>
      </c>
      <c r="L57" s="38" t="n">
        <v>0.95</v>
      </c>
    </row>
    <row r="58" customFormat="false" ht="15" hidden="false" customHeight="false" outlineLevel="0" collapsed="false">
      <c r="A58" s="139" t="s">
        <v>1358</v>
      </c>
      <c r="B58" s="38" t="s">
        <v>276</v>
      </c>
      <c r="D58" s="38" t="n">
        <v>1</v>
      </c>
      <c r="E58" s="38" t="n">
        <v>10</v>
      </c>
      <c r="F58" s="38" t="n">
        <v>29.99</v>
      </c>
      <c r="H58" s="38" t="n">
        <v>12.1</v>
      </c>
      <c r="I58" s="38" t="n">
        <v>1.3</v>
      </c>
      <c r="J58" s="38" t="n">
        <v>117</v>
      </c>
      <c r="K58" s="38" t="n">
        <v>0.95</v>
      </c>
      <c r="L58" s="38" t="n">
        <v>0.95</v>
      </c>
    </row>
    <row r="59" customFormat="false" ht="15" hidden="false" customHeight="false" outlineLevel="0" collapsed="false">
      <c r="A59" s="139" t="s">
        <v>1358</v>
      </c>
      <c r="B59" s="38" t="s">
        <v>276</v>
      </c>
      <c r="D59" s="38" t="n">
        <v>1</v>
      </c>
      <c r="E59" s="38" t="n">
        <v>30</v>
      </c>
      <c r="F59" s="38" t="s">
        <v>277</v>
      </c>
      <c r="H59" s="38" t="n">
        <v>17.6</v>
      </c>
      <c r="I59" s="38" t="n">
        <v>1.4</v>
      </c>
      <c r="J59" s="38" t="n">
        <v>226</v>
      </c>
      <c r="K59" s="38" t="n">
        <v>0.95</v>
      </c>
      <c r="L59" s="38" t="n">
        <v>0.95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4"/>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D14" activeCellId="0" sqref="D14"/>
    </sheetView>
  </sheetViews>
  <sheetFormatPr defaultColWidth="11.0546875" defaultRowHeight="15" zeroHeight="false" outlineLevelRow="0" outlineLevelCol="0"/>
  <cols>
    <col collapsed="false" customWidth="true" hidden="false" outlineLevel="0" max="2" min="2" style="0" width="12.86"/>
    <col collapsed="false" customWidth="true" hidden="false" outlineLevel="0" max="3" min="3" style="0" width="26.71"/>
    <col collapsed="false" customWidth="true" hidden="false" outlineLevel="0" max="4" min="4" style="41" width="34"/>
    <col collapsed="false" customWidth="true" hidden="false" outlineLevel="0" max="5" min="5" style="0" width="23.42"/>
    <col collapsed="false" customWidth="true" hidden="false" outlineLevel="0" max="6" min="6" style="41" width="37.57"/>
    <col collapsed="false" customWidth="true" hidden="false" outlineLevel="0" max="7" min="7" style="0" width="26.42"/>
    <col collapsed="false" customWidth="true" hidden="false" outlineLevel="0" max="8" min="8" style="41" width="39.14"/>
    <col collapsed="false" customWidth="true" hidden="false" outlineLevel="0" max="9" min="9" style="0" width="20.71"/>
    <col collapsed="false" customWidth="true" hidden="false" outlineLevel="0" max="10" min="10" style="0" width="30.86"/>
    <col collapsed="false" customWidth="true" hidden="false" outlineLevel="0" max="11" min="11" style="0" width="24.29"/>
    <col collapsed="false" customWidth="true" hidden="false" outlineLevel="0" max="12" min="12" style="0" width="14.57"/>
    <col collapsed="false" customWidth="true" hidden="false" outlineLevel="0" max="13" min="13" style="0" width="28.57"/>
    <col collapsed="false" customWidth="true" hidden="false" outlineLevel="0" max="14" min="14" style="0" width="14.01"/>
    <col collapsed="false" customWidth="true" hidden="false" outlineLevel="0" max="15" min="15" style="0" width="53.42"/>
    <col collapsed="false" customWidth="true" hidden="false" outlineLevel="0" max="16" min="16" style="0" width="21.86"/>
    <col collapsed="false" customWidth="true" hidden="false" outlineLevel="0" max="17" min="17" style="0" width="18.58"/>
    <col collapsed="false" customWidth="true" hidden="false" outlineLevel="0" max="18" min="18" style="0" width="9.42"/>
    <col collapsed="false" customWidth="true" hidden="false" outlineLevel="0" max="19" min="19" style="0" width="42.14"/>
  </cols>
  <sheetData>
    <row r="1" customFormat="false" ht="45" hidden="false" customHeight="false" outlineLevel="0" collapsed="false">
      <c r="C1" s="41" t="s">
        <v>0</v>
      </c>
      <c r="E1" s="41"/>
      <c r="G1" s="41"/>
    </row>
    <row r="2" customFormat="false" ht="15" hidden="false" customHeight="false" outlineLevel="0" collapsed="false">
      <c r="A2" s="0" t="s">
        <v>1378</v>
      </c>
      <c r="B2" s="42" t="n">
        <v>44545</v>
      </c>
      <c r="C2" s="0" t="s">
        <v>2</v>
      </c>
    </row>
    <row r="4" customFormat="false" ht="75" hidden="false" customHeight="false" outlineLevel="0" collapsed="false">
      <c r="A4" s="43"/>
      <c r="B4" s="44"/>
      <c r="C4" s="41" t="s">
        <v>3</v>
      </c>
      <c r="E4" s="41"/>
      <c r="F4" s="307" t="s">
        <v>1379</v>
      </c>
      <c r="G4" s="41"/>
    </row>
    <row r="5" customFormat="false" ht="75.75" hidden="false" customHeight="true" outlineLevel="0" collapsed="false">
      <c r="A5" s="45" t="s">
        <v>4</v>
      </c>
      <c r="B5" s="46" t="s">
        <v>5</v>
      </c>
      <c r="C5" s="308" t="s">
        <v>6</v>
      </c>
      <c r="D5" s="309" t="s">
        <v>7</v>
      </c>
      <c r="E5" s="309" t="s">
        <v>8</v>
      </c>
      <c r="F5" s="310" t="s">
        <v>9</v>
      </c>
      <c r="G5" s="310" t="s">
        <v>1380</v>
      </c>
      <c r="H5" s="310" t="s">
        <v>11</v>
      </c>
      <c r="I5" s="310" t="s">
        <v>1381</v>
      </c>
      <c r="J5" s="310" t="s">
        <v>13</v>
      </c>
      <c r="K5" s="310" t="s">
        <v>14</v>
      </c>
      <c r="L5" s="310" t="s">
        <v>1382</v>
      </c>
      <c r="M5" s="310" t="s">
        <v>16</v>
      </c>
      <c r="N5" s="310" t="s">
        <v>17</v>
      </c>
      <c r="O5" s="48" t="s">
        <v>18</v>
      </c>
      <c r="P5" s="310" t="s">
        <v>19</v>
      </c>
      <c r="Q5" s="48" t="s">
        <v>20</v>
      </c>
      <c r="R5" s="310" t="s">
        <v>21</v>
      </c>
      <c r="S5" s="311" t="s">
        <v>22</v>
      </c>
    </row>
    <row r="6" customFormat="false" ht="45" hidden="false" customHeight="false" outlineLevel="0" collapsed="false">
      <c r="A6" s="146" t="s">
        <v>279</v>
      </c>
      <c r="B6" s="147" t="n">
        <v>17</v>
      </c>
      <c r="C6" s="312" t="s">
        <v>1383</v>
      </c>
      <c r="D6" s="37" t="s">
        <v>1384</v>
      </c>
      <c r="E6" s="37" t="s">
        <v>554</v>
      </c>
      <c r="F6" s="139" t="s">
        <v>1385</v>
      </c>
      <c r="G6" s="313"/>
      <c r="H6" s="37"/>
      <c r="I6" s="37"/>
      <c r="J6" s="37" t="s">
        <v>1386</v>
      </c>
      <c r="K6" s="37" t="n">
        <v>8831</v>
      </c>
      <c r="L6" s="314" t="n">
        <v>19</v>
      </c>
      <c r="M6" s="37" t="s">
        <v>1387</v>
      </c>
      <c r="N6" s="37" t="s">
        <v>1388</v>
      </c>
      <c r="O6" s="37" t="s">
        <v>1389</v>
      </c>
      <c r="P6" s="37" t="n">
        <v>54883</v>
      </c>
      <c r="Q6" s="37" t="s">
        <v>1390</v>
      </c>
      <c r="R6" s="37" t="n">
        <v>63</v>
      </c>
      <c r="S6" s="189" t="s">
        <v>38</v>
      </c>
    </row>
    <row r="7" customFormat="false" ht="30" hidden="false" customHeight="false" outlineLevel="0" collapsed="false">
      <c r="A7" s="146"/>
      <c r="B7" s="147"/>
      <c r="C7" s="312"/>
      <c r="D7" s="37"/>
      <c r="E7" s="37"/>
      <c r="F7" s="139" t="s">
        <v>1391</v>
      </c>
      <c r="G7" s="139"/>
      <c r="H7" s="37"/>
      <c r="I7" s="37"/>
      <c r="J7" s="37"/>
      <c r="K7" s="313"/>
      <c r="L7" s="315"/>
      <c r="M7" s="37"/>
      <c r="N7" s="37"/>
      <c r="O7" s="37"/>
      <c r="P7" s="313"/>
      <c r="Q7" s="313"/>
      <c r="R7" s="313"/>
      <c r="S7" s="189"/>
    </row>
    <row r="8" customFormat="false" ht="30" hidden="false" customHeight="false" outlineLevel="0" collapsed="false">
      <c r="A8" s="146"/>
      <c r="B8" s="147"/>
      <c r="C8" s="312"/>
      <c r="D8" s="37"/>
      <c r="E8" s="37"/>
      <c r="F8" s="139" t="s">
        <v>1392</v>
      </c>
      <c r="G8" s="139"/>
      <c r="H8" s="37"/>
      <c r="I8" s="37"/>
      <c r="J8" s="37"/>
      <c r="K8" s="37"/>
      <c r="L8" s="314"/>
      <c r="M8" s="37"/>
      <c r="N8" s="37"/>
      <c r="O8" s="37"/>
      <c r="P8" s="37"/>
      <c r="Q8" s="37"/>
      <c r="R8" s="37"/>
      <c r="S8" s="189"/>
    </row>
    <row r="9" customFormat="false" ht="32.25" hidden="false" customHeight="false" outlineLevel="0" collapsed="false">
      <c r="A9" s="146"/>
      <c r="B9" s="147"/>
      <c r="C9" s="312"/>
      <c r="D9" s="37"/>
      <c r="E9" s="37"/>
      <c r="F9" s="139" t="s">
        <v>1393</v>
      </c>
      <c r="G9" s="139"/>
      <c r="H9" s="37"/>
      <c r="I9" s="37"/>
      <c r="J9" s="37"/>
      <c r="K9" s="37"/>
      <c r="L9" s="314"/>
      <c r="M9" s="37"/>
      <c r="N9" s="37"/>
      <c r="O9" s="37"/>
      <c r="P9" s="37"/>
      <c r="Q9" s="37"/>
      <c r="R9" s="37"/>
      <c r="S9" s="189"/>
    </row>
    <row r="10" customFormat="false" ht="45" hidden="false" customHeight="false" outlineLevel="0" collapsed="false">
      <c r="A10" s="146"/>
      <c r="B10" s="147"/>
      <c r="C10" s="312"/>
      <c r="D10" s="37"/>
      <c r="E10" s="37"/>
      <c r="F10" s="139" t="s">
        <v>1394</v>
      </c>
      <c r="G10" s="139" t="s">
        <v>1395</v>
      </c>
      <c r="H10" s="37"/>
      <c r="I10" s="37"/>
      <c r="J10" s="37"/>
      <c r="K10" s="37"/>
      <c r="L10" s="314"/>
      <c r="M10" s="37"/>
      <c r="N10" s="37"/>
      <c r="O10" s="37"/>
      <c r="P10" s="37"/>
      <c r="Q10" s="37"/>
      <c r="R10" s="37"/>
      <c r="S10" s="189"/>
    </row>
    <row r="11" customFormat="false" ht="14.25" hidden="false" customHeight="true" outlineLevel="0" collapsed="false">
      <c r="A11" s="146"/>
      <c r="B11" s="147"/>
      <c r="C11" s="151"/>
      <c r="D11" s="139"/>
      <c r="E11" s="139"/>
      <c r="F11" s="139"/>
      <c r="G11" s="139"/>
      <c r="H11" s="37" t="s">
        <v>867</v>
      </c>
      <c r="I11" s="37" t="s">
        <v>563</v>
      </c>
      <c r="J11" s="37"/>
      <c r="K11" s="37"/>
      <c r="L11" s="314"/>
      <c r="M11" s="37"/>
      <c r="N11" s="37"/>
      <c r="O11" s="37"/>
      <c r="P11" s="37"/>
      <c r="Q11" s="37"/>
      <c r="R11" s="37"/>
      <c r="S11" s="189"/>
    </row>
    <row r="12" customFormat="false" ht="15" hidden="false" customHeight="false" outlineLevel="0" collapsed="false">
      <c r="A12" s="146"/>
      <c r="B12" s="147"/>
      <c r="C12" s="151"/>
      <c r="D12" s="139"/>
      <c r="E12" s="139"/>
      <c r="F12" s="37"/>
      <c r="G12" s="139"/>
      <c r="H12" s="37" t="s">
        <v>1396</v>
      </c>
      <c r="I12" s="37" t="s">
        <v>1397</v>
      </c>
      <c r="J12" s="37"/>
      <c r="K12" s="37"/>
      <c r="L12" s="314"/>
      <c r="M12" s="37"/>
      <c r="N12" s="37"/>
      <c r="O12" s="37"/>
      <c r="P12" s="37"/>
      <c r="Q12" s="37"/>
      <c r="R12" s="37"/>
      <c r="S12" s="189"/>
    </row>
    <row r="13" customFormat="false" ht="15" hidden="false" customHeight="false" outlineLevel="0" collapsed="false">
      <c r="A13" s="146"/>
      <c r="B13" s="147"/>
      <c r="C13" s="151"/>
      <c r="D13" s="139"/>
      <c r="E13" s="139"/>
      <c r="F13" s="139"/>
      <c r="G13" s="139"/>
      <c r="H13" s="37" t="s">
        <v>1398</v>
      </c>
      <c r="I13" s="37" t="s">
        <v>1399</v>
      </c>
      <c r="J13" s="37"/>
      <c r="K13" s="37"/>
      <c r="L13" s="314"/>
      <c r="M13" s="37"/>
      <c r="N13" s="37"/>
      <c r="O13" s="37"/>
      <c r="P13" s="37"/>
      <c r="Q13" s="37"/>
      <c r="R13" s="37"/>
      <c r="S13" s="189"/>
    </row>
    <row r="14" customFormat="false" ht="90" hidden="false" customHeight="false" outlineLevel="0" collapsed="false">
      <c r="A14" s="146" t="s">
        <v>51</v>
      </c>
      <c r="B14" s="147" t="n">
        <v>154</v>
      </c>
      <c r="C14" s="312" t="s">
        <v>1400</v>
      </c>
      <c r="D14" s="37" t="s">
        <v>1401</v>
      </c>
      <c r="E14" s="37" t="s">
        <v>554</v>
      </c>
      <c r="F14" s="139" t="s">
        <v>1402</v>
      </c>
      <c r="G14" s="139" t="s">
        <v>1403</v>
      </c>
      <c r="H14" s="37"/>
      <c r="I14" s="37"/>
      <c r="J14" s="313" t="s">
        <v>1404</v>
      </c>
      <c r="K14" s="37" t="n">
        <v>4199</v>
      </c>
      <c r="L14" s="314" t="s">
        <v>1405</v>
      </c>
      <c r="M14" s="37" t="s">
        <v>1406</v>
      </c>
      <c r="N14" s="37" t="s">
        <v>38</v>
      </c>
      <c r="O14" s="37" t="s">
        <v>1407</v>
      </c>
      <c r="P14" s="37" t="n">
        <v>63309</v>
      </c>
      <c r="Q14" s="37" t="s">
        <v>1408</v>
      </c>
      <c r="R14" s="37" t="n">
        <v>44.6</v>
      </c>
      <c r="S14" s="189" t="s">
        <v>1409</v>
      </c>
    </row>
    <row r="15" customFormat="false" ht="60" hidden="false" customHeight="false" outlineLevel="0" collapsed="false">
      <c r="A15" s="146"/>
      <c r="B15" s="147"/>
      <c r="C15" s="151"/>
      <c r="D15" s="139"/>
      <c r="E15" s="139"/>
      <c r="F15" s="139" t="s">
        <v>1410</v>
      </c>
      <c r="G15" s="139"/>
      <c r="H15" s="37"/>
      <c r="I15" s="37"/>
      <c r="J15" s="37"/>
      <c r="K15" s="37"/>
      <c r="L15" s="314"/>
      <c r="M15" s="37"/>
      <c r="N15" s="37"/>
      <c r="O15" s="37"/>
      <c r="P15" s="37"/>
      <c r="Q15" s="37"/>
      <c r="R15" s="37"/>
      <c r="S15" s="189"/>
    </row>
    <row r="16" customFormat="false" ht="60" hidden="false" customHeight="false" outlineLevel="0" collapsed="false">
      <c r="A16" s="146"/>
      <c r="B16" s="147"/>
      <c r="C16" s="151"/>
      <c r="D16" s="139"/>
      <c r="E16" s="139"/>
      <c r="F16" s="139" t="s">
        <v>1411</v>
      </c>
      <c r="G16" s="139"/>
      <c r="H16" s="37"/>
      <c r="I16" s="37"/>
      <c r="J16" s="37"/>
      <c r="K16" s="37"/>
      <c r="L16" s="314"/>
      <c r="M16" s="37"/>
      <c r="N16" s="37"/>
      <c r="O16" s="37"/>
      <c r="P16" s="37"/>
      <c r="Q16" s="37"/>
      <c r="R16" s="37"/>
      <c r="S16" s="189"/>
    </row>
    <row r="17" customFormat="false" ht="45" hidden="false" customHeight="false" outlineLevel="0" collapsed="false">
      <c r="A17" s="146" t="s">
        <v>51</v>
      </c>
      <c r="B17" s="147" t="n">
        <v>177</v>
      </c>
      <c r="C17" s="312" t="s">
        <v>1412</v>
      </c>
      <c r="D17" s="37" t="s">
        <v>1413</v>
      </c>
      <c r="E17" s="316"/>
      <c r="F17" s="37" t="s">
        <v>1414</v>
      </c>
      <c r="G17" s="139"/>
      <c r="H17" s="37"/>
      <c r="I17" s="37"/>
      <c r="J17" s="313" t="s">
        <v>1415</v>
      </c>
      <c r="K17" s="37" t="n">
        <v>14361</v>
      </c>
      <c r="L17" s="314" t="s">
        <v>1416</v>
      </c>
      <c r="M17" s="313" t="s">
        <v>593</v>
      </c>
      <c r="N17" s="37" t="s">
        <v>647</v>
      </c>
      <c r="O17" s="37" t="s">
        <v>1417</v>
      </c>
      <c r="P17" s="37" t="s">
        <v>38</v>
      </c>
      <c r="Q17" s="37" t="s">
        <v>473</v>
      </c>
      <c r="R17" s="37" t="n">
        <v>46.6</v>
      </c>
      <c r="S17" s="189" t="s">
        <v>1418</v>
      </c>
    </row>
    <row r="18" customFormat="false" ht="32.25" hidden="false" customHeight="true" outlineLevel="0" collapsed="false">
      <c r="A18" s="146"/>
      <c r="B18" s="147"/>
      <c r="C18" s="312"/>
      <c r="D18" s="37"/>
      <c r="E18" s="37"/>
      <c r="F18" s="37" t="s">
        <v>1419</v>
      </c>
      <c r="G18" s="139"/>
      <c r="H18" s="37"/>
      <c r="I18" s="37"/>
      <c r="J18" s="313"/>
      <c r="K18" s="37"/>
      <c r="L18" s="314"/>
      <c r="M18" s="313"/>
      <c r="N18" s="37"/>
      <c r="O18" s="37"/>
      <c r="P18" s="37"/>
      <c r="Q18" s="37"/>
      <c r="R18" s="37"/>
      <c r="S18" s="189"/>
    </row>
    <row r="19" customFormat="false" ht="30" hidden="false" customHeight="false" outlineLevel="0" collapsed="false">
      <c r="A19" s="146"/>
      <c r="B19" s="147"/>
      <c r="C19" s="312"/>
      <c r="D19" s="37"/>
      <c r="E19" s="37"/>
      <c r="F19" s="37" t="s">
        <v>1420</v>
      </c>
      <c r="G19" s="139"/>
      <c r="H19" s="37"/>
      <c r="I19" s="37"/>
      <c r="J19" s="313"/>
      <c r="K19" s="37"/>
      <c r="L19" s="314"/>
      <c r="M19" s="313"/>
      <c r="N19" s="37"/>
      <c r="O19" s="37"/>
      <c r="P19" s="37"/>
      <c r="Q19" s="37"/>
      <c r="R19" s="37"/>
      <c r="S19" s="189"/>
    </row>
    <row r="20" customFormat="false" ht="15" hidden="false" customHeight="false" outlineLevel="0" collapsed="false">
      <c r="A20" s="146"/>
      <c r="B20" s="147"/>
      <c r="C20" s="151"/>
      <c r="D20" s="139"/>
      <c r="E20" s="139"/>
      <c r="F20" s="139"/>
      <c r="G20" s="139"/>
      <c r="H20" s="37" t="s">
        <v>907</v>
      </c>
      <c r="I20" s="37" t="s">
        <v>1421</v>
      </c>
      <c r="J20" s="37"/>
      <c r="K20" s="37"/>
      <c r="L20" s="314"/>
      <c r="M20" s="37"/>
      <c r="N20" s="37"/>
      <c r="O20" s="37"/>
      <c r="P20" s="37"/>
      <c r="Q20" s="37"/>
      <c r="R20" s="37"/>
      <c r="S20" s="189"/>
    </row>
    <row r="21" customFormat="false" ht="45" hidden="false" customHeight="false" outlineLevel="0" collapsed="false">
      <c r="A21" s="146"/>
      <c r="B21" s="147"/>
      <c r="C21" s="151"/>
      <c r="D21" s="139"/>
      <c r="E21" s="139"/>
      <c r="F21" s="139"/>
      <c r="G21" s="139"/>
      <c r="H21" s="37" t="s">
        <v>1422</v>
      </c>
      <c r="I21" s="37" t="s">
        <v>1423</v>
      </c>
      <c r="J21" s="37"/>
      <c r="K21" s="37"/>
      <c r="L21" s="314"/>
      <c r="M21" s="37"/>
      <c r="N21" s="37"/>
      <c r="O21" s="37"/>
      <c r="P21" s="37"/>
      <c r="Q21" s="37"/>
      <c r="R21" s="37"/>
      <c r="S21" s="189"/>
    </row>
    <row r="22" customFormat="false" ht="45" hidden="false" customHeight="false" outlineLevel="0" collapsed="false">
      <c r="A22" s="146"/>
      <c r="B22" s="147"/>
      <c r="C22" s="151"/>
      <c r="D22" s="139"/>
      <c r="E22" s="139"/>
      <c r="F22" s="139"/>
      <c r="G22" s="139"/>
      <c r="H22" s="37" t="s">
        <v>1424</v>
      </c>
      <c r="I22" s="37" t="s">
        <v>1425</v>
      </c>
      <c r="J22" s="37"/>
      <c r="K22" s="37"/>
      <c r="L22" s="314"/>
      <c r="M22" s="37"/>
      <c r="N22" s="37"/>
      <c r="O22" s="37"/>
      <c r="P22" s="37"/>
      <c r="Q22" s="37"/>
      <c r="R22" s="37"/>
      <c r="S22" s="189"/>
    </row>
    <row r="23" customFormat="false" ht="45" hidden="false" customHeight="false" outlineLevel="0" collapsed="false">
      <c r="A23" s="146"/>
      <c r="B23" s="147"/>
      <c r="C23" s="151"/>
      <c r="D23" s="139"/>
      <c r="E23" s="139"/>
      <c r="F23" s="139"/>
      <c r="G23" s="139"/>
      <c r="H23" s="37" t="s">
        <v>1426</v>
      </c>
      <c r="I23" s="37" t="s">
        <v>1427</v>
      </c>
      <c r="J23" s="37"/>
      <c r="K23" s="37"/>
      <c r="L23" s="314"/>
      <c r="M23" s="37"/>
      <c r="N23" s="37"/>
      <c r="O23" s="37"/>
      <c r="P23" s="37"/>
      <c r="Q23" s="37"/>
      <c r="R23" s="37"/>
      <c r="S23" s="189"/>
    </row>
    <row r="24" customFormat="false" ht="60" hidden="false" customHeight="false" outlineLevel="0" collapsed="false">
      <c r="A24" s="146"/>
      <c r="B24" s="147"/>
      <c r="C24" s="151"/>
      <c r="D24" s="139"/>
      <c r="E24" s="139"/>
      <c r="F24" s="139"/>
      <c r="G24" s="139"/>
      <c r="H24" s="37" t="s">
        <v>1428</v>
      </c>
      <c r="I24" s="37" t="s">
        <v>1429</v>
      </c>
      <c r="J24" s="37"/>
      <c r="K24" s="37"/>
      <c r="L24" s="314"/>
      <c r="M24" s="37"/>
      <c r="N24" s="37"/>
      <c r="O24" s="37"/>
      <c r="P24" s="37"/>
      <c r="Q24" s="37"/>
      <c r="R24" s="37"/>
      <c r="S24" s="189"/>
    </row>
    <row r="25" customFormat="false" ht="45" hidden="false" customHeight="false" outlineLevel="0" collapsed="false">
      <c r="A25" s="146"/>
      <c r="B25" s="147"/>
      <c r="C25" s="151"/>
      <c r="D25" s="139"/>
      <c r="E25" s="139"/>
      <c r="F25" s="139"/>
      <c r="G25" s="139"/>
      <c r="H25" s="37" t="s">
        <v>1430</v>
      </c>
      <c r="I25" s="37" t="s">
        <v>1431</v>
      </c>
      <c r="J25" s="37"/>
      <c r="K25" s="37"/>
      <c r="L25" s="314"/>
      <c r="M25" s="37"/>
      <c r="N25" s="37"/>
      <c r="O25" s="37"/>
      <c r="P25" s="37"/>
      <c r="Q25" s="37"/>
      <c r="R25" s="37"/>
      <c r="S25" s="189"/>
    </row>
    <row r="26" customFormat="false" ht="45" hidden="false" customHeight="false" outlineLevel="0" collapsed="false">
      <c r="A26" s="146" t="s">
        <v>51</v>
      </c>
      <c r="B26" s="147" t="n">
        <v>228</v>
      </c>
      <c r="C26" s="312" t="s">
        <v>348</v>
      </c>
      <c r="D26" s="37" t="s">
        <v>1432</v>
      </c>
      <c r="E26" s="37" t="s">
        <v>554</v>
      </c>
      <c r="F26" s="37" t="s">
        <v>1433</v>
      </c>
      <c r="G26" s="139"/>
      <c r="H26" s="37"/>
      <c r="I26" s="37"/>
      <c r="J26" s="37" t="s">
        <v>1434</v>
      </c>
      <c r="K26" s="37" t="n">
        <v>25120</v>
      </c>
      <c r="L26" s="314" t="s">
        <v>1435</v>
      </c>
      <c r="M26" s="37" t="s">
        <v>593</v>
      </c>
      <c r="N26" s="37" t="s">
        <v>358</v>
      </c>
      <c r="O26" s="37" t="s">
        <v>1436</v>
      </c>
      <c r="P26" s="37" t="s">
        <v>38</v>
      </c>
      <c r="Q26" s="37" t="s">
        <v>742</v>
      </c>
      <c r="R26" s="37" t="s">
        <v>38</v>
      </c>
      <c r="S26" s="189" t="s">
        <v>1437</v>
      </c>
    </row>
    <row r="27" customFormat="false" ht="15" hidden="false" customHeight="false" outlineLevel="0" collapsed="false">
      <c r="A27" s="146"/>
      <c r="B27" s="147"/>
      <c r="C27" s="151"/>
      <c r="D27" s="139"/>
      <c r="E27" s="139"/>
      <c r="F27" s="139"/>
      <c r="G27" s="139"/>
      <c r="H27" s="37" t="s">
        <v>867</v>
      </c>
      <c r="I27" s="37" t="s">
        <v>1438</v>
      </c>
      <c r="J27" s="37"/>
      <c r="K27" s="37"/>
      <c r="L27" s="314"/>
      <c r="M27" s="37"/>
      <c r="N27" s="37"/>
      <c r="O27" s="37"/>
      <c r="P27" s="37"/>
      <c r="Q27" s="37"/>
      <c r="R27" s="37"/>
      <c r="S27" s="189" t="s">
        <v>1439</v>
      </c>
    </row>
    <row r="28" customFormat="false" ht="15" hidden="false" customHeight="false" outlineLevel="0" collapsed="false">
      <c r="A28" s="146"/>
      <c r="B28" s="147"/>
      <c r="C28" s="151"/>
      <c r="D28" s="139"/>
      <c r="E28" s="139"/>
      <c r="F28" s="139"/>
      <c r="G28" s="139"/>
      <c r="H28" s="37" t="s">
        <v>1440</v>
      </c>
      <c r="I28" s="37" t="s">
        <v>1441</v>
      </c>
      <c r="J28" s="37"/>
      <c r="K28" s="37"/>
      <c r="L28" s="314"/>
      <c r="M28" s="37"/>
      <c r="N28" s="37"/>
      <c r="O28" s="37"/>
      <c r="P28" s="37"/>
      <c r="Q28" s="37"/>
      <c r="R28" s="37"/>
      <c r="S28" s="189"/>
    </row>
    <row r="29" customFormat="false" ht="15" hidden="false" customHeight="false" outlineLevel="0" collapsed="false">
      <c r="A29" s="146"/>
      <c r="B29" s="147"/>
      <c r="C29" s="151"/>
      <c r="D29" s="139"/>
      <c r="E29" s="139"/>
      <c r="F29" s="139"/>
      <c r="G29" s="139"/>
      <c r="H29" s="37" t="s">
        <v>1442</v>
      </c>
      <c r="I29" s="37" t="s">
        <v>1443</v>
      </c>
      <c r="J29" s="37"/>
      <c r="K29" s="37"/>
      <c r="L29" s="314"/>
      <c r="M29" s="37"/>
      <c r="N29" s="37"/>
      <c r="O29" s="37"/>
      <c r="P29" s="37"/>
      <c r="Q29" s="37"/>
      <c r="R29" s="37"/>
      <c r="S29" s="189"/>
    </row>
    <row r="30" customFormat="false" ht="15" hidden="false" customHeight="false" outlineLevel="0" collapsed="false">
      <c r="A30" s="146"/>
      <c r="B30" s="147"/>
      <c r="C30" s="151"/>
      <c r="D30" s="139"/>
      <c r="E30" s="139"/>
      <c r="F30" s="139"/>
      <c r="G30" s="139"/>
      <c r="H30" s="37" t="s">
        <v>1444</v>
      </c>
      <c r="I30" s="37" t="s">
        <v>1445</v>
      </c>
      <c r="J30" s="37"/>
      <c r="K30" s="37"/>
      <c r="L30" s="314"/>
      <c r="M30" s="37"/>
      <c r="N30" s="37"/>
      <c r="O30" s="37"/>
      <c r="P30" s="37"/>
      <c r="Q30" s="37"/>
      <c r="R30" s="37"/>
      <c r="S30" s="189"/>
    </row>
    <row r="31" customFormat="false" ht="15" hidden="false" customHeight="false" outlineLevel="0" collapsed="false">
      <c r="A31" s="146"/>
      <c r="B31" s="147"/>
      <c r="C31" s="151"/>
      <c r="D31" s="139"/>
      <c r="E31" s="139"/>
      <c r="F31" s="139"/>
      <c r="G31" s="139"/>
      <c r="H31" s="37" t="s">
        <v>1446</v>
      </c>
      <c r="I31" s="37" t="s">
        <v>1447</v>
      </c>
      <c r="J31" s="37"/>
      <c r="K31" s="37"/>
      <c r="L31" s="314"/>
      <c r="M31" s="37"/>
      <c r="N31" s="37"/>
      <c r="O31" s="37"/>
      <c r="P31" s="37"/>
      <c r="Q31" s="37"/>
      <c r="R31" s="37"/>
      <c r="S31" s="189"/>
    </row>
    <row r="32" customFormat="false" ht="45" hidden="false" customHeight="false" outlineLevel="0" collapsed="false">
      <c r="A32" s="146" t="s">
        <v>51</v>
      </c>
      <c r="B32" s="147" t="n">
        <v>231</v>
      </c>
      <c r="C32" s="312" t="s">
        <v>1448</v>
      </c>
      <c r="D32" s="37" t="s">
        <v>1449</v>
      </c>
      <c r="E32" s="37" t="s">
        <v>554</v>
      </c>
      <c r="F32" s="139" t="s">
        <v>1450</v>
      </c>
      <c r="G32" s="139"/>
      <c r="H32" s="37"/>
      <c r="I32" s="37"/>
      <c r="J32" s="37" t="s">
        <v>1434</v>
      </c>
      <c r="K32" s="37" t="n">
        <v>17980</v>
      </c>
      <c r="L32" s="314" t="s">
        <v>1451</v>
      </c>
      <c r="M32" s="37" t="s">
        <v>593</v>
      </c>
      <c r="N32" s="37" t="s">
        <v>1452</v>
      </c>
      <c r="O32" s="37" t="s">
        <v>1453</v>
      </c>
      <c r="P32" s="37" t="n">
        <v>310816</v>
      </c>
      <c r="Q32" s="37" t="s">
        <v>132</v>
      </c>
      <c r="R32" s="37" t="n">
        <v>45</v>
      </c>
      <c r="S32" s="189" t="s">
        <v>1454</v>
      </c>
    </row>
    <row r="33" customFormat="false" ht="45" hidden="false" customHeight="false" outlineLevel="0" collapsed="false">
      <c r="A33" s="146"/>
      <c r="B33" s="147"/>
      <c r="C33" s="312"/>
      <c r="D33" s="37"/>
      <c r="E33" s="37"/>
      <c r="F33" s="317" t="s">
        <v>1455</v>
      </c>
      <c r="G33" s="139"/>
      <c r="H33" s="37"/>
      <c r="I33" s="37"/>
      <c r="J33" s="37"/>
      <c r="K33" s="37"/>
      <c r="L33" s="314"/>
      <c r="M33" s="37"/>
      <c r="N33" s="37"/>
      <c r="O33" s="37"/>
      <c r="P33" s="37"/>
      <c r="Q33" s="37"/>
      <c r="R33" s="37"/>
      <c r="S33" s="318" t="s">
        <v>1456</v>
      </c>
    </row>
    <row r="34" customFormat="false" ht="30" hidden="false" customHeight="false" outlineLevel="0" collapsed="false">
      <c r="A34" s="146"/>
      <c r="B34" s="147"/>
      <c r="C34" s="312"/>
      <c r="D34" s="37"/>
      <c r="E34" s="37"/>
      <c r="F34" s="139" t="s">
        <v>1457</v>
      </c>
      <c r="G34" s="139"/>
      <c r="H34" s="37"/>
      <c r="I34" s="37"/>
      <c r="J34" s="37"/>
      <c r="K34" s="37"/>
      <c r="L34" s="314"/>
      <c r="M34" s="37"/>
      <c r="N34" s="37"/>
      <c r="O34" s="37"/>
      <c r="P34" s="37"/>
      <c r="Q34" s="37"/>
      <c r="R34" s="37"/>
      <c r="S34" s="189"/>
    </row>
    <row r="35" customFormat="false" ht="15" hidden="false" customHeight="false" outlineLevel="0" collapsed="false">
      <c r="A35" s="146"/>
      <c r="B35" s="147"/>
      <c r="C35" s="151"/>
      <c r="D35" s="139"/>
      <c r="E35" s="139"/>
      <c r="F35" s="139"/>
      <c r="G35" s="139"/>
      <c r="H35" s="37" t="s">
        <v>1458</v>
      </c>
      <c r="I35" s="37" t="s">
        <v>1438</v>
      </c>
      <c r="J35" s="37"/>
      <c r="K35" s="37"/>
      <c r="L35" s="314"/>
      <c r="M35" s="37"/>
      <c r="N35" s="37"/>
      <c r="O35" s="37"/>
      <c r="P35" s="37"/>
      <c r="Q35" s="37"/>
      <c r="R35" s="37"/>
      <c r="S35" s="189"/>
    </row>
    <row r="36" customFormat="false" ht="30" hidden="false" customHeight="false" outlineLevel="0" collapsed="false">
      <c r="A36" s="146"/>
      <c r="B36" s="147"/>
      <c r="C36" s="151"/>
      <c r="D36" s="139"/>
      <c r="E36" s="139"/>
      <c r="F36" s="139"/>
      <c r="G36" s="139"/>
      <c r="H36" s="37" t="s">
        <v>1459</v>
      </c>
      <c r="I36" s="37" t="s">
        <v>1460</v>
      </c>
      <c r="J36" s="37"/>
      <c r="K36" s="37"/>
      <c r="L36" s="314"/>
      <c r="M36" s="37"/>
      <c r="N36" s="37"/>
      <c r="O36" s="37"/>
      <c r="P36" s="37"/>
      <c r="Q36" s="37"/>
      <c r="R36" s="37"/>
      <c r="S36" s="189"/>
    </row>
    <row r="37" customFormat="false" ht="30" hidden="false" customHeight="false" outlineLevel="0" collapsed="false">
      <c r="A37" s="146"/>
      <c r="B37" s="147"/>
      <c r="C37" s="151"/>
      <c r="D37" s="139"/>
      <c r="E37" s="139"/>
      <c r="F37" s="139"/>
      <c r="G37" s="139"/>
      <c r="H37" s="37" t="s">
        <v>1461</v>
      </c>
      <c r="I37" s="37" t="s">
        <v>1462</v>
      </c>
      <c r="J37" s="37"/>
      <c r="K37" s="37"/>
      <c r="L37" s="314"/>
      <c r="M37" s="37"/>
      <c r="N37" s="37"/>
      <c r="O37" s="37"/>
      <c r="P37" s="37"/>
      <c r="Q37" s="37"/>
      <c r="R37" s="37"/>
      <c r="S37" s="189"/>
    </row>
    <row r="38" customFormat="false" ht="30" hidden="false" customHeight="false" outlineLevel="0" collapsed="false">
      <c r="A38" s="146"/>
      <c r="B38" s="147"/>
      <c r="C38" s="151"/>
      <c r="D38" s="139"/>
      <c r="E38" s="139"/>
      <c r="F38" s="139"/>
      <c r="G38" s="139"/>
      <c r="H38" s="37" t="s">
        <v>1463</v>
      </c>
      <c r="I38" s="37" t="s">
        <v>1464</v>
      </c>
      <c r="J38" s="37"/>
      <c r="K38" s="37"/>
      <c r="L38" s="314"/>
      <c r="M38" s="37"/>
      <c r="N38" s="37"/>
      <c r="O38" s="37"/>
      <c r="P38" s="37"/>
      <c r="Q38" s="37"/>
      <c r="R38" s="37"/>
      <c r="S38" s="189"/>
    </row>
    <row r="39" customFormat="false" ht="30" hidden="false" customHeight="false" outlineLevel="0" collapsed="false">
      <c r="A39" s="146"/>
      <c r="B39" s="147"/>
      <c r="C39" s="151"/>
      <c r="D39" s="139"/>
      <c r="E39" s="139"/>
      <c r="F39" s="139"/>
      <c r="G39" s="139"/>
      <c r="H39" s="37" t="s">
        <v>1465</v>
      </c>
      <c r="I39" s="37" t="s">
        <v>1466</v>
      </c>
      <c r="J39" s="37"/>
      <c r="K39" s="37"/>
      <c r="L39" s="314"/>
      <c r="M39" s="37"/>
      <c r="N39" s="37"/>
      <c r="O39" s="37"/>
      <c r="P39" s="37"/>
      <c r="Q39" s="37"/>
      <c r="R39" s="37"/>
      <c r="S39" s="189"/>
    </row>
    <row r="40" customFormat="false" ht="45" hidden="false" customHeight="false" outlineLevel="0" collapsed="false">
      <c r="A40" s="146"/>
      <c r="B40" s="147"/>
      <c r="C40" s="151"/>
      <c r="D40" s="139"/>
      <c r="E40" s="139"/>
      <c r="F40" s="139"/>
      <c r="G40" s="139"/>
      <c r="H40" s="37" t="s">
        <v>1467</v>
      </c>
      <c r="I40" s="319" t="s">
        <v>1468</v>
      </c>
      <c r="J40" s="37"/>
      <c r="K40" s="37"/>
      <c r="L40" s="314"/>
      <c r="M40" s="37"/>
      <c r="N40" s="37"/>
      <c r="O40" s="37"/>
      <c r="P40" s="37"/>
      <c r="Q40" s="37"/>
      <c r="R40" s="37"/>
      <c r="S40" s="189"/>
    </row>
    <row r="41" customFormat="false" ht="45" hidden="false" customHeight="false" outlineLevel="0" collapsed="false">
      <c r="A41" s="146" t="s">
        <v>51</v>
      </c>
      <c r="B41" s="147" t="n">
        <v>352</v>
      </c>
      <c r="C41" s="312" t="s">
        <v>1349</v>
      </c>
      <c r="D41" s="37" t="s">
        <v>1469</v>
      </c>
      <c r="E41" s="37" t="s">
        <v>554</v>
      </c>
      <c r="F41" s="37" t="s">
        <v>1470</v>
      </c>
      <c r="G41" s="139" t="s">
        <v>1471</v>
      </c>
      <c r="H41" s="37"/>
      <c r="I41" s="319"/>
      <c r="J41" s="37" t="s">
        <v>1472</v>
      </c>
      <c r="K41" s="37" t="n">
        <v>11807</v>
      </c>
      <c r="L41" s="314" t="n">
        <v>34</v>
      </c>
      <c r="M41" s="37" t="s">
        <v>1473</v>
      </c>
      <c r="N41" s="37" t="s">
        <v>1354</v>
      </c>
      <c r="O41" s="37" t="s">
        <v>1474</v>
      </c>
      <c r="P41" s="37" t="n">
        <v>370517</v>
      </c>
      <c r="Q41" s="37" t="s">
        <v>1475</v>
      </c>
      <c r="R41" s="37" t="n">
        <v>66.5</v>
      </c>
      <c r="S41" s="189" t="s">
        <v>38</v>
      </c>
    </row>
    <row r="42" customFormat="false" ht="15" hidden="false" customHeight="false" outlineLevel="0" collapsed="false">
      <c r="A42" s="146"/>
      <c r="B42" s="147"/>
      <c r="C42" s="151"/>
      <c r="D42" s="139"/>
      <c r="E42" s="139"/>
      <c r="F42" s="139" t="s">
        <v>1476</v>
      </c>
      <c r="G42" s="139"/>
      <c r="H42" s="37"/>
      <c r="I42" s="319"/>
      <c r="J42" s="37"/>
      <c r="K42" s="37"/>
      <c r="L42" s="314"/>
      <c r="M42" s="37"/>
      <c r="N42" s="37"/>
      <c r="O42" s="37"/>
      <c r="P42" s="37"/>
      <c r="Q42" s="37"/>
      <c r="R42" s="37"/>
      <c r="S42" s="189"/>
    </row>
    <row r="43" customFormat="false" ht="17.25" hidden="false" customHeight="false" outlineLevel="0" collapsed="false">
      <c r="A43" s="146"/>
      <c r="B43" s="147"/>
      <c r="C43" s="151"/>
      <c r="D43" s="139"/>
      <c r="E43" s="139"/>
      <c r="F43" s="139" t="s">
        <v>1477</v>
      </c>
      <c r="G43" s="139"/>
      <c r="H43" s="37"/>
      <c r="I43" s="319"/>
      <c r="J43" s="37"/>
      <c r="K43" s="37"/>
      <c r="L43" s="314"/>
      <c r="M43" s="37"/>
      <c r="N43" s="37"/>
      <c r="O43" s="37"/>
      <c r="P43" s="37"/>
      <c r="Q43" s="37"/>
      <c r="R43" s="37"/>
      <c r="S43" s="189"/>
    </row>
    <row r="44" customFormat="false" ht="135" hidden="false" customHeight="false" outlineLevel="0" collapsed="false">
      <c r="A44" s="146" t="s">
        <v>51</v>
      </c>
      <c r="B44" s="147" t="n">
        <v>357</v>
      </c>
      <c r="C44" s="312" t="s">
        <v>1478</v>
      </c>
      <c r="D44" s="37" t="s">
        <v>1479</v>
      </c>
      <c r="E44" s="316"/>
      <c r="F44" s="139" t="s">
        <v>1480</v>
      </c>
      <c r="G44" s="139"/>
      <c r="H44" s="37"/>
      <c r="I44" s="319"/>
      <c r="J44" s="37" t="s">
        <v>1434</v>
      </c>
      <c r="K44" s="37" t="s">
        <v>38</v>
      </c>
      <c r="L44" s="314" t="s">
        <v>1481</v>
      </c>
      <c r="M44" s="37" t="s">
        <v>593</v>
      </c>
      <c r="N44" s="37" t="s">
        <v>647</v>
      </c>
      <c r="O44" s="37" t="s">
        <v>38</v>
      </c>
      <c r="P44" s="37" t="s">
        <v>38</v>
      </c>
      <c r="Q44" s="37" t="s">
        <v>1482</v>
      </c>
      <c r="R44" s="37" t="s">
        <v>38</v>
      </c>
      <c r="S44" s="189" t="s">
        <v>38</v>
      </c>
    </row>
    <row r="45" customFormat="false" ht="15" hidden="false" customHeight="false" outlineLevel="0" collapsed="false">
      <c r="A45" s="146"/>
      <c r="B45" s="147"/>
      <c r="C45" s="320"/>
      <c r="D45" s="321"/>
      <c r="E45" s="321"/>
      <c r="F45" s="321"/>
      <c r="G45" s="321"/>
      <c r="H45" s="37"/>
      <c r="I45" s="313"/>
      <c r="J45" s="313"/>
      <c r="K45" s="313"/>
      <c r="L45" s="313"/>
      <c r="M45" s="313"/>
      <c r="N45" s="313"/>
      <c r="O45" s="313"/>
      <c r="P45" s="313"/>
      <c r="Q45" s="313"/>
      <c r="R45" s="313"/>
      <c r="S45" s="90"/>
    </row>
    <row r="46" customFormat="false" ht="15" hidden="false" customHeight="false" outlineLevel="0" collapsed="false">
      <c r="A46" s="207"/>
      <c r="B46" s="208"/>
      <c r="C46" s="322"/>
      <c r="D46" s="212"/>
      <c r="E46" s="212"/>
      <c r="F46" s="212"/>
      <c r="G46" s="212"/>
      <c r="H46" s="323"/>
      <c r="I46" s="210"/>
      <c r="J46" s="210"/>
      <c r="K46" s="210"/>
      <c r="L46" s="210"/>
      <c r="M46" s="210"/>
      <c r="N46" s="210"/>
      <c r="O46" s="210"/>
      <c r="P46" s="210"/>
      <c r="Q46" s="210"/>
      <c r="R46" s="210"/>
      <c r="S46" s="92"/>
    </row>
    <row r="47" customFormat="false" ht="15" hidden="false" customHeight="false" outlineLevel="0" collapsed="false">
      <c r="B47" s="213"/>
    </row>
    <row r="48" customFormat="false" ht="15" hidden="false" customHeight="true" outlineLevel="0" collapsed="false">
      <c r="C48" s="114" t="s">
        <v>1483</v>
      </c>
      <c r="D48" s="114"/>
      <c r="E48" s="114"/>
      <c r="F48" s="114"/>
      <c r="G48" s="114"/>
      <c r="H48" s="114"/>
      <c r="I48" s="114"/>
      <c r="J48" s="114"/>
      <c r="K48" s="114"/>
      <c r="L48" s="114"/>
      <c r="M48" s="114"/>
      <c r="N48" s="114"/>
      <c r="O48" s="114"/>
      <c r="P48" s="114"/>
    </row>
    <row r="49" customFormat="false" ht="15" hidden="false" customHeight="false" outlineLevel="0" collapsed="false">
      <c r="C49" s="114"/>
      <c r="D49" s="114"/>
      <c r="E49" s="114"/>
      <c r="F49" s="114"/>
      <c r="G49" s="114"/>
      <c r="H49" s="114"/>
      <c r="I49" s="114"/>
      <c r="J49" s="114"/>
      <c r="K49" s="114"/>
      <c r="L49" s="114"/>
      <c r="M49" s="114"/>
      <c r="N49" s="114"/>
      <c r="O49" s="114"/>
      <c r="P49" s="114"/>
    </row>
    <row r="50" customFormat="false" ht="15" hidden="false" customHeight="false" outlineLevel="0" collapsed="false">
      <c r="C50" s="114"/>
      <c r="D50" s="114"/>
      <c r="E50" s="114"/>
      <c r="F50" s="114"/>
      <c r="G50" s="114"/>
      <c r="H50" s="114"/>
      <c r="I50" s="114"/>
      <c r="J50" s="114"/>
      <c r="K50" s="114"/>
      <c r="L50" s="114"/>
      <c r="M50" s="114"/>
      <c r="N50" s="114"/>
      <c r="O50" s="114"/>
      <c r="P50" s="114"/>
    </row>
    <row r="51" customFormat="false" ht="15" hidden="false" customHeight="false" outlineLevel="0" collapsed="false">
      <c r="C51" s="114"/>
      <c r="D51" s="114"/>
      <c r="E51" s="114"/>
      <c r="F51" s="114"/>
      <c r="G51" s="114"/>
      <c r="H51" s="114"/>
      <c r="I51" s="114"/>
      <c r="J51" s="114"/>
      <c r="K51" s="114"/>
      <c r="L51" s="114"/>
      <c r="M51" s="114"/>
      <c r="N51" s="114"/>
      <c r="O51" s="114"/>
      <c r="P51" s="114"/>
    </row>
    <row r="53" customFormat="false" ht="15" hidden="false" customHeight="false" outlineLevel="0" collapsed="false">
      <c r="C53" s="47" t="s">
        <v>510</v>
      </c>
      <c r="D53" s="50"/>
    </row>
    <row r="54" customFormat="false" ht="15" hidden="false" customHeight="false" outlineLevel="0" collapsed="false">
      <c r="C54" s="85"/>
      <c r="D54" s="283"/>
    </row>
    <row r="55" customFormat="false" ht="15" hidden="false" customHeight="false" outlineLevel="0" collapsed="false">
      <c r="C55" s="85" t="s">
        <v>511</v>
      </c>
      <c r="D55" s="283" t="s">
        <v>512</v>
      </c>
    </row>
    <row r="56" customFormat="false" ht="15" hidden="false" customHeight="false" outlineLevel="0" collapsed="false">
      <c r="C56" s="85" t="s">
        <v>268</v>
      </c>
      <c r="D56" s="283" t="s">
        <v>513</v>
      </c>
    </row>
    <row r="57" customFormat="false" ht="15" hidden="false" customHeight="false" outlineLevel="0" collapsed="false">
      <c r="C57" s="85" t="s">
        <v>514</v>
      </c>
      <c r="D57" s="283" t="s">
        <v>515</v>
      </c>
    </row>
    <row r="58" customFormat="false" ht="15" hidden="false" customHeight="false" outlineLevel="0" collapsed="false">
      <c r="C58" s="85" t="s">
        <v>516</v>
      </c>
      <c r="D58" s="283" t="s">
        <v>517</v>
      </c>
    </row>
    <row r="59" customFormat="false" ht="15" hidden="false" customHeight="false" outlineLevel="0" collapsed="false">
      <c r="C59" s="85" t="s">
        <v>518</v>
      </c>
      <c r="D59" s="283" t="s">
        <v>519</v>
      </c>
    </row>
    <row r="60" customFormat="false" ht="15" hidden="false" customHeight="false" outlineLevel="0" collapsed="false">
      <c r="C60" s="85" t="s">
        <v>520</v>
      </c>
      <c r="D60" s="283" t="s">
        <v>521</v>
      </c>
    </row>
    <row r="61" customFormat="false" ht="15" hidden="false" customHeight="false" outlineLevel="0" collapsed="false">
      <c r="C61" s="85" t="s">
        <v>522</v>
      </c>
      <c r="D61" s="283" t="s">
        <v>523</v>
      </c>
    </row>
    <row r="62" customFormat="false" ht="15" hidden="false" customHeight="false" outlineLevel="0" collapsed="false">
      <c r="C62" s="85" t="s">
        <v>524</v>
      </c>
      <c r="D62" s="283" t="s">
        <v>525</v>
      </c>
    </row>
    <row r="63" customFormat="false" ht="15" hidden="false" customHeight="false" outlineLevel="0" collapsed="false">
      <c r="C63" s="324" t="s">
        <v>536</v>
      </c>
      <c r="D63" s="325" t="s">
        <v>537</v>
      </c>
    </row>
    <row r="64" customFormat="false" ht="15" hidden="false" customHeight="false" outlineLevel="0" collapsed="false">
      <c r="C64" s="115"/>
      <c r="D64" s="326"/>
    </row>
  </sheetData>
  <mergeCells count="1">
    <mergeCell ref="C48:P5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00390625" defaultRowHeight="15" zeroHeight="false" outlineLevelRow="0" outlineLevelCol="0"/>
  <cols>
    <col collapsed="false" customWidth="true" hidden="false" outlineLevel="0" max="1" min="1" style="36" width="30.28"/>
    <col collapsed="false" customWidth="true" hidden="false" outlineLevel="0" max="2" min="2" style="36" width="15.88"/>
    <col collapsed="false" customWidth="true" hidden="false" outlineLevel="0" max="3" min="3" style="36" width="11.57"/>
    <col collapsed="false" customWidth="true" hidden="false" outlineLevel="0" max="4" min="4" style="37" width="4.43"/>
    <col collapsed="false" customWidth="true" hidden="false" outlineLevel="0" max="5" min="5" style="36" width="10.12"/>
    <col collapsed="false" customWidth="true" hidden="false" outlineLevel="0" max="6" min="6" style="37" width="10.71"/>
    <col collapsed="false" customWidth="true" hidden="false" outlineLevel="0" max="7" min="7" style="36" width="5.57"/>
    <col collapsed="false" customWidth="true" hidden="false" outlineLevel="0" max="8" min="8" style="37" width="6.88"/>
    <col collapsed="false" customWidth="true" hidden="false" outlineLevel="0" max="9" min="9" style="36" width="10.85"/>
    <col collapsed="false" customWidth="true" hidden="false" outlineLevel="0" max="10" min="10" style="36" width="11.42"/>
    <col collapsed="false" customWidth="true" hidden="false" outlineLevel="0" max="11" min="11" style="36" width="12.57"/>
    <col collapsed="false" customWidth="true" hidden="false" outlineLevel="0" max="12" min="12" style="36" width="14.43"/>
    <col collapsed="false" customWidth="true" hidden="false" outlineLevel="0" max="13" min="13" style="36" width="4.86"/>
    <col collapsed="false" customWidth="true" hidden="false" outlineLevel="0" max="14" min="14" style="36" width="8.57"/>
    <col collapsed="false" customWidth="true" hidden="false" outlineLevel="0" max="15" min="15" style="36" width="9.13"/>
    <col collapsed="false" customWidth="true" hidden="false" outlineLevel="0" max="16" min="16" style="36" width="7.57"/>
    <col collapsed="false" customWidth="true" hidden="false" outlineLevel="0" max="17" min="17" style="36" width="3.86"/>
    <col collapsed="false" customWidth="true" hidden="false" outlineLevel="0" max="18" min="18" style="36" width="7.57"/>
    <col collapsed="false" customWidth="true" hidden="false" outlineLevel="0" max="19" min="19" style="36" width="8.29"/>
    <col collapsed="false" customWidth="false" hidden="false" outlineLevel="0" max="1024" min="20" style="36" width="10.99"/>
  </cols>
  <sheetData>
    <row r="1" customFormat="false" ht="15" hidden="false" customHeight="false" outlineLevel="0" collapsed="false">
      <c r="A1" s="36" t="s">
        <v>6</v>
      </c>
      <c r="B1" s="37" t="s">
        <v>257</v>
      </c>
      <c r="C1" s="37" t="s">
        <v>258</v>
      </c>
      <c r="D1" s="36" t="s">
        <v>259</v>
      </c>
      <c r="E1" s="36" t="s">
        <v>260</v>
      </c>
      <c r="F1" s="36" t="s">
        <v>261</v>
      </c>
      <c r="G1" s="36" t="s">
        <v>262</v>
      </c>
      <c r="H1" s="36" t="s">
        <v>263</v>
      </c>
      <c r="I1" s="36" t="s">
        <v>264</v>
      </c>
      <c r="J1" s="36" t="s">
        <v>265</v>
      </c>
      <c r="K1" s="36" t="s">
        <v>266</v>
      </c>
      <c r="L1" s="36" t="s">
        <v>267</v>
      </c>
      <c r="M1" s="36" t="s">
        <v>268</v>
      </c>
      <c r="N1" s="36" t="s">
        <v>269</v>
      </c>
      <c r="O1" s="36" t="s">
        <v>270</v>
      </c>
      <c r="P1" s="36" t="s">
        <v>271</v>
      </c>
      <c r="Q1" s="36" t="s">
        <v>272</v>
      </c>
      <c r="R1" s="36" t="s">
        <v>273</v>
      </c>
      <c r="S1" s="36" t="s">
        <v>274</v>
      </c>
      <c r="T1" s="36" t="s">
        <v>275</v>
      </c>
    </row>
    <row r="2" customFormat="false" ht="15" hidden="false" customHeight="false" outlineLevel="0" collapsed="false">
      <c r="A2" s="37" t="s">
        <v>1383</v>
      </c>
      <c r="B2" s="138" t="s">
        <v>289</v>
      </c>
      <c r="C2" s="36" t="n">
        <f aca="false">(0*(3713*0.49 + 5118*0.72) + 18*(3713*0.49 + 5118*0.25) + 24*(3713*0.02 + 5118*0.03)) / (3713+5118)</f>
        <v>6.93543879515344</v>
      </c>
      <c r="D2" s="37" t="n">
        <v>0</v>
      </c>
      <c r="E2" s="37"/>
      <c r="F2" s="139"/>
      <c r="G2" s="120" t="n">
        <v>18</v>
      </c>
      <c r="H2" s="37" t="n">
        <v>2.1</v>
      </c>
      <c r="I2" s="37" t="n">
        <v>0.7</v>
      </c>
      <c r="J2" s="37" t="n">
        <v>6.3</v>
      </c>
      <c r="K2" s="37" t="n">
        <v>0.95</v>
      </c>
      <c r="L2" s="37" t="n">
        <v>0.95</v>
      </c>
      <c r="M2" s="327"/>
      <c r="N2" s="37"/>
      <c r="O2" s="37"/>
      <c r="P2" s="37"/>
      <c r="Q2" s="37" t="n">
        <v>2.4</v>
      </c>
      <c r="R2" s="37" t="n">
        <v>1.1</v>
      </c>
      <c r="S2" s="37" t="n">
        <v>5.2</v>
      </c>
    </row>
    <row r="3" customFormat="false" ht="15" hidden="false" customHeight="false" outlineLevel="0" collapsed="false">
      <c r="A3" s="37" t="s">
        <v>1383</v>
      </c>
      <c r="B3" s="138" t="s">
        <v>289</v>
      </c>
      <c r="C3" s="36" t="n">
        <f aca="false">(0*(3713*0.49 + 5118*0.72) + 18*(3713*0.49 + 5118*0.25) + 24*(3713*0.02 + 5118*0.03)) / (3713+5118)</f>
        <v>6.93543879515344</v>
      </c>
      <c r="D3" s="37" t="n">
        <v>0</v>
      </c>
      <c r="E3" s="37"/>
      <c r="F3" s="139"/>
      <c r="G3" s="328" t="n">
        <v>24</v>
      </c>
      <c r="H3" s="37" t="n">
        <v>4.2</v>
      </c>
      <c r="I3" s="37" t="n">
        <v>0.5</v>
      </c>
      <c r="J3" s="37" t="n">
        <v>37.7</v>
      </c>
      <c r="K3" s="36" t="n">
        <v>0.95</v>
      </c>
      <c r="L3" s="36" t="n">
        <v>0.95</v>
      </c>
      <c r="M3" s="329"/>
      <c r="N3" s="37"/>
      <c r="O3" s="37"/>
      <c r="P3" s="37"/>
      <c r="Q3" s="37" t="n">
        <v>2.4</v>
      </c>
      <c r="R3" s="37" t="n">
        <v>1.1</v>
      </c>
      <c r="S3" s="37" t="n">
        <v>5.2</v>
      </c>
    </row>
    <row r="4" customFormat="false" ht="15" hidden="false" customHeight="false" outlineLevel="0" collapsed="false">
      <c r="A4" s="37" t="s">
        <v>1484</v>
      </c>
      <c r="B4" s="138" t="s">
        <v>1485</v>
      </c>
      <c r="C4" s="36" t="n">
        <v>6.2</v>
      </c>
      <c r="D4" s="37" t="n">
        <v>0</v>
      </c>
      <c r="E4" s="37"/>
      <c r="F4" s="139"/>
      <c r="G4" s="328" t="n">
        <v>1.3</v>
      </c>
      <c r="H4" s="37" t="n">
        <v>1.18</v>
      </c>
      <c r="I4" s="37" t="n">
        <v>0.39</v>
      </c>
      <c r="J4" s="36" t="n">
        <v>5.13</v>
      </c>
      <c r="K4" s="37" t="n">
        <v>0.95</v>
      </c>
      <c r="L4" s="37" t="n">
        <v>0.95</v>
      </c>
      <c r="M4" s="327" t="n">
        <v>0.19</v>
      </c>
      <c r="N4" s="37" t="n">
        <v>0.03</v>
      </c>
      <c r="O4" s="37" t="n">
        <v>0.85</v>
      </c>
      <c r="P4" s="37"/>
      <c r="Q4" s="37"/>
      <c r="R4" s="37"/>
      <c r="S4" s="37"/>
    </row>
    <row r="5" customFormat="false" ht="15" hidden="false" customHeight="false" outlineLevel="0" collapsed="false">
      <c r="A5" s="37" t="s">
        <v>1484</v>
      </c>
      <c r="B5" s="138" t="s">
        <v>1485</v>
      </c>
      <c r="C5" s="36" t="n">
        <v>6.2</v>
      </c>
      <c r="D5" s="37" t="n">
        <v>0</v>
      </c>
      <c r="E5" s="37"/>
      <c r="F5" s="139"/>
      <c r="G5" s="328" t="n">
        <v>7.7</v>
      </c>
      <c r="H5" s="37" t="n">
        <v>7.26</v>
      </c>
      <c r="I5" s="37" t="n">
        <v>1.33</v>
      </c>
      <c r="J5" s="36" t="n">
        <v>50.94</v>
      </c>
      <c r="K5" s="37" t="n">
        <v>0.95</v>
      </c>
      <c r="L5" s="37" t="n">
        <v>0.95</v>
      </c>
      <c r="M5" s="327" t="n">
        <v>0.19</v>
      </c>
      <c r="N5" s="37" t="n">
        <v>0.03</v>
      </c>
      <c r="O5" s="37" t="n">
        <v>0.85</v>
      </c>
      <c r="P5" s="37"/>
      <c r="Q5" s="37"/>
      <c r="R5" s="37"/>
      <c r="S5" s="37"/>
    </row>
    <row r="6" customFormat="false" ht="13.8" hidden="false" customHeight="false" outlineLevel="0" collapsed="false">
      <c r="A6" s="37" t="s">
        <v>1484</v>
      </c>
      <c r="B6" s="138" t="s">
        <v>1485</v>
      </c>
      <c r="C6" s="36" t="n">
        <v>6.2</v>
      </c>
      <c r="D6" s="37" t="n">
        <v>0</v>
      </c>
      <c r="E6" s="37"/>
      <c r="F6" s="139"/>
      <c r="G6" s="328" t="n">
        <v>15</v>
      </c>
      <c r="H6" s="37" t="n">
        <v>7.81</v>
      </c>
      <c r="I6" s="37" t="n">
        <v>1.88</v>
      </c>
      <c r="J6" s="36" t="n">
        <v>35.08</v>
      </c>
      <c r="K6" s="37" t="n">
        <v>0.95</v>
      </c>
      <c r="L6" s="37" t="n">
        <v>0.95</v>
      </c>
      <c r="M6" s="327" t="n">
        <v>0.19</v>
      </c>
      <c r="N6" s="37" t="n">
        <v>0.03</v>
      </c>
      <c r="O6" s="37" t="n">
        <v>0.85</v>
      </c>
      <c r="P6" s="37"/>
      <c r="Q6" s="37"/>
      <c r="R6" s="37"/>
      <c r="S6" s="37"/>
    </row>
    <row r="7" customFormat="false" ht="13.8" hidden="false" customHeight="false" outlineLevel="0" collapsed="false">
      <c r="A7" s="37" t="s">
        <v>1484</v>
      </c>
      <c r="B7" s="138" t="s">
        <v>1485</v>
      </c>
      <c r="C7" s="36" t="n">
        <v>6.2</v>
      </c>
      <c r="D7" s="37" t="n">
        <v>0</v>
      </c>
      <c r="E7" s="37"/>
      <c r="F7" s="139"/>
      <c r="G7" s="328" t="n">
        <v>24.2</v>
      </c>
      <c r="H7" s="37" t="n">
        <v>2.61</v>
      </c>
      <c r="I7" s="37" t="n">
        <v>0.43</v>
      </c>
      <c r="J7" s="36" t="n">
        <v>17.63</v>
      </c>
      <c r="K7" s="37" t="n">
        <v>0.95</v>
      </c>
      <c r="L7" s="37" t="n">
        <v>0.95</v>
      </c>
      <c r="M7" s="327" t="n">
        <v>0.19</v>
      </c>
      <c r="N7" s="37" t="n">
        <v>0.03</v>
      </c>
      <c r="O7" s="37" t="n">
        <v>0.85</v>
      </c>
      <c r="P7" s="37"/>
      <c r="Q7" s="37"/>
      <c r="R7" s="37"/>
      <c r="S7" s="37"/>
    </row>
    <row r="8" customFormat="false" ht="13.8" hidden="false" customHeight="false" outlineLevel="0" collapsed="false">
      <c r="A8" s="37" t="s">
        <v>1484</v>
      </c>
      <c r="B8" s="138" t="s">
        <v>1485</v>
      </c>
      <c r="C8" s="36" t="n">
        <v>6.2</v>
      </c>
      <c r="D8" s="37" t="n">
        <v>0</v>
      </c>
      <c r="E8" s="37"/>
      <c r="F8" s="139"/>
      <c r="G8" s="328" t="n">
        <v>39.5</v>
      </c>
      <c r="H8" s="37" t="n">
        <v>16.34</v>
      </c>
      <c r="I8" s="37" t="n">
        <v>3.69</v>
      </c>
      <c r="J8" s="36" t="n">
        <v>83.53</v>
      </c>
      <c r="K8" s="37" t="n">
        <v>0.95</v>
      </c>
      <c r="L8" s="37" t="n">
        <v>0.95</v>
      </c>
      <c r="M8" s="327" t="n">
        <v>0.19</v>
      </c>
      <c r="N8" s="37" t="n">
        <v>0.03</v>
      </c>
      <c r="O8" s="37" t="n">
        <v>0.85</v>
      </c>
      <c r="P8" s="37"/>
      <c r="Q8" s="37"/>
      <c r="R8" s="37"/>
      <c r="S8" s="37"/>
    </row>
    <row r="9" customFormat="false" ht="13.8" hidden="false" customHeight="false" outlineLevel="0" collapsed="false">
      <c r="A9" s="37" t="s">
        <v>1484</v>
      </c>
      <c r="B9" s="138" t="s">
        <v>1485</v>
      </c>
      <c r="C9" s="36" t="n">
        <v>6.2</v>
      </c>
      <c r="D9" s="37" t="n">
        <v>0</v>
      </c>
      <c r="E9" s="37"/>
      <c r="F9" s="139"/>
      <c r="G9" s="328" t="n">
        <v>53.9</v>
      </c>
      <c r="H9" s="37" t="n">
        <v>54.39</v>
      </c>
      <c r="I9" s="37" t="n">
        <v>4.39</v>
      </c>
      <c r="J9" s="36" t="n">
        <v>100</v>
      </c>
      <c r="K9" s="37" t="n">
        <v>0.95</v>
      </c>
      <c r="L9" s="37" t="n">
        <v>0.95</v>
      </c>
      <c r="M9" s="327" t="n">
        <v>0.19</v>
      </c>
      <c r="N9" s="37" t="n">
        <v>0.03</v>
      </c>
      <c r="O9" s="37" t="n">
        <v>0.85</v>
      </c>
      <c r="P9" s="37"/>
      <c r="Q9" s="37"/>
      <c r="R9" s="37"/>
      <c r="S9" s="37"/>
    </row>
    <row r="10" customFormat="false" ht="15" hidden="false" customHeight="false" outlineLevel="0" collapsed="false">
      <c r="A10" s="37" t="s">
        <v>1412</v>
      </c>
      <c r="B10" s="138" t="s">
        <v>290</v>
      </c>
      <c r="E10" s="37" t="n">
        <v>1</v>
      </c>
      <c r="F10" s="37" t="n">
        <v>9.99</v>
      </c>
      <c r="G10" s="328"/>
      <c r="H10" s="37" t="n">
        <v>0</v>
      </c>
      <c r="I10" s="37" t="n">
        <v>0</v>
      </c>
      <c r="J10" s="36" t="n">
        <v>2.44</v>
      </c>
      <c r="K10" s="37" t="n">
        <v>0.95</v>
      </c>
      <c r="L10" s="37" t="n">
        <v>0.95</v>
      </c>
      <c r="M10" s="327" t="n">
        <v>0.69</v>
      </c>
      <c r="N10" s="36" t="n">
        <v>0.25</v>
      </c>
      <c r="O10" s="37" t="n">
        <v>2.23</v>
      </c>
      <c r="P10" s="37"/>
      <c r="Q10" s="37"/>
      <c r="R10" s="37"/>
      <c r="S10" s="37"/>
    </row>
    <row r="11" customFormat="false" ht="15" hidden="false" customHeight="false" outlineLevel="0" collapsed="false">
      <c r="A11" s="37" t="s">
        <v>1412</v>
      </c>
      <c r="B11" s="138" t="s">
        <v>290</v>
      </c>
      <c r="C11" s="37"/>
      <c r="E11" s="37" t="n">
        <v>10</v>
      </c>
      <c r="F11" s="37" t="n">
        <v>19.99</v>
      </c>
      <c r="G11" s="328"/>
      <c r="H11" s="37" t="n">
        <v>9.71</v>
      </c>
      <c r="I11" s="37" t="n">
        <v>2.73</v>
      </c>
      <c r="J11" s="36" t="n">
        <v>34.5</v>
      </c>
      <c r="K11" s="37" t="n">
        <v>0.95</v>
      </c>
      <c r="L11" s="37" t="n">
        <v>0.95</v>
      </c>
      <c r="M11" s="327" t="n">
        <v>0.69</v>
      </c>
      <c r="N11" s="36" t="n">
        <v>0.25</v>
      </c>
      <c r="O11" s="37" t="n">
        <v>2.23</v>
      </c>
      <c r="P11" s="37"/>
      <c r="Q11" s="37"/>
      <c r="R11" s="37"/>
      <c r="S11" s="37"/>
    </row>
    <row r="12" customFormat="false" ht="15" hidden="false" customHeight="false" outlineLevel="0" collapsed="false">
      <c r="A12" s="37" t="s">
        <v>1412</v>
      </c>
      <c r="B12" s="138" t="s">
        <v>290</v>
      </c>
      <c r="C12" s="37"/>
      <c r="E12" s="37" t="n">
        <v>20</v>
      </c>
      <c r="F12" s="37" t="n">
        <v>29.99</v>
      </c>
      <c r="G12" s="328"/>
      <c r="H12" s="37" t="n">
        <v>13.4</v>
      </c>
      <c r="I12" s="37" t="n">
        <v>4.3</v>
      </c>
      <c r="J12" s="36" t="n">
        <v>41.79</v>
      </c>
      <c r="K12" s="37" t="n">
        <v>0.95</v>
      </c>
      <c r="L12" s="37" t="n">
        <v>0.95</v>
      </c>
      <c r="M12" s="327" t="n">
        <v>0.69</v>
      </c>
      <c r="N12" s="36" t="n">
        <v>0.25</v>
      </c>
      <c r="O12" s="37" t="n">
        <v>2.23</v>
      </c>
      <c r="P12" s="37"/>
      <c r="Q12" s="37"/>
      <c r="R12" s="37"/>
      <c r="S12" s="37"/>
    </row>
    <row r="13" customFormat="false" ht="15" hidden="false" customHeight="false" outlineLevel="0" collapsed="false">
      <c r="A13" s="37" t="s">
        <v>1412</v>
      </c>
      <c r="B13" s="138" t="s">
        <v>290</v>
      </c>
      <c r="C13" s="139"/>
      <c r="D13" s="139"/>
      <c r="E13" s="139" t="n">
        <v>30</v>
      </c>
      <c r="F13" s="139" t="n">
        <v>44.99</v>
      </c>
      <c r="G13" s="328"/>
      <c r="H13" s="37" t="n">
        <v>50</v>
      </c>
      <c r="I13" s="37" t="n">
        <v>13.3</v>
      </c>
      <c r="J13" s="37" t="n">
        <v>187.4</v>
      </c>
      <c r="K13" s="37" t="n">
        <v>0.95</v>
      </c>
      <c r="L13" s="37" t="n">
        <v>0.95</v>
      </c>
      <c r="M13" s="327" t="n">
        <v>0.69</v>
      </c>
      <c r="N13" s="36" t="n">
        <v>0.25</v>
      </c>
      <c r="O13" s="37" t="n">
        <v>2.23</v>
      </c>
      <c r="P13" s="37"/>
      <c r="Q13" s="37"/>
      <c r="R13" s="37"/>
      <c r="S13" s="37"/>
    </row>
    <row r="14" customFormat="false" ht="15" hidden="false" customHeight="false" outlineLevel="0" collapsed="false">
      <c r="A14" s="37" t="s">
        <v>1412</v>
      </c>
      <c r="B14" s="138" t="s">
        <v>290</v>
      </c>
      <c r="C14" s="139"/>
      <c r="D14" s="139"/>
      <c r="E14" s="139" t="n">
        <v>45</v>
      </c>
      <c r="F14" s="139" t="s">
        <v>277</v>
      </c>
      <c r="G14" s="328"/>
      <c r="H14" s="37" t="n">
        <v>32.8</v>
      </c>
      <c r="I14" s="37" t="n">
        <v>8.38</v>
      </c>
      <c r="J14" s="37" t="n">
        <v>128.3</v>
      </c>
      <c r="K14" s="37" t="n">
        <v>0.95</v>
      </c>
      <c r="L14" s="37" t="n">
        <v>0.95</v>
      </c>
      <c r="M14" s="327" t="n">
        <v>0.69</v>
      </c>
      <c r="N14" s="36" t="n">
        <v>0.25</v>
      </c>
      <c r="O14" s="37" t="n">
        <v>2.23</v>
      </c>
      <c r="P14" s="37"/>
      <c r="Q14" s="37"/>
      <c r="R14" s="37"/>
      <c r="S14" s="37"/>
    </row>
    <row r="15" customFormat="false" ht="15" hidden="false" customHeight="false" outlineLevel="0" collapsed="false">
      <c r="A15" s="37" t="s">
        <v>348</v>
      </c>
      <c r="B15" s="138" t="s">
        <v>1486</v>
      </c>
      <c r="C15" s="37"/>
      <c r="D15" s="37" t="n">
        <v>0</v>
      </c>
      <c r="E15" s="37" t="n">
        <v>0.01</v>
      </c>
      <c r="F15" s="36" t="n">
        <v>1</v>
      </c>
      <c r="G15" s="328"/>
      <c r="H15" s="37" t="n">
        <v>0.7</v>
      </c>
      <c r="I15" s="37" t="n">
        <v>0.2</v>
      </c>
      <c r="J15" s="37" t="n">
        <v>2.7</v>
      </c>
      <c r="K15" s="37" t="n">
        <v>0.95</v>
      </c>
      <c r="L15" s="37" t="n">
        <v>0.95</v>
      </c>
      <c r="M15" s="327" t="n">
        <v>0.14</v>
      </c>
      <c r="N15" s="37" t="n">
        <v>0</v>
      </c>
      <c r="O15" s="37" t="n">
        <v>0.5</v>
      </c>
      <c r="P15" s="37"/>
      <c r="Q15" s="37"/>
      <c r="R15" s="37"/>
      <c r="S15" s="37"/>
    </row>
    <row r="16" customFormat="false" ht="15" hidden="false" customHeight="false" outlineLevel="0" collapsed="false">
      <c r="A16" s="37" t="s">
        <v>348</v>
      </c>
      <c r="B16" s="138" t="s">
        <v>1486</v>
      </c>
      <c r="C16" s="139"/>
      <c r="D16" s="139" t="n">
        <v>0</v>
      </c>
      <c r="E16" s="139" t="n">
        <v>1.01</v>
      </c>
      <c r="F16" s="139" t="n">
        <v>5</v>
      </c>
      <c r="G16" s="328"/>
      <c r="H16" s="37" t="n">
        <v>1.5</v>
      </c>
      <c r="I16" s="37" t="n">
        <v>0.3</v>
      </c>
      <c r="J16" s="37" t="n">
        <v>8.4</v>
      </c>
      <c r="K16" s="37" t="n">
        <v>0.95</v>
      </c>
      <c r="L16" s="37" t="n">
        <v>0.95</v>
      </c>
      <c r="M16" s="327" t="n">
        <v>0.14</v>
      </c>
      <c r="N16" s="37" t="n">
        <v>0</v>
      </c>
      <c r="O16" s="37" t="n">
        <v>0.5</v>
      </c>
      <c r="P16" s="37"/>
      <c r="Q16" s="37"/>
      <c r="R16" s="37"/>
      <c r="S16" s="37"/>
    </row>
    <row r="17" customFormat="false" ht="15" hidden="false" customHeight="false" outlineLevel="0" collapsed="false">
      <c r="A17" s="37" t="s">
        <v>348</v>
      </c>
      <c r="B17" s="138" t="s">
        <v>1486</v>
      </c>
      <c r="C17" s="139"/>
      <c r="D17" s="139" t="n">
        <v>0</v>
      </c>
      <c r="E17" s="139" t="n">
        <v>5.01</v>
      </c>
      <c r="F17" s="139" t="n">
        <v>30</v>
      </c>
      <c r="G17" s="328"/>
      <c r="H17" s="37" t="n">
        <v>3.4</v>
      </c>
      <c r="I17" s="37" t="n">
        <v>1.1</v>
      </c>
      <c r="J17" s="37" t="n">
        <v>10.2</v>
      </c>
      <c r="K17" s="37" t="n">
        <v>0.95</v>
      </c>
      <c r="L17" s="37" t="n">
        <v>0.95</v>
      </c>
      <c r="M17" s="327" t="n">
        <v>0.14</v>
      </c>
      <c r="N17" s="37" t="n">
        <v>0</v>
      </c>
      <c r="O17" s="37" t="n">
        <v>0.5</v>
      </c>
      <c r="P17" s="37"/>
      <c r="Q17" s="37"/>
      <c r="R17" s="37"/>
      <c r="S17" s="37"/>
    </row>
    <row r="18" customFormat="false" ht="15" hidden="false" customHeight="false" outlineLevel="0" collapsed="false">
      <c r="A18" s="37" t="s">
        <v>348</v>
      </c>
      <c r="B18" s="138" t="s">
        <v>1486</v>
      </c>
      <c r="C18" s="139"/>
      <c r="D18" s="139" t="n">
        <v>0</v>
      </c>
      <c r="E18" s="139" t="n">
        <v>30</v>
      </c>
      <c r="F18" s="139" t="s">
        <v>277</v>
      </c>
      <c r="G18" s="328"/>
      <c r="H18" s="37" t="n">
        <v>10</v>
      </c>
      <c r="I18" s="37" t="n">
        <v>1.9</v>
      </c>
      <c r="J18" s="37" t="n">
        <v>52.8</v>
      </c>
      <c r="K18" s="37" t="n">
        <v>0.95</v>
      </c>
      <c r="L18" s="37" t="n">
        <v>0.95</v>
      </c>
      <c r="M18" s="327" t="n">
        <v>0.14</v>
      </c>
      <c r="N18" s="37" t="n">
        <v>0</v>
      </c>
      <c r="O18" s="37" t="n">
        <v>0.5</v>
      </c>
      <c r="P18" s="37"/>
      <c r="Q18" s="37"/>
      <c r="R18" s="37"/>
      <c r="S18" s="37"/>
    </row>
    <row r="19" customFormat="false" ht="15" hidden="false" customHeight="false" outlineLevel="0" collapsed="false">
      <c r="A19" s="37" t="s">
        <v>1448</v>
      </c>
      <c r="B19" s="138" t="s">
        <v>295</v>
      </c>
      <c r="D19" s="37" t="n">
        <v>0</v>
      </c>
      <c r="E19" s="37" t="n">
        <v>0.01</v>
      </c>
      <c r="F19" s="139" t="n">
        <v>9.99</v>
      </c>
      <c r="G19" s="328" t="n">
        <f aca="false">(6*2.66 + 33*0.88) / (6+33)</f>
        <v>1.15384615384615</v>
      </c>
      <c r="H19" s="37" t="n">
        <v>1.1</v>
      </c>
      <c r="I19" s="37" t="n">
        <v>0.1</v>
      </c>
      <c r="J19" s="37" t="n">
        <v>7.5</v>
      </c>
      <c r="K19" s="37" t="n">
        <v>0.95</v>
      </c>
      <c r="L19" s="37" t="n">
        <v>0.95</v>
      </c>
      <c r="M19" s="327" t="n">
        <v>5.1</v>
      </c>
      <c r="N19" s="37" t="n">
        <v>0.7</v>
      </c>
      <c r="O19" s="37" t="n">
        <v>107.7</v>
      </c>
      <c r="P19" s="37"/>
      <c r="Q19" s="37"/>
      <c r="R19" s="37"/>
      <c r="S19" s="37"/>
    </row>
    <row r="20" customFormat="false" ht="15" hidden="false" customHeight="false" outlineLevel="0" collapsed="false">
      <c r="A20" s="37" t="s">
        <v>1448</v>
      </c>
      <c r="B20" s="138" t="s">
        <v>295</v>
      </c>
      <c r="C20" s="37"/>
      <c r="D20" s="37" t="n">
        <v>0</v>
      </c>
      <c r="E20" s="37" t="n">
        <v>10</v>
      </c>
      <c r="F20" s="317" t="n">
        <v>19.99</v>
      </c>
      <c r="G20" s="328" t="n">
        <f aca="false">(12*16.58 + 10*15.17) / (12+10)</f>
        <v>15.9390909090909</v>
      </c>
      <c r="H20" s="37" t="n">
        <v>35.1</v>
      </c>
      <c r="I20" s="37" t="n">
        <v>2.9</v>
      </c>
      <c r="J20" s="37" t="n">
        <v>419.1</v>
      </c>
      <c r="K20" s="37" t="n">
        <v>0.95</v>
      </c>
      <c r="L20" s="37" t="n">
        <v>0.95</v>
      </c>
      <c r="M20" s="327" t="n">
        <v>5.1</v>
      </c>
      <c r="N20" s="37" t="n">
        <v>0.7</v>
      </c>
      <c r="O20" s="37" t="n">
        <v>107.7</v>
      </c>
      <c r="P20" s="37"/>
      <c r="Q20" s="37"/>
      <c r="R20" s="37"/>
      <c r="S20" s="37"/>
    </row>
    <row r="21" customFormat="false" ht="15" hidden="false" customHeight="false" outlineLevel="0" collapsed="false">
      <c r="A21" s="37" t="s">
        <v>1448</v>
      </c>
      <c r="B21" s="138" t="s">
        <v>295</v>
      </c>
      <c r="C21" s="37"/>
      <c r="D21" s="37" t="n">
        <v>0</v>
      </c>
      <c r="E21" s="37" t="n">
        <v>20</v>
      </c>
      <c r="F21" s="139" t="n">
        <v>29.99</v>
      </c>
      <c r="G21" s="328" t="n">
        <f aca="false">(39*24.76 + 15*23.29) / (39+15)</f>
        <v>24.3516666666667</v>
      </c>
      <c r="H21" s="37" t="n">
        <v>57.8</v>
      </c>
      <c r="I21" s="37" t="n">
        <v>6.1</v>
      </c>
      <c r="J21" s="37" t="n">
        <v>544.5</v>
      </c>
      <c r="K21" s="37" t="n">
        <v>0.95</v>
      </c>
      <c r="L21" s="37" t="n">
        <v>0.95</v>
      </c>
      <c r="M21" s="327" t="n">
        <v>5.1</v>
      </c>
      <c r="N21" s="37" t="n">
        <v>0.7</v>
      </c>
      <c r="O21" s="37" t="n">
        <v>107.7</v>
      </c>
      <c r="P21" s="37"/>
      <c r="Q21" s="37"/>
      <c r="R21" s="37"/>
      <c r="S21" s="37"/>
    </row>
    <row r="22" customFormat="false" ht="15" hidden="false" customHeight="false" outlineLevel="0" collapsed="false">
      <c r="A22" s="37" t="s">
        <v>1448</v>
      </c>
      <c r="B22" s="138" t="s">
        <v>295</v>
      </c>
      <c r="C22" s="139"/>
      <c r="D22" s="139" t="n">
        <v>0</v>
      </c>
      <c r="E22" s="139" t="n">
        <v>30</v>
      </c>
      <c r="F22" s="139" t="n">
        <v>39.99</v>
      </c>
      <c r="G22" s="328" t="n">
        <f aca="false">(21*34.73 + 8*34.66) / (21 + 8)</f>
        <v>34.7106896551724</v>
      </c>
      <c r="H22" s="37" t="n">
        <v>69.6</v>
      </c>
      <c r="I22" s="37" t="n">
        <v>6.6</v>
      </c>
      <c r="J22" s="37" t="n">
        <v>736.4</v>
      </c>
      <c r="K22" s="37" t="n">
        <v>0.95</v>
      </c>
      <c r="L22" s="37" t="n">
        <v>0.95</v>
      </c>
      <c r="M22" s="327" t="n">
        <v>5.1</v>
      </c>
      <c r="N22" s="37" t="n">
        <v>0.7</v>
      </c>
      <c r="O22" s="37" t="n">
        <v>107.7</v>
      </c>
      <c r="P22" s="37"/>
      <c r="Q22" s="37"/>
      <c r="R22" s="37"/>
      <c r="S22" s="37"/>
    </row>
    <row r="23" customFormat="false" ht="15" hidden="false" customHeight="false" outlineLevel="0" collapsed="false">
      <c r="A23" s="37" t="s">
        <v>1448</v>
      </c>
      <c r="B23" s="138" t="s">
        <v>295</v>
      </c>
      <c r="C23" s="139"/>
      <c r="D23" s="139" t="n">
        <v>0</v>
      </c>
      <c r="E23" s="139" t="n">
        <v>40</v>
      </c>
      <c r="F23" s="139" t="s">
        <v>277</v>
      </c>
      <c r="G23" s="328" t="n">
        <f aca="false">(28*46.97 + 4*43.38) / (28+4)</f>
        <v>46.52125</v>
      </c>
      <c r="H23" s="37" t="n">
        <v>94.2</v>
      </c>
      <c r="I23" s="37" t="n">
        <v>8.7</v>
      </c>
      <c r="J23" s="37" t="n">
        <v>1014</v>
      </c>
      <c r="K23" s="37" t="n">
        <v>0.95</v>
      </c>
      <c r="L23" s="37" t="n">
        <v>0.95</v>
      </c>
      <c r="M23" s="327" t="n">
        <v>5.1</v>
      </c>
      <c r="N23" s="37" t="n">
        <v>0.7</v>
      </c>
      <c r="O23" s="37" t="n">
        <v>107.7</v>
      </c>
      <c r="P23" s="37"/>
      <c r="Q23" s="37"/>
      <c r="R23" s="37"/>
      <c r="S23" s="37"/>
    </row>
    <row r="24" customFormat="false" ht="15" hidden="false" customHeight="false" outlineLevel="0" collapsed="false">
      <c r="A24" s="37" t="s">
        <v>1349</v>
      </c>
      <c r="B24" s="138"/>
      <c r="C24" s="36" t="n">
        <v>0.077</v>
      </c>
      <c r="E24" s="37"/>
      <c r="G24" s="120"/>
      <c r="H24" s="36"/>
      <c r="K24" s="37" t="n">
        <v>0.95</v>
      </c>
      <c r="L24" s="37" t="n">
        <v>0.95</v>
      </c>
      <c r="M24" s="327" t="n">
        <v>10.9</v>
      </c>
      <c r="N24" s="37" t="n">
        <v>3.6</v>
      </c>
      <c r="O24" s="37" t="n">
        <v>20.5</v>
      </c>
      <c r="P24" s="37"/>
      <c r="Q24" s="37"/>
      <c r="R24" s="37"/>
      <c r="S24" s="37"/>
    </row>
    <row r="25" customFormat="false" ht="15" hidden="false" customHeight="false" outlineLevel="0" collapsed="false">
      <c r="A25" s="137" t="s">
        <v>833</v>
      </c>
      <c r="B25" s="138" t="s">
        <v>1487</v>
      </c>
      <c r="C25" s="36" t="n">
        <v>16.1</v>
      </c>
      <c r="D25" s="37" t="n">
        <v>0</v>
      </c>
      <c r="E25" s="37"/>
      <c r="F25" s="139"/>
      <c r="G25" s="328" t="n">
        <v>15</v>
      </c>
      <c r="H25" s="37" t="n">
        <v>10.75</v>
      </c>
      <c r="I25" s="37" t="n">
        <v>0</v>
      </c>
      <c r="J25" s="37" t="n">
        <v>66.36</v>
      </c>
      <c r="K25" s="37" t="n">
        <v>0.95</v>
      </c>
      <c r="L25" s="37" t="n">
        <v>0.95</v>
      </c>
      <c r="M25" s="327" t="n">
        <v>1.25</v>
      </c>
      <c r="N25" s="37" t="n">
        <v>0.33</v>
      </c>
      <c r="O25" s="37" t="n">
        <v>6.33</v>
      </c>
      <c r="P25" s="37"/>
      <c r="Q25" s="37"/>
      <c r="R25" s="37"/>
      <c r="S25" s="37"/>
    </row>
    <row r="26" customFormat="false" ht="15" hidden="false" customHeight="false" outlineLevel="0" collapsed="false">
      <c r="A26" s="137" t="s">
        <v>833</v>
      </c>
      <c r="B26" s="138" t="s">
        <v>1487</v>
      </c>
      <c r="C26" s="36" t="n">
        <v>16.1</v>
      </c>
      <c r="D26" s="37" t="n">
        <v>0</v>
      </c>
      <c r="G26" s="328" t="n">
        <v>25</v>
      </c>
      <c r="H26" s="37" t="n">
        <v>18.22</v>
      </c>
      <c r="I26" s="37" t="n">
        <v>3.27</v>
      </c>
      <c r="J26" s="37" t="n">
        <v>89.25</v>
      </c>
      <c r="K26" s="37" t="n">
        <v>0.95</v>
      </c>
      <c r="L26" s="37" t="n">
        <v>0.95</v>
      </c>
      <c r="M26" s="327" t="n">
        <v>1.25</v>
      </c>
      <c r="N26" s="37" t="n">
        <v>0.33</v>
      </c>
      <c r="O26" s="37" t="n">
        <v>6.33</v>
      </c>
      <c r="P26" s="37"/>
    </row>
    <row r="27" customFormat="false" ht="15" hidden="false" customHeight="false" outlineLevel="0" collapsed="false">
      <c r="A27" s="137" t="s">
        <v>833</v>
      </c>
      <c r="B27" s="138" t="s">
        <v>1487</v>
      </c>
      <c r="C27" s="36" t="n">
        <v>16.1</v>
      </c>
      <c r="D27" s="37" t="n">
        <v>0</v>
      </c>
      <c r="G27" s="120" t="n">
        <v>35</v>
      </c>
      <c r="H27" s="37" t="n">
        <v>33.64</v>
      </c>
      <c r="I27" s="36" t="n">
        <v>5.14</v>
      </c>
      <c r="J27" s="36" t="n">
        <v>184.11</v>
      </c>
      <c r="K27" s="37" t="n">
        <v>0.95</v>
      </c>
      <c r="L27" s="37" t="n">
        <v>0.95</v>
      </c>
      <c r="M27" s="327" t="n">
        <v>1.25</v>
      </c>
      <c r="N27" s="37" t="n">
        <v>0.33</v>
      </c>
      <c r="O27" s="37" t="n">
        <v>6.33</v>
      </c>
      <c r="P27" s="3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52" topLeftCell="A1" activePane="bottomLeft" state="split"/>
      <selection pane="topLeft" activeCell="A1" activeCellId="0" sqref="A1"/>
      <selection pane="bottomLeft" activeCell="B7" activeCellId="0" sqref="B7"/>
    </sheetView>
  </sheetViews>
  <sheetFormatPr defaultColWidth="11.43359375" defaultRowHeight="15" zeroHeight="false" outlineLevelRow="0" outlineLevelCol="0"/>
  <cols>
    <col collapsed="false" customWidth="true" hidden="false" outlineLevel="0" max="1" min="1" style="35" width="27.99"/>
    <col collapsed="false" customWidth="true" hidden="false" outlineLevel="0" max="2" min="2" style="35" width="12.71"/>
    <col collapsed="false" customWidth="true" hidden="false" outlineLevel="0" max="3" min="3" style="35" width="11.3"/>
    <col collapsed="false" customWidth="true" hidden="false" outlineLevel="0" max="4" min="4" style="35" width="6.15"/>
    <col collapsed="false" customWidth="true" hidden="false" outlineLevel="0" max="5" min="5" style="35" width="10.85"/>
    <col collapsed="false" customWidth="false" hidden="false" outlineLevel="0" max="6" min="6" style="35" width="11.42"/>
    <col collapsed="false" customWidth="true" hidden="false" outlineLevel="0" max="7" min="7" style="35" width="7.57"/>
    <col collapsed="false" customWidth="true" hidden="false" outlineLevel="0" max="8" min="8" style="35" width="7"/>
    <col collapsed="false" customWidth="true" hidden="false" outlineLevel="0" max="9" min="9" style="35" width="11.57"/>
    <col collapsed="false" customWidth="true" hidden="false" outlineLevel="0" max="11" min="10" style="35" width="11.99"/>
    <col collapsed="false" customWidth="true" hidden="false" outlineLevel="0" max="12" min="12" style="35" width="13.14"/>
    <col collapsed="false" customWidth="true" hidden="false" outlineLevel="0" max="13" min="13" style="35" width="6.71"/>
    <col collapsed="false" customWidth="true" hidden="false" outlineLevel="0" max="14" min="14" style="35" width="8.86"/>
    <col collapsed="false" customWidth="true" hidden="false" outlineLevel="0" max="15" min="15" style="35" width="9.29"/>
    <col collapsed="false" customWidth="true" hidden="false" outlineLevel="0" max="16" min="16" style="35" width="7.57"/>
    <col collapsed="false" customWidth="true" hidden="false" outlineLevel="0" max="17" min="17" style="35" width="6.28"/>
    <col collapsed="false" customWidth="true" hidden="false" outlineLevel="0" max="18" min="18" style="35" width="7.87"/>
    <col collapsed="false" customWidth="true" hidden="false" outlineLevel="0" max="19" min="19" style="35" width="8.29"/>
    <col collapsed="false" customWidth="true" hidden="false" outlineLevel="0" max="20" min="20" style="35" width="20.71"/>
    <col collapsed="false" customWidth="false" hidden="false" outlineLevel="0" max="1024" min="21" style="35" width="11.42"/>
  </cols>
  <sheetData>
    <row r="1" s="38" customFormat="true" ht="15" hidden="false" customHeight="false" outlineLevel="0" collapsed="false">
      <c r="A1" s="36" t="s">
        <v>6</v>
      </c>
      <c r="B1" s="37" t="s">
        <v>257</v>
      </c>
      <c r="C1" s="37" t="s">
        <v>258</v>
      </c>
      <c r="D1" s="38" t="s">
        <v>259</v>
      </c>
      <c r="E1" s="38" t="s">
        <v>260</v>
      </c>
      <c r="F1" s="38" t="s">
        <v>261</v>
      </c>
      <c r="G1" s="38" t="s">
        <v>262</v>
      </c>
      <c r="H1" s="38" t="s">
        <v>263</v>
      </c>
      <c r="I1" s="38" t="s">
        <v>264</v>
      </c>
      <c r="J1" s="38" t="s">
        <v>265</v>
      </c>
      <c r="K1" s="38" t="s">
        <v>266</v>
      </c>
      <c r="L1" s="38" t="s">
        <v>267</v>
      </c>
      <c r="M1" s="39" t="s">
        <v>268</v>
      </c>
      <c r="N1" s="39" t="s">
        <v>269</v>
      </c>
      <c r="O1" s="39" t="s">
        <v>270</v>
      </c>
      <c r="P1" s="39" t="s">
        <v>271</v>
      </c>
      <c r="Q1" s="39" t="s">
        <v>272</v>
      </c>
      <c r="R1" s="39" t="s">
        <v>273</v>
      </c>
      <c r="S1" s="39" t="s">
        <v>274</v>
      </c>
      <c r="T1" s="38" t="s">
        <v>275</v>
      </c>
    </row>
    <row r="2" customFormat="false" ht="15" hidden="false" customHeight="false" outlineLevel="0" collapsed="false">
      <c r="A2" s="40" t="s">
        <v>24</v>
      </c>
      <c r="B2" s="35" t="s">
        <v>276</v>
      </c>
      <c r="D2" s="35" t="n">
        <v>0</v>
      </c>
      <c r="E2" s="35" t="n">
        <v>0.01</v>
      </c>
      <c r="F2" s="35" t="n">
        <v>3.99</v>
      </c>
      <c r="G2" s="35" t="n">
        <v>2.91</v>
      </c>
      <c r="H2" s="35" t="n">
        <v>1.91</v>
      </c>
    </row>
    <row r="3" customFormat="false" ht="15" hidden="false" customHeight="false" outlineLevel="0" collapsed="false">
      <c r="A3" s="40" t="s">
        <v>24</v>
      </c>
      <c r="B3" s="35" t="s">
        <v>276</v>
      </c>
      <c r="D3" s="35" t="n">
        <v>0</v>
      </c>
      <c r="E3" s="35" t="n">
        <v>4</v>
      </c>
      <c r="F3" s="35" t="n">
        <v>7.99</v>
      </c>
      <c r="G3" s="35" t="n">
        <v>6.95</v>
      </c>
      <c r="H3" s="35" t="n">
        <v>3.29</v>
      </c>
    </row>
    <row r="4" customFormat="false" ht="15" hidden="false" customHeight="false" outlineLevel="0" collapsed="false">
      <c r="A4" s="40" t="s">
        <v>24</v>
      </c>
      <c r="B4" s="35" t="s">
        <v>276</v>
      </c>
      <c r="D4" s="35" t="n">
        <v>0</v>
      </c>
      <c r="E4" s="35" t="n">
        <v>8</v>
      </c>
      <c r="F4" s="35" t="n">
        <v>9.9</v>
      </c>
      <c r="G4" s="35" t="n">
        <v>9.12</v>
      </c>
      <c r="H4" s="35" t="n">
        <v>2.2</v>
      </c>
    </row>
    <row r="5" customFormat="false" ht="15" hidden="false" customHeight="false" outlineLevel="0" collapsed="false">
      <c r="A5" s="40" t="s">
        <v>24</v>
      </c>
      <c r="B5" s="35" t="s">
        <v>276</v>
      </c>
      <c r="D5" s="35" t="n">
        <v>0</v>
      </c>
      <c r="E5" s="35" t="n">
        <v>10</v>
      </c>
      <c r="F5" s="35" t="s">
        <v>277</v>
      </c>
      <c r="G5" s="35" t="n">
        <v>11.48</v>
      </c>
      <c r="H5" s="35" t="n">
        <v>2.08</v>
      </c>
    </row>
    <row r="6" customFormat="false" ht="15" hidden="false" customHeight="false" outlineLevel="0" collapsed="false">
      <c r="A6" s="40" t="s">
        <v>39</v>
      </c>
      <c r="B6" s="35" t="s">
        <v>278</v>
      </c>
      <c r="C6" s="35" t="n">
        <v>20</v>
      </c>
      <c r="K6" s="35" t="n">
        <v>0.95</v>
      </c>
      <c r="L6" s="35" t="n">
        <v>0.95</v>
      </c>
      <c r="Q6" s="35" t="n">
        <v>1.57</v>
      </c>
      <c r="R6" s="35" t="n">
        <v>1.2</v>
      </c>
      <c r="S6" s="35" t="n">
        <v>2.05</v>
      </c>
      <c r="T6" s="35" t="s">
        <v>279</v>
      </c>
    </row>
    <row r="7" customFormat="false" ht="15" hidden="false" customHeight="false" outlineLevel="0" collapsed="false">
      <c r="A7" s="35" t="s">
        <v>280</v>
      </c>
      <c r="B7" s="35" t="s">
        <v>281</v>
      </c>
      <c r="D7" s="35" t="n">
        <v>0</v>
      </c>
      <c r="E7" s="35" t="n">
        <v>0.01</v>
      </c>
      <c r="F7" s="35" t="n">
        <v>2.49</v>
      </c>
      <c r="G7" s="35" t="n">
        <v>1.9</v>
      </c>
      <c r="H7" s="35" t="n">
        <v>1.37</v>
      </c>
      <c r="I7" s="35" t="n">
        <v>0.5</v>
      </c>
      <c r="J7" s="35" t="n">
        <v>3.5</v>
      </c>
      <c r="K7" s="35" t="n">
        <v>0.9</v>
      </c>
      <c r="L7" s="35" t="n">
        <v>0.9</v>
      </c>
      <c r="Q7" s="35" t="n">
        <v>1.14</v>
      </c>
      <c r="R7" s="35" t="n">
        <v>1</v>
      </c>
      <c r="S7" s="35" t="n">
        <v>1.45</v>
      </c>
    </row>
    <row r="8" customFormat="false" ht="15" hidden="false" customHeight="false" outlineLevel="0" collapsed="false">
      <c r="A8" s="35" t="s">
        <v>280</v>
      </c>
      <c r="B8" s="35" t="s">
        <v>281</v>
      </c>
      <c r="D8" s="35" t="n">
        <v>0</v>
      </c>
      <c r="E8" s="35" t="n">
        <v>2.5</v>
      </c>
      <c r="F8" s="35" t="n">
        <v>4.99</v>
      </c>
      <c r="G8" s="35" t="n">
        <v>3.6</v>
      </c>
      <c r="H8" s="35" t="n">
        <v>2.53</v>
      </c>
      <c r="I8" s="35" t="n">
        <v>1.1</v>
      </c>
      <c r="J8" s="35" t="n">
        <v>6</v>
      </c>
      <c r="K8" s="35" t="n">
        <v>0.9</v>
      </c>
      <c r="L8" s="35" t="n">
        <v>0.9</v>
      </c>
      <c r="Q8" s="35" t="n">
        <v>1.14</v>
      </c>
      <c r="R8" s="35" t="n">
        <v>1</v>
      </c>
      <c r="S8" s="35" t="n">
        <v>1.45</v>
      </c>
    </row>
    <row r="9" customFormat="false" ht="15" hidden="false" customHeight="false" outlineLevel="0" collapsed="false">
      <c r="A9" s="35" t="s">
        <v>280</v>
      </c>
      <c r="B9" s="35" t="s">
        <v>281</v>
      </c>
      <c r="D9" s="35" t="n">
        <v>0</v>
      </c>
      <c r="E9" s="35" t="n">
        <v>5</v>
      </c>
      <c r="F9" s="35" t="n">
        <v>7.49</v>
      </c>
      <c r="G9" s="35" t="n">
        <v>6.3</v>
      </c>
      <c r="H9" s="35" t="n">
        <v>2.11</v>
      </c>
      <c r="I9" s="35" t="n">
        <v>0.9</v>
      </c>
      <c r="J9" s="35" t="n">
        <v>4.8</v>
      </c>
      <c r="K9" s="35" t="n">
        <v>0.9</v>
      </c>
      <c r="L9" s="35" t="n">
        <v>0.9</v>
      </c>
      <c r="Q9" s="35" t="n">
        <v>1.14</v>
      </c>
      <c r="R9" s="35" t="n">
        <v>1</v>
      </c>
      <c r="S9" s="35" t="n">
        <v>1.45</v>
      </c>
    </row>
    <row r="10" customFormat="false" ht="15" hidden="false" customHeight="false" outlineLevel="0" collapsed="false">
      <c r="A10" s="35" t="s">
        <v>280</v>
      </c>
      <c r="B10" s="35" t="s">
        <v>281</v>
      </c>
      <c r="D10" s="35" t="n">
        <v>0</v>
      </c>
      <c r="E10" s="35" t="n">
        <v>7.5</v>
      </c>
      <c r="F10" s="35" t="n">
        <v>9.99</v>
      </c>
      <c r="G10" s="35" t="n">
        <v>8.6</v>
      </c>
      <c r="H10" s="35" t="n">
        <v>1.97</v>
      </c>
      <c r="I10" s="35" t="n">
        <v>0.9</v>
      </c>
      <c r="J10" s="35" t="n">
        <v>4.3</v>
      </c>
      <c r="K10" s="35" t="n">
        <v>0.9</v>
      </c>
      <c r="L10" s="35" t="n">
        <v>0.9</v>
      </c>
      <c r="Q10" s="35" t="n">
        <v>1.14</v>
      </c>
      <c r="R10" s="35" t="n">
        <v>1</v>
      </c>
      <c r="S10" s="35" t="n">
        <v>1.45</v>
      </c>
    </row>
    <row r="11" customFormat="false" ht="15" hidden="false" customHeight="false" outlineLevel="0" collapsed="false">
      <c r="A11" s="35" t="s">
        <v>280</v>
      </c>
      <c r="B11" s="35" t="s">
        <v>281</v>
      </c>
      <c r="D11" s="35" t="n">
        <v>0</v>
      </c>
      <c r="E11" s="35" t="n">
        <v>10</v>
      </c>
      <c r="F11" s="35" t="s">
        <v>277</v>
      </c>
      <c r="G11" s="35" t="n">
        <v>12.6</v>
      </c>
      <c r="H11" s="35" t="n">
        <v>1.59</v>
      </c>
      <c r="I11" s="35" t="n">
        <v>0.7</v>
      </c>
      <c r="J11" s="35" t="n">
        <v>4</v>
      </c>
      <c r="K11" s="35" t="n">
        <v>0.9</v>
      </c>
      <c r="L11" s="35" t="n">
        <v>0.9</v>
      </c>
      <c r="Q11" s="35" t="n">
        <v>1.14</v>
      </c>
      <c r="R11" s="35" t="n">
        <v>1</v>
      </c>
      <c r="S11" s="35" t="n">
        <v>1.45</v>
      </c>
    </row>
    <row r="12" customFormat="false" ht="15" hidden="false" customHeight="false" outlineLevel="0" collapsed="false">
      <c r="A12" s="35" t="s">
        <v>282</v>
      </c>
      <c r="B12" s="35" t="s">
        <v>283</v>
      </c>
      <c r="D12" s="35" t="n">
        <v>0.7</v>
      </c>
      <c r="E12" s="35" t="n">
        <v>2</v>
      </c>
      <c r="F12" s="35" t="n">
        <v>3.99</v>
      </c>
      <c r="G12" s="35" t="n">
        <v>3</v>
      </c>
      <c r="H12" s="35" t="n">
        <v>2.19</v>
      </c>
      <c r="I12" s="35" t="n">
        <v>0.6</v>
      </c>
      <c r="J12" s="35" t="n">
        <v>8.1</v>
      </c>
      <c r="K12" s="35" t="n">
        <v>0.9</v>
      </c>
      <c r="L12" s="35" t="n">
        <v>0.9</v>
      </c>
    </row>
    <row r="13" customFormat="false" ht="15" hidden="false" customHeight="false" outlineLevel="0" collapsed="false">
      <c r="A13" s="35" t="s">
        <v>282</v>
      </c>
      <c r="B13" s="35" t="s">
        <v>283</v>
      </c>
      <c r="D13" s="35" t="n">
        <v>0.7</v>
      </c>
      <c r="E13" s="35" t="n">
        <v>4</v>
      </c>
      <c r="F13" s="35" t="n">
        <v>5.99</v>
      </c>
      <c r="G13" s="35" t="n">
        <v>4.9</v>
      </c>
      <c r="H13" s="35" t="n">
        <v>1.27</v>
      </c>
      <c r="I13" s="35" t="n">
        <v>0.3</v>
      </c>
      <c r="J13" s="35" t="n">
        <v>5</v>
      </c>
      <c r="K13" s="35" t="n">
        <v>0.9</v>
      </c>
      <c r="L13" s="35" t="n">
        <v>0.9</v>
      </c>
    </row>
    <row r="14" customFormat="false" ht="15" hidden="false" customHeight="false" outlineLevel="0" collapsed="false">
      <c r="A14" s="35" t="s">
        <v>282</v>
      </c>
      <c r="B14" s="35" t="s">
        <v>283</v>
      </c>
      <c r="D14" s="35" t="n">
        <v>0.7</v>
      </c>
      <c r="E14" s="35" t="n">
        <v>6</v>
      </c>
      <c r="F14" s="35" t="n">
        <v>7.99</v>
      </c>
      <c r="G14" s="35" t="n">
        <v>6.8</v>
      </c>
      <c r="H14" s="35" t="n">
        <v>1.69</v>
      </c>
      <c r="I14" s="35" t="n">
        <v>0.5</v>
      </c>
      <c r="J14" s="35" t="n">
        <v>6.1</v>
      </c>
      <c r="K14" s="35" t="n">
        <v>0.9</v>
      </c>
      <c r="L14" s="35" t="n">
        <v>0.9</v>
      </c>
    </row>
    <row r="15" customFormat="false" ht="15" hidden="false" customHeight="false" outlineLevel="0" collapsed="false">
      <c r="A15" s="35" t="s">
        <v>282</v>
      </c>
      <c r="B15" s="35" t="s">
        <v>283</v>
      </c>
      <c r="D15" s="35" t="n">
        <v>0.7</v>
      </c>
      <c r="E15" s="35" t="n">
        <v>8</v>
      </c>
      <c r="F15" s="35" t="n">
        <v>9.99</v>
      </c>
      <c r="G15" s="35" t="n">
        <v>8.8</v>
      </c>
      <c r="H15" s="35" t="n">
        <v>1.57</v>
      </c>
      <c r="I15" s="35" t="n">
        <v>0.4</v>
      </c>
      <c r="J15" s="35" t="n">
        <v>6</v>
      </c>
      <c r="K15" s="35" t="n">
        <v>0.9</v>
      </c>
      <c r="L15" s="35" t="n">
        <v>0.9</v>
      </c>
    </row>
    <row r="16" customFormat="false" ht="15" hidden="false" customHeight="false" outlineLevel="0" collapsed="false">
      <c r="A16" s="35" t="s">
        <v>282</v>
      </c>
      <c r="B16" s="35" t="s">
        <v>283</v>
      </c>
      <c r="D16" s="35" t="n">
        <v>0.7</v>
      </c>
      <c r="E16" s="35" t="n">
        <v>10</v>
      </c>
      <c r="F16" s="35" t="s">
        <v>277</v>
      </c>
      <c r="G16" s="35" t="n">
        <v>12</v>
      </c>
      <c r="H16" s="35" t="n">
        <v>1.94</v>
      </c>
      <c r="I16" s="35" t="n">
        <v>0.5</v>
      </c>
      <c r="J16" s="35" t="n">
        <v>7.6</v>
      </c>
      <c r="K16" s="35" t="n">
        <v>0.9</v>
      </c>
      <c r="L16" s="35" t="n">
        <v>0.9</v>
      </c>
    </row>
    <row r="17" customFormat="false" ht="15" hidden="false" customHeight="false" outlineLevel="0" collapsed="false">
      <c r="A17" s="35" t="s">
        <v>284</v>
      </c>
      <c r="B17" s="35" t="s">
        <v>285</v>
      </c>
      <c r="D17" s="35" t="n">
        <v>0.4</v>
      </c>
      <c r="E17" s="35" t="n">
        <v>2</v>
      </c>
      <c r="F17" s="35" t="n">
        <v>4.99</v>
      </c>
      <c r="G17" s="35" t="n">
        <v>3.4</v>
      </c>
      <c r="H17" s="35" t="n">
        <v>0.31</v>
      </c>
      <c r="I17" s="35" t="n">
        <v>0</v>
      </c>
      <c r="J17" s="35" t="n">
        <v>2.6</v>
      </c>
      <c r="K17" s="35" t="n">
        <v>0.9</v>
      </c>
      <c r="L17" s="35" t="n">
        <v>0.9</v>
      </c>
    </row>
    <row r="18" customFormat="false" ht="15" hidden="false" customHeight="false" outlineLevel="0" collapsed="false">
      <c r="A18" s="35" t="s">
        <v>284</v>
      </c>
      <c r="B18" s="35" t="s">
        <v>285</v>
      </c>
      <c r="D18" s="35" t="n">
        <v>0.4</v>
      </c>
      <c r="E18" s="35" t="n">
        <v>5</v>
      </c>
      <c r="F18" s="35" t="n">
        <v>9.99</v>
      </c>
      <c r="G18" s="35" t="n">
        <v>7.1</v>
      </c>
      <c r="H18" s="35" t="n">
        <v>0.18</v>
      </c>
      <c r="I18" s="35" t="n">
        <v>0</v>
      </c>
      <c r="J18" s="35" t="n">
        <v>1.4</v>
      </c>
      <c r="K18" s="35" t="n">
        <v>0.9</v>
      </c>
      <c r="L18" s="35" t="n">
        <v>0.9</v>
      </c>
    </row>
    <row r="19" customFormat="false" ht="15" hidden="false" customHeight="false" outlineLevel="0" collapsed="false">
      <c r="A19" s="35" t="s">
        <v>284</v>
      </c>
      <c r="B19" s="35" t="s">
        <v>285</v>
      </c>
      <c r="D19" s="35" t="n">
        <v>0.4</v>
      </c>
      <c r="E19" s="35" t="n">
        <v>10</v>
      </c>
      <c r="F19" s="35" t="s">
        <v>277</v>
      </c>
      <c r="G19" s="35" t="n">
        <v>12.1</v>
      </c>
      <c r="H19" s="35" t="n">
        <v>0.6</v>
      </c>
      <c r="I19" s="35" t="n">
        <v>0.1</v>
      </c>
      <c r="J19" s="35" t="n">
        <v>5.2</v>
      </c>
      <c r="K19" s="35" t="n">
        <v>0.9</v>
      </c>
      <c r="L19" s="35" t="n">
        <v>0.9</v>
      </c>
    </row>
    <row r="20" customFormat="false" ht="15" hidden="false" customHeight="false" outlineLevel="0" collapsed="false">
      <c r="A20" s="40" t="s">
        <v>65</v>
      </c>
      <c r="B20" s="35" t="s">
        <v>286</v>
      </c>
      <c r="D20" s="35" t="n">
        <v>0</v>
      </c>
      <c r="E20" s="35" t="n">
        <v>0.01</v>
      </c>
      <c r="F20" s="35" t="n">
        <v>9.99</v>
      </c>
      <c r="H20" s="35" t="n">
        <v>1.6</v>
      </c>
      <c r="I20" s="35" t="n">
        <v>0.8</v>
      </c>
      <c r="J20" s="35" t="n">
        <v>3</v>
      </c>
      <c r="K20" s="35" t="n">
        <v>0.95</v>
      </c>
      <c r="L20" s="35" t="n">
        <v>0.95</v>
      </c>
    </row>
    <row r="21" customFormat="false" ht="15" hidden="false" customHeight="false" outlineLevel="0" collapsed="false">
      <c r="A21" s="40" t="s">
        <v>65</v>
      </c>
      <c r="B21" s="35" t="s">
        <v>286</v>
      </c>
      <c r="D21" s="35" t="n">
        <v>0</v>
      </c>
      <c r="E21" s="35" t="n">
        <v>10</v>
      </c>
      <c r="F21" s="35" t="n">
        <v>15.99</v>
      </c>
      <c r="H21" s="35" t="n">
        <v>1.6</v>
      </c>
      <c r="I21" s="35" t="n">
        <v>0.7</v>
      </c>
      <c r="J21" s="35" t="n">
        <v>2.7</v>
      </c>
      <c r="K21" s="35" t="n">
        <v>0.95</v>
      </c>
      <c r="L21" s="35" t="n">
        <v>0.95</v>
      </c>
    </row>
    <row r="22" customFormat="false" ht="15" hidden="false" customHeight="false" outlineLevel="0" collapsed="false">
      <c r="A22" s="40" t="s">
        <v>65</v>
      </c>
      <c r="B22" s="35" t="s">
        <v>286</v>
      </c>
      <c r="D22" s="35" t="n">
        <v>0</v>
      </c>
      <c r="E22" s="35" t="n">
        <v>16</v>
      </c>
      <c r="F22" s="35" t="s">
        <v>277</v>
      </c>
      <c r="H22" s="35" t="n">
        <v>1.9</v>
      </c>
      <c r="I22" s="35" t="n">
        <v>1</v>
      </c>
      <c r="J22" s="35" t="n">
        <v>3.7</v>
      </c>
      <c r="K22" s="35" t="n">
        <v>0.95</v>
      </c>
      <c r="L22" s="35" t="n">
        <v>0.95</v>
      </c>
    </row>
    <row r="23" customFormat="false" ht="15" hidden="false" customHeight="false" outlineLevel="0" collapsed="false">
      <c r="A23" s="35" t="s">
        <v>80</v>
      </c>
    </row>
    <row r="24" customFormat="false" ht="15" hidden="false" customHeight="false" outlineLevel="0" collapsed="false">
      <c r="A24" s="35" t="s">
        <v>91</v>
      </c>
    </row>
    <row r="25" customFormat="false" ht="15" hidden="false" customHeight="false" outlineLevel="0" collapsed="false">
      <c r="A25" s="35" t="s">
        <v>106</v>
      </c>
      <c r="B25" s="35" t="s">
        <v>276</v>
      </c>
      <c r="D25" s="35" t="n">
        <v>1.25</v>
      </c>
      <c r="E25" s="35" t="n">
        <v>0</v>
      </c>
      <c r="F25" s="35" t="n">
        <v>2.5</v>
      </c>
      <c r="H25" s="35" t="n">
        <v>1.2</v>
      </c>
    </row>
    <row r="26" customFormat="false" ht="15" hidden="false" customHeight="false" outlineLevel="0" collapsed="false">
      <c r="A26" s="35" t="s">
        <v>106</v>
      </c>
      <c r="B26" s="35" t="s">
        <v>276</v>
      </c>
      <c r="D26" s="35" t="n">
        <v>1.25</v>
      </c>
      <c r="E26" s="35" t="n">
        <v>2.5</v>
      </c>
      <c r="F26" s="35" t="n">
        <v>10</v>
      </c>
      <c r="H26" s="35" t="n">
        <v>0.2</v>
      </c>
    </row>
    <row r="27" customFormat="false" ht="15" hidden="false" customHeight="false" outlineLevel="0" collapsed="false">
      <c r="A27" s="35" t="s">
        <v>106</v>
      </c>
      <c r="B27" s="35" t="s">
        <v>276</v>
      </c>
      <c r="D27" s="35" t="n">
        <v>1.25</v>
      </c>
      <c r="E27" s="35" t="n">
        <v>10</v>
      </c>
      <c r="F27" s="35" t="n">
        <v>15</v>
      </c>
      <c r="H27" s="35" t="n">
        <v>1.5</v>
      </c>
    </row>
    <row r="28" customFormat="false" ht="15" hidden="false" customHeight="false" outlineLevel="0" collapsed="false">
      <c r="A28" s="35" t="s">
        <v>106</v>
      </c>
      <c r="B28" s="35" t="s">
        <v>276</v>
      </c>
      <c r="D28" s="35" t="n">
        <v>1.25</v>
      </c>
      <c r="E28" s="35" t="n">
        <v>15</v>
      </c>
      <c r="F28" s="35" t="n">
        <v>20</v>
      </c>
      <c r="H28" s="35" t="n">
        <v>1</v>
      </c>
    </row>
    <row r="29" customFormat="false" ht="15" hidden="false" customHeight="false" outlineLevel="0" collapsed="false">
      <c r="A29" s="35" t="s">
        <v>106</v>
      </c>
      <c r="B29" s="35" t="s">
        <v>276</v>
      </c>
      <c r="D29" s="35" t="n">
        <v>1.25</v>
      </c>
      <c r="E29" s="35" t="n">
        <v>20</v>
      </c>
      <c r="F29" s="35" t="s">
        <v>277</v>
      </c>
      <c r="H29" s="35" t="n">
        <v>0.1</v>
      </c>
    </row>
    <row r="30" customFormat="false" ht="15" hidden="false" customHeight="false" outlineLevel="0" collapsed="false">
      <c r="A30" s="35" t="s">
        <v>121</v>
      </c>
      <c r="B30" s="35" t="s">
        <v>287</v>
      </c>
      <c r="D30" s="35" t="n">
        <v>0</v>
      </c>
      <c r="E30" s="35" t="n">
        <v>0.01</v>
      </c>
      <c r="F30" s="35" t="n">
        <v>4.99</v>
      </c>
      <c r="H30" s="35" t="n">
        <v>2.1</v>
      </c>
      <c r="I30" s="35" t="n">
        <v>1.1</v>
      </c>
      <c r="J30" s="35" t="n">
        <v>3.9</v>
      </c>
      <c r="K30" s="35" t="n">
        <v>0.95</v>
      </c>
    </row>
    <row r="31" customFormat="false" ht="15" hidden="false" customHeight="false" outlineLevel="0" collapsed="false">
      <c r="A31" s="35" t="s">
        <v>121</v>
      </c>
      <c r="B31" s="35" t="s">
        <v>287</v>
      </c>
      <c r="D31" s="35" t="n">
        <v>0</v>
      </c>
      <c r="E31" s="35" t="n">
        <v>5</v>
      </c>
      <c r="F31" s="35" t="n">
        <v>9.99</v>
      </c>
      <c r="H31" s="35" t="n">
        <v>4.4</v>
      </c>
      <c r="I31" s="35" t="n">
        <v>1.3</v>
      </c>
      <c r="J31" s="35" t="n">
        <v>15</v>
      </c>
      <c r="K31" s="35" t="n">
        <v>0.95</v>
      </c>
    </row>
    <row r="32" customFormat="false" ht="15" hidden="false" customHeight="false" outlineLevel="0" collapsed="false">
      <c r="A32" s="35" t="s">
        <v>121</v>
      </c>
      <c r="B32" s="35" t="s">
        <v>287</v>
      </c>
      <c r="D32" s="35" t="n">
        <v>0</v>
      </c>
      <c r="E32" s="35" t="n">
        <v>10</v>
      </c>
      <c r="F32" s="35" t="n">
        <v>14.99</v>
      </c>
      <c r="H32" s="35" t="n">
        <v>9.4</v>
      </c>
      <c r="I32" s="35" t="n">
        <v>1.5</v>
      </c>
      <c r="J32" s="35" t="n">
        <v>58</v>
      </c>
      <c r="K32" s="35" t="n">
        <v>0.95</v>
      </c>
    </row>
    <row r="33" customFormat="false" ht="15" hidden="false" customHeight="false" outlineLevel="0" collapsed="false">
      <c r="A33" s="35" t="s">
        <v>121</v>
      </c>
      <c r="B33" s="35" t="s">
        <v>287</v>
      </c>
      <c r="D33" s="35" t="n">
        <v>0</v>
      </c>
      <c r="E33" s="35" t="n">
        <v>15</v>
      </c>
      <c r="F33" s="35" t="s">
        <v>277</v>
      </c>
      <c r="H33" s="35" t="n">
        <v>19.8</v>
      </c>
      <c r="I33" s="35" t="n">
        <v>1.7</v>
      </c>
      <c r="J33" s="35" t="n">
        <v>224.4</v>
      </c>
      <c r="K33" s="35" t="n">
        <v>0.95</v>
      </c>
    </row>
    <row r="34" customFormat="false" ht="15" hidden="false" customHeight="false" outlineLevel="0" collapsed="false">
      <c r="A34" s="35" t="s">
        <v>134</v>
      </c>
      <c r="B34" s="35" t="s">
        <v>288</v>
      </c>
      <c r="D34" s="35" t="n">
        <v>0</v>
      </c>
      <c r="E34" s="35" t="n">
        <v>0</v>
      </c>
      <c r="F34" s="35" t="n">
        <v>3</v>
      </c>
      <c r="H34" s="35" t="n">
        <v>0.6</v>
      </c>
      <c r="I34" s="35" t="n">
        <v>0.05</v>
      </c>
      <c r="J34" s="35" t="n">
        <v>6.3</v>
      </c>
      <c r="K34" s="35" t="n">
        <v>0.95</v>
      </c>
      <c r="L34" s="35" t="n">
        <v>0.95</v>
      </c>
      <c r="M34" s="35" t="n">
        <v>0.31</v>
      </c>
      <c r="N34" s="35" t="n">
        <v>-0.32</v>
      </c>
      <c r="O34" s="35" t="n">
        <v>0.94</v>
      </c>
    </row>
    <row r="35" customFormat="false" ht="15" hidden="false" customHeight="false" outlineLevel="0" collapsed="false">
      <c r="A35" s="35" t="s">
        <v>134</v>
      </c>
      <c r="B35" s="35" t="s">
        <v>288</v>
      </c>
      <c r="D35" s="35" t="n">
        <v>0</v>
      </c>
      <c r="E35" s="35" t="n">
        <v>3</v>
      </c>
      <c r="F35" s="35" t="n">
        <v>6.6</v>
      </c>
      <c r="H35" s="35" t="n">
        <v>4.2</v>
      </c>
      <c r="I35" s="35" t="n">
        <v>0.8</v>
      </c>
      <c r="J35" s="35" t="n">
        <v>21</v>
      </c>
      <c r="K35" s="35" t="n">
        <v>0.95</v>
      </c>
      <c r="L35" s="35" t="n">
        <v>0.95</v>
      </c>
      <c r="M35" s="35" t="n">
        <v>0.31</v>
      </c>
      <c r="N35" s="35" t="n">
        <v>-0.32</v>
      </c>
      <c r="O35" s="35" t="n">
        <v>0.94</v>
      </c>
    </row>
    <row r="36" customFormat="false" ht="15" hidden="false" customHeight="false" outlineLevel="0" collapsed="false">
      <c r="A36" s="35" t="s">
        <v>134</v>
      </c>
      <c r="B36" s="35" t="s">
        <v>288</v>
      </c>
      <c r="D36" s="35" t="n">
        <v>0</v>
      </c>
      <c r="E36" s="35" t="n">
        <v>6.6</v>
      </c>
      <c r="F36" s="35" t="s">
        <v>277</v>
      </c>
      <c r="H36" s="35" t="n">
        <v>1.6</v>
      </c>
      <c r="I36" s="35" t="n">
        <v>0.2</v>
      </c>
      <c r="J36" s="35" t="n">
        <v>11</v>
      </c>
      <c r="K36" s="35" t="n">
        <v>0.95</v>
      </c>
      <c r="L36" s="35" t="n">
        <v>0.95</v>
      </c>
      <c r="M36" s="35" t="n">
        <v>0.31</v>
      </c>
      <c r="N36" s="35" t="n">
        <v>-0.32</v>
      </c>
      <c r="O36" s="35" t="n">
        <v>0.94</v>
      </c>
    </row>
    <row r="37" customFormat="false" ht="15" hidden="false" customHeight="false" outlineLevel="0" collapsed="false">
      <c r="A37" s="35" t="s">
        <v>147</v>
      </c>
      <c r="B37" s="35" t="s">
        <v>289</v>
      </c>
      <c r="D37" s="35" t="n">
        <v>0</v>
      </c>
      <c r="E37" s="35" t="n">
        <v>0</v>
      </c>
      <c r="F37" s="35" t="n">
        <v>1</v>
      </c>
      <c r="G37" s="35" t="n">
        <v>0.6</v>
      </c>
      <c r="H37" s="35" t="n">
        <v>1.36</v>
      </c>
      <c r="I37" s="35" t="n">
        <v>0.6</v>
      </c>
      <c r="J37" s="35" t="n">
        <v>3.2</v>
      </c>
      <c r="K37" s="35" t="n">
        <v>0.95</v>
      </c>
      <c r="L37" s="35" t="n">
        <v>0.95</v>
      </c>
      <c r="M37" s="35" t="n">
        <v>0.13</v>
      </c>
      <c r="N37" s="35" t="n">
        <v>0.04</v>
      </c>
      <c r="O37" s="35" t="n">
        <v>0.27</v>
      </c>
    </row>
    <row r="38" customFormat="false" ht="15" hidden="false" customHeight="false" outlineLevel="0" collapsed="false">
      <c r="A38" s="35" t="s">
        <v>147</v>
      </c>
      <c r="B38" s="35" t="s">
        <v>289</v>
      </c>
      <c r="D38" s="35" t="n">
        <v>0</v>
      </c>
      <c r="E38" s="35" t="n">
        <v>1</v>
      </c>
      <c r="F38" s="35" t="n">
        <v>1.5</v>
      </c>
      <c r="G38" s="35" t="n">
        <v>1.2</v>
      </c>
      <c r="H38" s="35" t="n">
        <v>2.48</v>
      </c>
      <c r="I38" s="35" t="n">
        <v>1.1</v>
      </c>
      <c r="J38" s="35" t="n">
        <v>5.7</v>
      </c>
      <c r="K38" s="35" t="n">
        <v>0.95</v>
      </c>
      <c r="L38" s="35" t="n">
        <v>0.95</v>
      </c>
      <c r="M38" s="35" t="n">
        <v>0.13</v>
      </c>
      <c r="N38" s="35" t="n">
        <v>0.04</v>
      </c>
      <c r="O38" s="35" t="n">
        <v>0.27</v>
      </c>
    </row>
    <row r="39" customFormat="false" ht="15" hidden="false" customHeight="false" outlineLevel="0" collapsed="false">
      <c r="A39" s="35" t="s">
        <v>147</v>
      </c>
      <c r="B39" s="35" t="s">
        <v>289</v>
      </c>
      <c r="D39" s="35" t="n">
        <v>0</v>
      </c>
      <c r="E39" s="35" t="n">
        <v>1.5</v>
      </c>
      <c r="F39" s="35" t="n">
        <v>2</v>
      </c>
      <c r="G39" s="35" t="n">
        <v>1.7</v>
      </c>
      <c r="H39" s="35" t="n">
        <v>2.05</v>
      </c>
      <c r="I39" s="35" t="n">
        <v>1.1</v>
      </c>
      <c r="J39" s="35" t="n">
        <v>3.9</v>
      </c>
      <c r="K39" s="35" t="n">
        <v>0.95</v>
      </c>
      <c r="L39" s="35" t="n">
        <v>0.95</v>
      </c>
      <c r="M39" s="35" t="n">
        <v>0.13</v>
      </c>
      <c r="N39" s="35" t="n">
        <v>0.04</v>
      </c>
      <c r="O39" s="35" t="n">
        <v>0.27</v>
      </c>
    </row>
    <row r="40" customFormat="false" ht="15" hidden="false" customHeight="false" outlineLevel="0" collapsed="false">
      <c r="A40" s="35" t="s">
        <v>147</v>
      </c>
      <c r="B40" s="35" t="s">
        <v>289</v>
      </c>
      <c r="D40" s="35" t="n">
        <v>0</v>
      </c>
      <c r="E40" s="35" t="n">
        <v>2</v>
      </c>
      <c r="F40" s="35" t="n">
        <v>2.5</v>
      </c>
      <c r="G40" s="35" t="n">
        <v>2.2</v>
      </c>
      <c r="H40" s="35" t="n">
        <v>2.46</v>
      </c>
      <c r="I40" s="35" t="n">
        <v>1.2</v>
      </c>
      <c r="J40" s="35" t="n">
        <v>4.9</v>
      </c>
      <c r="K40" s="35" t="n">
        <v>0.95</v>
      </c>
      <c r="L40" s="35" t="n">
        <v>0.95</v>
      </c>
      <c r="M40" s="35" t="n">
        <v>0.13</v>
      </c>
      <c r="N40" s="35" t="n">
        <v>0.04</v>
      </c>
      <c r="O40" s="35" t="n">
        <v>0.27</v>
      </c>
    </row>
    <row r="41" customFormat="false" ht="15" hidden="false" customHeight="false" outlineLevel="0" collapsed="false">
      <c r="A41" s="35" t="s">
        <v>147</v>
      </c>
      <c r="B41" s="35" t="s">
        <v>289</v>
      </c>
      <c r="D41" s="35" t="n">
        <v>0</v>
      </c>
      <c r="E41" s="35" t="n">
        <v>2.5</v>
      </c>
      <c r="F41" s="35" t="n">
        <v>5</v>
      </c>
      <c r="G41" s="35" t="n">
        <v>3.1</v>
      </c>
      <c r="H41" s="35" t="n">
        <v>0.55</v>
      </c>
      <c r="I41" s="35" t="n">
        <v>0.2</v>
      </c>
      <c r="J41" s="35" t="n">
        <v>1.9</v>
      </c>
      <c r="K41" s="35" t="n">
        <v>0.95</v>
      </c>
      <c r="L41" s="35" t="n">
        <v>0.95</v>
      </c>
      <c r="M41" s="35" t="n">
        <v>0.13</v>
      </c>
      <c r="N41" s="35" t="n">
        <v>0.04</v>
      </c>
      <c r="O41" s="35" t="n">
        <v>0.27</v>
      </c>
    </row>
    <row r="42" customFormat="false" ht="15" hidden="false" customHeight="false" outlineLevel="0" collapsed="false">
      <c r="A42" s="35" t="s">
        <v>147</v>
      </c>
      <c r="B42" s="35" t="s">
        <v>289</v>
      </c>
      <c r="D42" s="35" t="n">
        <v>0</v>
      </c>
      <c r="E42" s="35" t="n">
        <v>5</v>
      </c>
      <c r="F42" s="35" t="n">
        <v>7.5</v>
      </c>
      <c r="G42" s="35" t="n">
        <v>6.4</v>
      </c>
      <c r="H42" s="35" t="n">
        <v>1.14</v>
      </c>
      <c r="I42" s="35" t="n">
        <v>0.4</v>
      </c>
      <c r="J42" s="35" t="n">
        <v>3.2</v>
      </c>
      <c r="K42" s="35" t="n">
        <v>0.95</v>
      </c>
      <c r="L42" s="35" t="n">
        <v>0.95</v>
      </c>
      <c r="M42" s="35" t="n">
        <v>0.13</v>
      </c>
      <c r="N42" s="35" t="n">
        <v>0.04</v>
      </c>
      <c r="O42" s="35" t="n">
        <v>0.27</v>
      </c>
    </row>
    <row r="43" customFormat="false" ht="15" hidden="false" customHeight="false" outlineLevel="0" collapsed="false">
      <c r="A43" s="35" t="s">
        <v>147</v>
      </c>
      <c r="B43" s="35" t="s">
        <v>289</v>
      </c>
      <c r="D43" s="35" t="n">
        <v>0</v>
      </c>
      <c r="E43" s="35" t="n">
        <v>7.5</v>
      </c>
      <c r="F43" s="35" t="n">
        <v>10</v>
      </c>
      <c r="G43" s="35" t="n">
        <v>8.8</v>
      </c>
      <c r="H43" s="35" t="n">
        <v>1.89</v>
      </c>
      <c r="I43" s="35" t="n">
        <v>1</v>
      </c>
      <c r="J43" s="35" t="n">
        <v>3.6</v>
      </c>
      <c r="K43" s="35" t="n">
        <v>0.95</v>
      </c>
      <c r="L43" s="35" t="n">
        <v>0.95</v>
      </c>
      <c r="M43" s="35" t="n">
        <v>0.13</v>
      </c>
      <c r="N43" s="35" t="n">
        <v>0.04</v>
      </c>
      <c r="O43" s="35" t="n">
        <v>0.27</v>
      </c>
    </row>
    <row r="44" customFormat="false" ht="15" hidden="false" customHeight="false" outlineLevel="0" collapsed="false">
      <c r="A44" s="35" t="s">
        <v>147</v>
      </c>
      <c r="B44" s="35" t="s">
        <v>289</v>
      </c>
      <c r="D44" s="35" t="n">
        <v>0</v>
      </c>
      <c r="E44" s="35" t="n">
        <v>10</v>
      </c>
      <c r="F44" s="35" t="n">
        <v>12.5</v>
      </c>
      <c r="G44" s="35" t="n">
        <v>10.9</v>
      </c>
      <c r="H44" s="35" t="n">
        <v>2.63</v>
      </c>
      <c r="I44" s="35" t="n">
        <v>1.2</v>
      </c>
      <c r="J44" s="35" t="n">
        <v>5.6</v>
      </c>
      <c r="K44" s="35" t="n">
        <v>0.95</v>
      </c>
      <c r="L44" s="35" t="n">
        <v>0.95</v>
      </c>
      <c r="M44" s="35" t="n">
        <v>0.13</v>
      </c>
      <c r="N44" s="35" t="n">
        <v>0.04</v>
      </c>
      <c r="O44" s="35" t="n">
        <v>0.27</v>
      </c>
    </row>
    <row r="45" customFormat="false" ht="15" hidden="false" customHeight="false" outlineLevel="0" collapsed="false">
      <c r="A45" s="35" t="s">
        <v>147</v>
      </c>
      <c r="B45" s="35" t="s">
        <v>289</v>
      </c>
      <c r="D45" s="35" t="n">
        <v>0</v>
      </c>
      <c r="E45" s="35" t="n">
        <v>12.5</v>
      </c>
      <c r="F45" s="35" t="s">
        <v>277</v>
      </c>
      <c r="G45" s="35" t="n">
        <v>14.9</v>
      </c>
      <c r="H45" s="35" t="n">
        <v>3.03</v>
      </c>
      <c r="I45" s="35" t="n">
        <v>1.2</v>
      </c>
      <c r="J45" s="35" t="n">
        <v>7.4</v>
      </c>
      <c r="K45" s="35" t="n">
        <v>0.95</v>
      </c>
      <c r="L45" s="35" t="n">
        <v>0.95</v>
      </c>
      <c r="M45" s="35" t="n">
        <v>0.13</v>
      </c>
      <c r="N45" s="35" t="n">
        <v>0.04</v>
      </c>
      <c r="O45" s="35" t="n">
        <v>0.27</v>
      </c>
    </row>
    <row r="46" customFormat="false" ht="15" hidden="false" customHeight="false" outlineLevel="0" collapsed="false">
      <c r="A46" s="35" t="s">
        <v>161</v>
      </c>
      <c r="B46" s="35" t="s">
        <v>290</v>
      </c>
      <c r="D46" s="35" t="n">
        <v>0</v>
      </c>
      <c r="E46" s="35" t="n">
        <v>0</v>
      </c>
      <c r="F46" s="35" t="n">
        <v>0.5</v>
      </c>
      <c r="G46" s="35" t="n">
        <v>0.31</v>
      </c>
      <c r="H46" s="35" t="n">
        <v>0.85</v>
      </c>
      <c r="I46" s="35" t="n">
        <v>0.3</v>
      </c>
      <c r="J46" s="35" t="n">
        <v>2.5</v>
      </c>
      <c r="K46" s="35" t="n">
        <v>0.9</v>
      </c>
    </row>
    <row r="47" customFormat="false" ht="15" hidden="false" customHeight="false" outlineLevel="0" collapsed="false">
      <c r="A47" s="35" t="s">
        <v>161</v>
      </c>
      <c r="B47" s="35" t="s">
        <v>290</v>
      </c>
      <c r="D47" s="35" t="n">
        <v>0</v>
      </c>
      <c r="E47" s="35" t="n">
        <v>0.51</v>
      </c>
      <c r="F47" s="35" t="s">
        <v>277</v>
      </c>
      <c r="G47" s="35" t="n">
        <v>0.712</v>
      </c>
      <c r="H47" s="35" t="n">
        <v>0.83</v>
      </c>
      <c r="I47" s="35" t="n">
        <v>0.3</v>
      </c>
      <c r="J47" s="35" t="n">
        <v>2.4</v>
      </c>
      <c r="K47" s="35" t="n">
        <v>0.9</v>
      </c>
    </row>
    <row r="48" customFormat="false" ht="15" hidden="false" customHeight="false" outlineLevel="0" collapsed="false">
      <c r="A48" s="35" t="s">
        <v>176</v>
      </c>
      <c r="B48" s="35" t="s">
        <v>291</v>
      </c>
      <c r="E48" s="35" t="n">
        <v>0</v>
      </c>
      <c r="F48" s="35" t="n">
        <v>4.99</v>
      </c>
      <c r="G48" s="35" t="n">
        <v>3.5</v>
      </c>
      <c r="H48" s="35" t="n">
        <v>1.6</v>
      </c>
      <c r="I48" s="35" t="n">
        <v>0.4</v>
      </c>
      <c r="J48" s="35" t="n">
        <v>6.4</v>
      </c>
      <c r="K48" s="35" t="n">
        <v>0.95</v>
      </c>
    </row>
    <row r="49" customFormat="false" ht="15" hidden="false" customHeight="false" outlineLevel="0" collapsed="false">
      <c r="A49" s="35" t="s">
        <v>176</v>
      </c>
      <c r="B49" s="35" t="s">
        <v>291</v>
      </c>
      <c r="E49" s="35" t="n">
        <v>5</v>
      </c>
      <c r="F49" s="35" t="n">
        <v>6.99</v>
      </c>
      <c r="G49" s="35" t="n">
        <v>6.2</v>
      </c>
      <c r="H49" s="35" t="n">
        <v>2.2</v>
      </c>
      <c r="I49" s="35" t="n">
        <v>0.4</v>
      </c>
      <c r="J49" s="35" t="n">
        <v>12.7</v>
      </c>
      <c r="K49" s="35" t="n">
        <v>0.95</v>
      </c>
    </row>
    <row r="50" customFormat="false" ht="15" hidden="false" customHeight="false" outlineLevel="0" collapsed="false">
      <c r="A50" s="35" t="s">
        <v>176</v>
      </c>
      <c r="B50" s="35" t="s">
        <v>291</v>
      </c>
      <c r="E50" s="35" t="n">
        <v>7</v>
      </c>
      <c r="F50" s="35" t="n">
        <v>8.99</v>
      </c>
      <c r="G50" s="35" t="n">
        <v>7.7</v>
      </c>
      <c r="H50" s="35" t="n">
        <v>2.7</v>
      </c>
      <c r="I50" s="35" t="n">
        <v>0.9</v>
      </c>
      <c r="J50" s="35" t="n">
        <v>7.7</v>
      </c>
      <c r="K50" s="35" t="n">
        <v>0.95</v>
      </c>
    </row>
    <row r="51" customFormat="false" ht="15" hidden="false" customHeight="false" outlineLevel="0" collapsed="false">
      <c r="A51" s="35" t="s">
        <v>176</v>
      </c>
      <c r="B51" s="35" t="s">
        <v>291</v>
      </c>
      <c r="E51" s="35" t="n">
        <v>9</v>
      </c>
      <c r="F51" s="35" t="s">
        <v>277</v>
      </c>
      <c r="G51" s="35" t="n">
        <v>11</v>
      </c>
      <c r="H51" s="35" t="n">
        <v>7</v>
      </c>
      <c r="I51" s="35" t="n">
        <v>2</v>
      </c>
      <c r="J51" s="35" t="n">
        <v>24.9</v>
      </c>
      <c r="K51" s="35" t="n">
        <v>0.95</v>
      </c>
    </row>
    <row r="52" customFormat="false" ht="15" hidden="false" customHeight="false" outlineLevel="0" collapsed="false">
      <c r="A52" s="35" t="s">
        <v>189</v>
      </c>
      <c r="B52" s="35" t="s">
        <v>292</v>
      </c>
      <c r="D52" s="35" t="n">
        <v>0</v>
      </c>
      <c r="E52" s="35" t="n">
        <v>0.01</v>
      </c>
      <c r="F52" s="35" t="n">
        <v>2.49</v>
      </c>
      <c r="G52" s="35" t="n">
        <v>1.9</v>
      </c>
      <c r="H52" s="38" t="n">
        <v>1.37</v>
      </c>
      <c r="I52" s="35" t="n">
        <v>0.5</v>
      </c>
      <c r="J52" s="35" t="n">
        <v>3.5</v>
      </c>
      <c r="K52" s="35" t="n">
        <v>0.9</v>
      </c>
    </row>
    <row r="53" customFormat="false" ht="15" hidden="false" customHeight="false" outlineLevel="0" collapsed="false">
      <c r="A53" s="35" t="s">
        <v>189</v>
      </c>
      <c r="B53" s="35" t="s">
        <v>292</v>
      </c>
      <c r="D53" s="35" t="n">
        <v>0</v>
      </c>
      <c r="E53" s="35" t="n">
        <v>2.5</v>
      </c>
      <c r="F53" s="35" t="n">
        <v>4.99</v>
      </c>
      <c r="G53" s="35" t="n">
        <v>3.6</v>
      </c>
      <c r="H53" s="35" t="n">
        <v>2.53</v>
      </c>
      <c r="I53" s="35" t="n">
        <v>1.1</v>
      </c>
      <c r="J53" s="35" t="n">
        <v>6</v>
      </c>
      <c r="K53" s="35" t="n">
        <v>0.9</v>
      </c>
    </row>
    <row r="54" customFormat="false" ht="15" hidden="false" customHeight="false" outlineLevel="0" collapsed="false">
      <c r="A54" s="35" t="s">
        <v>189</v>
      </c>
      <c r="B54" s="35" t="s">
        <v>292</v>
      </c>
      <c r="D54" s="35" t="n">
        <v>0</v>
      </c>
      <c r="E54" s="35" t="n">
        <v>5</v>
      </c>
      <c r="F54" s="35" t="n">
        <v>7.49</v>
      </c>
      <c r="G54" s="35" t="n">
        <v>6.3</v>
      </c>
      <c r="H54" s="35" t="n">
        <v>2.11</v>
      </c>
      <c r="I54" s="35" t="n">
        <v>0.9</v>
      </c>
      <c r="J54" s="35" t="n">
        <v>4.8</v>
      </c>
      <c r="K54" s="35" t="n">
        <v>0.9</v>
      </c>
    </row>
    <row r="55" customFormat="false" ht="15" hidden="false" customHeight="false" outlineLevel="0" collapsed="false">
      <c r="A55" s="35" t="s">
        <v>189</v>
      </c>
      <c r="B55" s="35" t="s">
        <v>292</v>
      </c>
      <c r="D55" s="35" t="n">
        <v>0</v>
      </c>
      <c r="E55" s="35" t="n">
        <v>7.5</v>
      </c>
      <c r="F55" s="35" t="n">
        <v>9.99</v>
      </c>
      <c r="G55" s="35" t="n">
        <v>8.6</v>
      </c>
      <c r="H55" s="35" t="n">
        <v>1.97</v>
      </c>
      <c r="I55" s="35" t="n">
        <v>0.9</v>
      </c>
      <c r="J55" s="35" t="n">
        <v>4.3</v>
      </c>
      <c r="K55" s="35" t="n">
        <v>0.9</v>
      </c>
    </row>
    <row r="56" customFormat="false" ht="15" hidden="false" customHeight="false" outlineLevel="0" collapsed="false">
      <c r="A56" s="35" t="s">
        <v>189</v>
      </c>
      <c r="B56" s="35" t="s">
        <v>292</v>
      </c>
      <c r="D56" s="35" t="n">
        <v>0</v>
      </c>
      <c r="E56" s="35" t="n">
        <v>10</v>
      </c>
      <c r="F56" s="35" t="n">
        <v>12.49</v>
      </c>
      <c r="G56" s="35" t="n">
        <v>11</v>
      </c>
      <c r="H56" s="35" t="n">
        <v>1.62</v>
      </c>
      <c r="I56" s="35" t="n">
        <v>0.7</v>
      </c>
      <c r="J56" s="35" t="n">
        <v>4</v>
      </c>
      <c r="K56" s="35" t="n">
        <v>0.9</v>
      </c>
    </row>
    <row r="57" customFormat="false" ht="15" hidden="false" customHeight="false" outlineLevel="0" collapsed="false">
      <c r="A57" s="35" t="s">
        <v>189</v>
      </c>
      <c r="B57" s="35" t="s">
        <v>292</v>
      </c>
      <c r="D57" s="35" t="n">
        <v>0</v>
      </c>
      <c r="E57" s="35" t="n">
        <v>12.5</v>
      </c>
      <c r="F57" s="35" t="n">
        <v>14.99</v>
      </c>
      <c r="G57" s="35" t="n">
        <v>13</v>
      </c>
      <c r="H57" s="35" t="n">
        <v>1.5</v>
      </c>
      <c r="I57" s="35" t="n">
        <v>0.5</v>
      </c>
      <c r="J57" s="35" t="n">
        <v>4.4</v>
      </c>
      <c r="K57" s="35" t="n">
        <v>0.9</v>
      </c>
    </row>
    <row r="58" customFormat="false" ht="15" hidden="false" customHeight="false" outlineLevel="0" collapsed="false">
      <c r="A58" s="35" t="s">
        <v>189</v>
      </c>
      <c r="B58" s="35" t="s">
        <v>292</v>
      </c>
      <c r="D58" s="35" t="n">
        <v>0</v>
      </c>
      <c r="E58" s="35" t="n">
        <v>15</v>
      </c>
      <c r="F58" s="35" t="s">
        <v>277</v>
      </c>
      <c r="G58" s="35" t="n">
        <v>17</v>
      </c>
      <c r="H58" s="35" t="n">
        <v>1.42</v>
      </c>
      <c r="I58" s="35" t="n">
        <v>0.5</v>
      </c>
      <c r="J58" s="35" t="n">
        <v>4.1</v>
      </c>
      <c r="K58" s="35" t="n">
        <v>0.9</v>
      </c>
    </row>
    <row r="59" customFormat="false" ht="15" hidden="false" customHeight="false" outlineLevel="0" collapsed="false">
      <c r="A59" s="35" t="s">
        <v>200</v>
      </c>
      <c r="B59" s="35" t="s">
        <v>293</v>
      </c>
      <c r="C59" s="35" t="n">
        <v>7.1</v>
      </c>
      <c r="D59" s="35" t="n">
        <v>0</v>
      </c>
      <c r="E59" s="35" t="n">
        <v>0</v>
      </c>
      <c r="F59" s="35" t="n">
        <v>2.5</v>
      </c>
      <c r="G59" s="35" t="n">
        <v>1.9</v>
      </c>
      <c r="H59" s="35" t="n">
        <v>1.38</v>
      </c>
      <c r="I59" s="35" t="n">
        <v>0.5</v>
      </c>
      <c r="J59" s="35" t="n">
        <v>3.5</v>
      </c>
      <c r="K59" s="35" t="n">
        <v>0.9</v>
      </c>
    </row>
    <row r="60" customFormat="false" ht="15" hidden="false" customHeight="false" outlineLevel="0" collapsed="false">
      <c r="A60" s="35" t="s">
        <v>200</v>
      </c>
      <c r="B60" s="35" t="s">
        <v>293</v>
      </c>
      <c r="C60" s="35" t="n">
        <v>7.1</v>
      </c>
      <c r="D60" s="35" t="n">
        <v>0</v>
      </c>
      <c r="E60" s="35" t="n">
        <v>2.5</v>
      </c>
      <c r="F60" s="35" t="n">
        <v>5</v>
      </c>
      <c r="G60" s="35" t="n">
        <v>3.6</v>
      </c>
      <c r="H60" s="35" t="n">
        <v>2.53</v>
      </c>
      <c r="I60" s="35" t="n">
        <v>1.1</v>
      </c>
      <c r="J60" s="35" t="n">
        <v>6</v>
      </c>
      <c r="K60" s="35" t="n">
        <v>0.9</v>
      </c>
    </row>
    <row r="61" customFormat="false" ht="15" hidden="false" customHeight="false" outlineLevel="0" collapsed="false">
      <c r="A61" s="35" t="s">
        <v>200</v>
      </c>
      <c r="B61" s="35" t="s">
        <v>293</v>
      </c>
      <c r="C61" s="35" t="n">
        <v>7.1</v>
      </c>
      <c r="D61" s="35" t="n">
        <v>0</v>
      </c>
      <c r="E61" s="35" t="n">
        <v>5</v>
      </c>
      <c r="F61" s="35" t="n">
        <v>7.5</v>
      </c>
      <c r="G61" s="35" t="n">
        <v>6.3</v>
      </c>
      <c r="H61" s="35" t="n">
        <v>2.11</v>
      </c>
      <c r="I61" s="35" t="n">
        <v>0.9</v>
      </c>
      <c r="J61" s="35" t="n">
        <v>4.8</v>
      </c>
      <c r="K61" s="35" t="n">
        <v>0.9</v>
      </c>
    </row>
    <row r="62" customFormat="false" ht="15" hidden="false" customHeight="false" outlineLevel="0" collapsed="false">
      <c r="A62" s="35" t="s">
        <v>200</v>
      </c>
      <c r="B62" s="35" t="s">
        <v>293</v>
      </c>
      <c r="C62" s="35" t="n">
        <v>7.1</v>
      </c>
      <c r="D62" s="35" t="n">
        <v>0</v>
      </c>
      <c r="E62" s="35" t="n">
        <v>7.5</v>
      </c>
      <c r="F62" s="35" t="n">
        <v>10</v>
      </c>
      <c r="G62" s="35" t="n">
        <v>8.6</v>
      </c>
      <c r="H62" s="35" t="n">
        <v>1.97</v>
      </c>
      <c r="I62" s="35" t="n">
        <v>0.9</v>
      </c>
      <c r="J62" s="35" t="n">
        <v>4.3</v>
      </c>
      <c r="K62" s="35" t="n">
        <v>0.9</v>
      </c>
    </row>
    <row r="63" customFormat="false" ht="15" hidden="false" customHeight="false" outlineLevel="0" collapsed="false">
      <c r="A63" s="35" t="s">
        <v>200</v>
      </c>
      <c r="B63" s="35" t="s">
        <v>293</v>
      </c>
      <c r="C63" s="35" t="n">
        <v>7.1</v>
      </c>
      <c r="D63" s="35" t="n">
        <v>0</v>
      </c>
      <c r="E63" s="35" t="n">
        <v>10</v>
      </c>
      <c r="F63" s="35" t="s">
        <v>277</v>
      </c>
      <c r="G63" s="35" t="n">
        <v>12.6</v>
      </c>
      <c r="H63" s="35" t="n">
        <v>1.59</v>
      </c>
      <c r="I63" s="35" t="n">
        <v>0.7</v>
      </c>
      <c r="J63" s="35" t="n">
        <v>4</v>
      </c>
      <c r="K63" s="35" t="n">
        <v>0.9</v>
      </c>
    </row>
    <row r="64" customFormat="false" ht="15" hidden="false" customHeight="false" outlineLevel="0" collapsed="false">
      <c r="A64" s="35" t="s">
        <v>209</v>
      </c>
    </row>
    <row r="65" customFormat="false" ht="15" hidden="false" customHeight="false" outlineLevel="0" collapsed="false">
      <c r="A65" s="35" t="s">
        <v>294</v>
      </c>
      <c r="B65" s="35" t="s">
        <v>295</v>
      </c>
      <c r="D65" s="35" t="n">
        <v>0</v>
      </c>
      <c r="E65" s="35" t="n">
        <v>0</v>
      </c>
      <c r="F65" s="35" t="n">
        <v>1.99</v>
      </c>
      <c r="H65" s="35" t="n">
        <v>24.37</v>
      </c>
      <c r="I65" s="35" t="n">
        <v>3.38</v>
      </c>
      <c r="J65" s="35" t="n">
        <v>175.39</v>
      </c>
      <c r="K65" s="35" t="n">
        <v>0.9</v>
      </c>
    </row>
    <row r="66" customFormat="false" ht="15" hidden="false" customHeight="false" outlineLevel="0" collapsed="false">
      <c r="A66" s="35" t="s">
        <v>294</v>
      </c>
      <c r="B66" s="35" t="s">
        <v>295</v>
      </c>
      <c r="D66" s="35" t="n">
        <v>0</v>
      </c>
      <c r="E66" s="35" t="n">
        <v>2</v>
      </c>
      <c r="F66" s="35" t="s">
        <v>277</v>
      </c>
      <c r="H66" s="35" t="n">
        <v>40.78</v>
      </c>
      <c r="I66" s="35" t="n">
        <v>3.57</v>
      </c>
      <c r="J66" s="35" t="n">
        <v>465.26</v>
      </c>
      <c r="K66" s="35" t="n">
        <v>0.9</v>
      </c>
    </row>
    <row r="67" customFormat="false" ht="15" hidden="false" customHeight="false" outlineLevel="0" collapsed="false">
      <c r="A67" s="35" t="s">
        <v>296</v>
      </c>
      <c r="B67" s="35" t="s">
        <v>295</v>
      </c>
      <c r="D67" s="35" t="n">
        <v>0</v>
      </c>
      <c r="E67" s="35" t="n">
        <v>0</v>
      </c>
      <c r="F67" s="35" t="n">
        <v>1.99</v>
      </c>
      <c r="H67" s="35" t="n">
        <v>12.02</v>
      </c>
      <c r="I67" s="35" t="n">
        <v>2.78</v>
      </c>
      <c r="J67" s="35" t="n">
        <v>52.08</v>
      </c>
      <c r="K67" s="35" t="n">
        <v>0.9</v>
      </c>
    </row>
    <row r="68" customFormat="false" ht="15" hidden="false" customHeight="false" outlineLevel="0" collapsed="false">
      <c r="A68" s="35" t="s">
        <v>296</v>
      </c>
      <c r="B68" s="35" t="s">
        <v>295</v>
      </c>
      <c r="D68" s="35" t="n">
        <v>0</v>
      </c>
      <c r="E68" s="35" t="n">
        <v>2</v>
      </c>
      <c r="F68" s="35" t="s">
        <v>277</v>
      </c>
      <c r="H68" s="35" t="n">
        <v>14.38</v>
      </c>
      <c r="I68" s="35" t="n">
        <v>2.81</v>
      </c>
      <c r="J68" s="35" t="n">
        <v>73.54</v>
      </c>
      <c r="K68" s="35" t="n">
        <v>0.9</v>
      </c>
    </row>
    <row r="69" customFormat="false" ht="15" hidden="false" customHeight="false" outlineLevel="0" collapsed="false">
      <c r="A69" s="35" t="s">
        <v>235</v>
      </c>
      <c r="B69" s="35" t="s">
        <v>295</v>
      </c>
      <c r="D69" s="35" t="n">
        <v>0</v>
      </c>
      <c r="E69" s="35" t="n">
        <v>0.01</v>
      </c>
      <c r="F69" s="35" t="n">
        <v>1.99</v>
      </c>
      <c r="H69" s="35" t="n">
        <v>1.6</v>
      </c>
      <c r="I69" s="35" t="n">
        <v>0.87</v>
      </c>
      <c r="J69" s="35" t="n">
        <v>3</v>
      </c>
      <c r="K69" s="35" t="n">
        <v>0.95</v>
      </c>
      <c r="L69" s="35" t="n">
        <v>0.95</v>
      </c>
      <c r="M69" s="35" t="n">
        <v>1.55</v>
      </c>
      <c r="N69" s="35" t="n">
        <v>0.14</v>
      </c>
      <c r="O69" s="35" t="n">
        <v>14.3</v>
      </c>
    </row>
    <row r="70" customFormat="false" ht="15" hidden="false" customHeight="false" outlineLevel="0" collapsed="false">
      <c r="A70" s="35" t="s">
        <v>235</v>
      </c>
      <c r="B70" s="35" t="s">
        <v>295</v>
      </c>
      <c r="D70" s="35" t="n">
        <v>0</v>
      </c>
      <c r="E70" s="35" t="n">
        <v>2</v>
      </c>
      <c r="F70" s="35" t="n">
        <v>4.99</v>
      </c>
      <c r="H70" s="35" t="n">
        <v>1.4</v>
      </c>
      <c r="I70" s="35" t="n">
        <v>0.73</v>
      </c>
      <c r="J70" s="35" t="n">
        <v>2.7</v>
      </c>
      <c r="K70" s="35" t="n">
        <v>0.95</v>
      </c>
      <c r="L70" s="35" t="n">
        <v>0.95</v>
      </c>
      <c r="M70" s="35" t="n">
        <v>1.55</v>
      </c>
      <c r="N70" s="35" t="n">
        <v>0.14</v>
      </c>
      <c r="O70" s="35" t="n">
        <v>14.3</v>
      </c>
    </row>
    <row r="71" customFormat="false" ht="15" hidden="false" customHeight="false" outlineLevel="0" collapsed="false">
      <c r="A71" s="35" t="s">
        <v>235</v>
      </c>
      <c r="B71" s="35" t="s">
        <v>295</v>
      </c>
      <c r="D71" s="35" t="n">
        <v>0</v>
      </c>
      <c r="E71" s="35" t="n">
        <v>5</v>
      </c>
      <c r="F71" s="35" t="n">
        <v>11.99</v>
      </c>
      <c r="H71" s="35" t="n">
        <v>1.3</v>
      </c>
      <c r="I71" s="35" t="n">
        <v>0.69</v>
      </c>
      <c r="J71" s="35" t="n">
        <v>2.5</v>
      </c>
      <c r="K71" s="35" t="n">
        <v>0.95</v>
      </c>
      <c r="L71" s="35" t="n">
        <v>0.95</v>
      </c>
      <c r="M71" s="35" t="n">
        <v>1.55</v>
      </c>
      <c r="N71" s="35" t="n">
        <v>0.14</v>
      </c>
      <c r="O71" s="35" t="n">
        <v>14.3</v>
      </c>
    </row>
    <row r="72" customFormat="false" ht="15" hidden="false" customHeight="false" outlineLevel="0" collapsed="false">
      <c r="A72" s="35" t="s">
        <v>235</v>
      </c>
      <c r="B72" s="35" t="s">
        <v>295</v>
      </c>
      <c r="D72" s="35" t="n">
        <v>0</v>
      </c>
      <c r="E72" s="35" t="n">
        <v>12</v>
      </c>
      <c r="F72" s="35" t="s">
        <v>277</v>
      </c>
      <c r="H72" s="35" t="n">
        <v>1.5</v>
      </c>
      <c r="I72" s="35" t="n">
        <v>0.66</v>
      </c>
      <c r="J72" s="35" t="n">
        <v>3.3</v>
      </c>
      <c r="K72" s="35" t="n">
        <v>0.95</v>
      </c>
      <c r="L72" s="35" t="n">
        <v>0.95</v>
      </c>
      <c r="M72" s="35" t="n">
        <v>1.55</v>
      </c>
      <c r="N72" s="35" t="n">
        <v>0.14</v>
      </c>
      <c r="O72" s="35" t="n">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2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 activeCellId="0" sqref="A4"/>
    </sheetView>
  </sheetViews>
  <sheetFormatPr defaultColWidth="11.47265625" defaultRowHeight="15" zeroHeight="false" outlineLevelRow="0" outlineLevelCol="0"/>
  <cols>
    <col collapsed="false" customWidth="true" hidden="false" outlineLevel="0" max="3" min="3" style="0" width="25.86"/>
    <col collapsed="false" customWidth="true" hidden="false" outlineLevel="0" max="4" min="4" style="0" width="36.31"/>
    <col collapsed="false" customWidth="true" hidden="false" outlineLevel="0" max="5" min="5" style="0" width="25.86"/>
    <col collapsed="false" customWidth="true" hidden="false" outlineLevel="0" max="6" min="6" style="0" width="41.15"/>
    <col collapsed="false" customWidth="true" hidden="false" outlineLevel="0" max="7" min="7" style="0" width="28.57"/>
    <col collapsed="false" customWidth="true" hidden="false" outlineLevel="0" max="8" min="8" style="0" width="43.42"/>
    <col collapsed="false" customWidth="true" hidden="false" outlineLevel="0" max="9" min="9" style="0" width="21.71"/>
    <col collapsed="false" customWidth="true" hidden="false" outlineLevel="0" max="10" min="10" style="0" width="34.29"/>
    <col collapsed="false" customWidth="true" hidden="false" outlineLevel="0" max="11" min="11" style="0" width="36.31"/>
    <col collapsed="false" customWidth="true" hidden="false" outlineLevel="0" max="12" min="12" style="0" width="25.71"/>
    <col collapsed="false" customWidth="true" hidden="false" outlineLevel="0" max="13" min="13" style="0" width="16.14"/>
    <col collapsed="false" customWidth="true" hidden="false" outlineLevel="0" max="14" min="14" style="0" width="31.86"/>
    <col collapsed="false" customWidth="true" hidden="false" outlineLevel="0" max="15" min="15" style="0" width="15.42"/>
    <col collapsed="false" customWidth="true" hidden="false" outlineLevel="0" max="16" min="16" style="0" width="58.71"/>
    <col collapsed="false" customWidth="true" hidden="false" outlineLevel="0" max="17" min="17" style="0" width="23.57"/>
    <col collapsed="false" customWidth="true" hidden="false" outlineLevel="0" max="18" min="18" style="0" width="19.99"/>
    <col collapsed="false" customWidth="true" hidden="false" outlineLevel="0" max="19" min="19" style="0" width="15.71"/>
    <col collapsed="false" customWidth="true" hidden="false" outlineLevel="0" max="20" min="20" style="0" width="42.14"/>
  </cols>
  <sheetData>
    <row r="1" customFormat="false" ht="15" hidden="false" customHeight="false" outlineLevel="0" collapsed="false">
      <c r="C1" s="41"/>
      <c r="E1" s="41"/>
      <c r="F1" s="41"/>
      <c r="G1" s="41"/>
    </row>
    <row r="2" customFormat="false" ht="15" hidden="false" customHeight="false" outlineLevel="0" collapsed="false">
      <c r="A2" s="0" t="s">
        <v>297</v>
      </c>
      <c r="B2" s="42" t="n">
        <v>44680</v>
      </c>
    </row>
    <row r="4" customFormat="false" ht="75" hidden="false" customHeight="false" outlineLevel="0" collapsed="false">
      <c r="A4" s="43"/>
      <c r="B4" s="44"/>
      <c r="C4" s="41" t="s">
        <v>3</v>
      </c>
      <c r="E4" s="41"/>
      <c r="F4" s="41"/>
      <c r="G4" s="41"/>
    </row>
    <row r="5" customFormat="false" ht="75" hidden="false" customHeight="false" outlineLevel="0" collapsed="false">
      <c r="A5" s="45" t="s">
        <v>4</v>
      </c>
      <c r="B5" s="46" t="s">
        <v>5</v>
      </c>
      <c r="C5" s="47" t="s">
        <v>6</v>
      </c>
      <c r="D5" s="9" t="s">
        <v>7</v>
      </c>
      <c r="E5" s="9" t="s">
        <v>298</v>
      </c>
      <c r="F5" s="48" t="s">
        <v>9</v>
      </c>
      <c r="G5" s="48" t="s">
        <v>10</v>
      </c>
      <c r="H5" s="48" t="s">
        <v>11</v>
      </c>
      <c r="I5" s="48" t="s">
        <v>12</v>
      </c>
      <c r="J5" s="48" t="s">
        <v>13</v>
      </c>
      <c r="K5" s="48" t="s">
        <v>299</v>
      </c>
      <c r="L5" s="49" t="s">
        <v>14</v>
      </c>
      <c r="M5" s="48" t="s">
        <v>300</v>
      </c>
      <c r="N5" s="48" t="s">
        <v>16</v>
      </c>
      <c r="O5" s="48" t="s">
        <v>17</v>
      </c>
      <c r="P5" s="48" t="s">
        <v>18</v>
      </c>
      <c r="Q5" s="48" t="s">
        <v>19</v>
      </c>
      <c r="R5" s="48" t="s">
        <v>20</v>
      </c>
      <c r="S5" s="49" t="s">
        <v>21</v>
      </c>
      <c r="T5" s="50" t="s">
        <v>22</v>
      </c>
    </row>
    <row r="6" customFormat="false" ht="83.25" hidden="false" customHeight="true" outlineLevel="0" collapsed="false">
      <c r="A6" s="45" t="s">
        <v>301</v>
      </c>
      <c r="B6" s="46" t="n">
        <v>197</v>
      </c>
      <c r="C6" s="51" t="s">
        <v>302</v>
      </c>
      <c r="D6" s="41" t="s">
        <v>303</v>
      </c>
      <c r="E6" s="52" t="s">
        <v>304</v>
      </c>
      <c r="F6" s="41" t="s">
        <v>305</v>
      </c>
      <c r="G6" s="41" t="s">
        <v>306</v>
      </c>
      <c r="H6" s="41" t="s">
        <v>307</v>
      </c>
      <c r="I6" s="41" t="s">
        <v>308</v>
      </c>
      <c r="J6" s="41" t="s">
        <v>309</v>
      </c>
      <c r="K6" s="41" t="s">
        <v>310</v>
      </c>
      <c r="L6" s="53" t="n">
        <v>6841</v>
      </c>
      <c r="M6" s="41" t="s">
        <v>311</v>
      </c>
      <c r="N6" s="41" t="s">
        <v>312</v>
      </c>
      <c r="O6" s="0" t="s">
        <v>313</v>
      </c>
      <c r="P6" s="41" t="s">
        <v>314</v>
      </c>
      <c r="Q6" s="54" t="n">
        <v>77955</v>
      </c>
      <c r="R6" s="0" t="s">
        <v>315</v>
      </c>
      <c r="S6" s="55" t="n">
        <v>0.77</v>
      </c>
      <c r="T6" s="41" t="s">
        <v>316</v>
      </c>
    </row>
    <row r="7" customFormat="false" ht="83.25" hidden="false" customHeight="true" outlineLevel="0" collapsed="false">
      <c r="A7" s="45" t="s">
        <v>317</v>
      </c>
      <c r="B7" s="46" t="n">
        <v>327</v>
      </c>
      <c r="C7" s="56" t="s">
        <v>318</v>
      </c>
      <c r="D7" s="41" t="s">
        <v>319</v>
      </c>
      <c r="E7" s="52" t="s">
        <v>320</v>
      </c>
      <c r="F7" s="41" t="s">
        <v>321</v>
      </c>
      <c r="G7" s="57" t="s">
        <v>322</v>
      </c>
      <c r="H7" s="0" t="s">
        <v>38</v>
      </c>
      <c r="I7" s="0" t="s">
        <v>38</v>
      </c>
      <c r="J7" s="41" t="s">
        <v>323</v>
      </c>
      <c r="K7" s="41" t="s">
        <v>324</v>
      </c>
      <c r="L7" s="41" t="s">
        <v>325</v>
      </c>
      <c r="M7" s="41" t="n">
        <v>4</v>
      </c>
      <c r="N7" s="41" t="s">
        <v>326</v>
      </c>
      <c r="O7" s="41" t="s">
        <v>327</v>
      </c>
      <c r="P7" s="41" t="s">
        <v>38</v>
      </c>
      <c r="Q7" s="41" t="s">
        <v>328</v>
      </c>
      <c r="R7" s="58" t="s">
        <v>329</v>
      </c>
      <c r="S7" s="55" t="n">
        <v>0.37</v>
      </c>
      <c r="T7" s="41" t="s">
        <v>38</v>
      </c>
    </row>
    <row r="8" customFormat="false" ht="83.25" hidden="false" customHeight="true" outlineLevel="0" collapsed="false">
      <c r="A8" s="45" t="s">
        <v>317</v>
      </c>
      <c r="B8" s="46" t="n">
        <v>14</v>
      </c>
      <c r="C8" s="56" t="s">
        <v>330</v>
      </c>
      <c r="D8" s="41" t="s">
        <v>331</v>
      </c>
      <c r="E8" s="52" t="s">
        <v>320</v>
      </c>
      <c r="F8" s="41" t="s">
        <v>332</v>
      </c>
      <c r="G8" s="41"/>
      <c r="H8" s="41"/>
      <c r="I8" s="41"/>
      <c r="J8" s="41"/>
      <c r="K8" s="41"/>
      <c r="L8" s="41"/>
      <c r="M8" s="41"/>
      <c r="N8" s="41"/>
      <c r="O8" s="41"/>
      <c r="P8" s="41"/>
      <c r="Q8" s="41"/>
      <c r="R8" s="41"/>
      <c r="S8" s="55"/>
      <c r="T8" s="41"/>
    </row>
    <row r="9" customFormat="false" ht="83.25" hidden="false" customHeight="true" outlineLevel="0" collapsed="false">
      <c r="A9" s="45" t="s">
        <v>51</v>
      </c>
      <c r="B9" s="46" t="n">
        <v>245</v>
      </c>
      <c r="C9" s="56" t="s">
        <v>333</v>
      </c>
      <c r="D9" s="41" t="s">
        <v>334</v>
      </c>
      <c r="E9" s="59" t="s">
        <v>335</v>
      </c>
      <c r="F9" s="41" t="s">
        <v>336</v>
      </c>
      <c r="G9" s="41" t="s">
        <v>337</v>
      </c>
      <c r="H9" s="41" t="s">
        <v>338</v>
      </c>
      <c r="I9" s="41" t="s">
        <v>339</v>
      </c>
      <c r="J9" s="41" t="s">
        <v>340</v>
      </c>
      <c r="K9" s="41" t="s">
        <v>341</v>
      </c>
      <c r="L9" s="41" t="s">
        <v>342</v>
      </c>
      <c r="M9" s="41" t="s">
        <v>343</v>
      </c>
      <c r="N9" s="41" t="s">
        <v>115</v>
      </c>
      <c r="O9" s="41" t="s">
        <v>344</v>
      </c>
      <c r="P9" s="41" t="s">
        <v>38</v>
      </c>
      <c r="Q9" s="41" t="s">
        <v>38</v>
      </c>
      <c r="R9" s="41" t="s">
        <v>345</v>
      </c>
      <c r="S9" s="55" t="s">
        <v>346</v>
      </c>
      <c r="T9" s="41" t="s">
        <v>347</v>
      </c>
    </row>
    <row r="10" customFormat="false" ht="83.25" hidden="false" customHeight="true" outlineLevel="0" collapsed="false">
      <c r="A10" s="45" t="s">
        <v>51</v>
      </c>
      <c r="B10" s="46" t="n">
        <v>228</v>
      </c>
      <c r="C10" s="56" t="s">
        <v>348</v>
      </c>
      <c r="D10" s="41" t="s">
        <v>349</v>
      </c>
      <c r="E10" s="59" t="s">
        <v>335</v>
      </c>
      <c r="F10" s="41" t="s">
        <v>350</v>
      </c>
      <c r="G10" s="41" t="s">
        <v>38</v>
      </c>
      <c r="H10" s="41" t="s">
        <v>351</v>
      </c>
      <c r="I10" s="41" t="s">
        <v>352</v>
      </c>
      <c r="J10" s="41" t="s">
        <v>353</v>
      </c>
      <c r="K10" s="41" t="s">
        <v>354</v>
      </c>
      <c r="L10" s="41" t="s">
        <v>355</v>
      </c>
      <c r="M10" s="41" t="s">
        <v>356</v>
      </c>
      <c r="N10" s="41" t="s">
        <v>357</v>
      </c>
      <c r="O10" s="41" t="s">
        <v>358</v>
      </c>
      <c r="P10" s="41" t="s">
        <v>359</v>
      </c>
      <c r="Q10" s="41" t="s">
        <v>38</v>
      </c>
      <c r="R10" s="41" t="s">
        <v>360</v>
      </c>
      <c r="S10" s="55" t="n">
        <v>0.47</v>
      </c>
      <c r="T10" s="41" t="s">
        <v>361</v>
      </c>
    </row>
    <row r="11" customFormat="false" ht="83.25" hidden="false" customHeight="true" outlineLevel="0" collapsed="false">
      <c r="A11" s="45" t="s">
        <v>51</v>
      </c>
      <c r="B11" s="46" t="n">
        <v>21</v>
      </c>
      <c r="C11" s="60" t="s">
        <v>52</v>
      </c>
      <c r="D11" s="41" t="s">
        <v>362</v>
      </c>
      <c r="E11" s="59" t="s">
        <v>335</v>
      </c>
      <c r="F11" s="41" t="s">
        <v>363</v>
      </c>
      <c r="G11" s="41" t="s">
        <v>364</v>
      </c>
      <c r="H11" s="41" t="s">
        <v>365</v>
      </c>
      <c r="I11" s="0" t="s">
        <v>366</v>
      </c>
      <c r="J11" s="41" t="s">
        <v>367</v>
      </c>
      <c r="K11" s="41" t="s">
        <v>368</v>
      </c>
      <c r="L11" s="41" t="s">
        <v>369</v>
      </c>
      <c r="M11" s="41" t="s">
        <v>370</v>
      </c>
      <c r="N11" s="41" t="s">
        <v>34</v>
      </c>
      <c r="O11" s="41" t="s">
        <v>371</v>
      </c>
      <c r="P11" s="41" t="s">
        <v>38</v>
      </c>
      <c r="Q11" s="41" t="s">
        <v>38</v>
      </c>
      <c r="R11" s="41" t="s">
        <v>372</v>
      </c>
      <c r="S11" s="55" t="n">
        <v>1</v>
      </c>
      <c r="T11" s="41" t="s">
        <v>38</v>
      </c>
    </row>
    <row r="12" customFormat="false" ht="100.5" hidden="false" customHeight="true" outlineLevel="0" collapsed="false">
      <c r="A12" s="45" t="s">
        <v>51</v>
      </c>
      <c r="B12" s="46" t="n">
        <v>200</v>
      </c>
      <c r="C12" s="51" t="s">
        <v>373</v>
      </c>
      <c r="D12" s="41" t="s">
        <v>374</v>
      </c>
      <c r="E12" s="59" t="s">
        <v>335</v>
      </c>
      <c r="F12" s="41" t="s">
        <v>375</v>
      </c>
      <c r="G12" s="41" t="s">
        <v>376</v>
      </c>
      <c r="H12" s="41" t="s">
        <v>377</v>
      </c>
      <c r="I12" s="0" t="s">
        <v>378</v>
      </c>
      <c r="J12" s="41" t="s">
        <v>379</v>
      </c>
      <c r="K12" s="41" t="s">
        <v>380</v>
      </c>
      <c r="L12" s="0" t="s">
        <v>381</v>
      </c>
      <c r="M12" s="41" t="s">
        <v>382</v>
      </c>
      <c r="N12" s="41" t="s">
        <v>383</v>
      </c>
      <c r="O12" s="41" t="s">
        <v>384</v>
      </c>
      <c r="P12" s="41" t="s">
        <v>385</v>
      </c>
      <c r="Q12" s="54" t="n">
        <v>48993</v>
      </c>
      <c r="R12" s="41" t="s">
        <v>386</v>
      </c>
      <c r="S12" s="61" t="n">
        <v>1</v>
      </c>
      <c r="T12" s="41" t="s">
        <v>387</v>
      </c>
    </row>
    <row r="13" customFormat="false" ht="165" hidden="false" customHeight="true" outlineLevel="0" collapsed="false">
      <c r="A13" s="45" t="s">
        <v>51</v>
      </c>
      <c r="B13" s="46" t="n">
        <v>161</v>
      </c>
      <c r="C13" s="62" t="s">
        <v>388</v>
      </c>
      <c r="D13" s="41" t="s">
        <v>389</v>
      </c>
      <c r="E13" s="59" t="s">
        <v>335</v>
      </c>
      <c r="F13" s="41" t="s">
        <v>390</v>
      </c>
      <c r="G13" s="41" t="s">
        <v>391</v>
      </c>
      <c r="H13" s="41" t="s">
        <v>392</v>
      </c>
      <c r="I13" s="41" t="s">
        <v>393</v>
      </c>
      <c r="J13" s="41" t="s">
        <v>394</v>
      </c>
      <c r="K13" s="41" t="s">
        <v>395</v>
      </c>
      <c r="L13" s="54" t="s">
        <v>396</v>
      </c>
      <c r="M13" s="41" t="s">
        <v>397</v>
      </c>
      <c r="N13" s="41" t="s">
        <v>398</v>
      </c>
      <c r="O13" s="41" t="s">
        <v>399</v>
      </c>
      <c r="P13" s="41" t="s">
        <v>400</v>
      </c>
      <c r="Q13" s="54" t="n">
        <v>14529</v>
      </c>
      <c r="R13" s="41" t="s">
        <v>401</v>
      </c>
      <c r="S13" s="55" t="n">
        <v>0.39</v>
      </c>
      <c r="T13" s="41" t="s">
        <v>402</v>
      </c>
    </row>
    <row r="14" customFormat="false" ht="172.5" hidden="false" customHeight="true" outlineLevel="0" collapsed="false">
      <c r="A14" s="45" t="s">
        <v>51</v>
      </c>
      <c r="B14" s="46" t="n">
        <v>147</v>
      </c>
      <c r="C14" s="56" t="s">
        <v>403</v>
      </c>
      <c r="D14" s="41" t="s">
        <v>404</v>
      </c>
      <c r="E14" s="59" t="s">
        <v>335</v>
      </c>
      <c r="F14" s="41" t="s">
        <v>405</v>
      </c>
      <c r="G14" s="41" t="s">
        <v>406</v>
      </c>
      <c r="H14" s="41" t="s">
        <v>407</v>
      </c>
      <c r="I14" s="41" t="s">
        <v>408</v>
      </c>
      <c r="J14" s="41" t="s">
        <v>409</v>
      </c>
      <c r="K14" s="41" t="s">
        <v>395</v>
      </c>
      <c r="L14" s="54" t="s">
        <v>410</v>
      </c>
      <c r="M14" s="41" t="s">
        <v>411</v>
      </c>
      <c r="N14" s="41" t="s">
        <v>398</v>
      </c>
      <c r="O14" s="0" t="s">
        <v>412</v>
      </c>
      <c r="P14" s="41" t="s">
        <v>413</v>
      </c>
      <c r="Q14" s="54" t="n">
        <v>13307</v>
      </c>
      <c r="R14" s="41" t="s">
        <v>414</v>
      </c>
      <c r="S14" s="55" t="n">
        <v>0.25</v>
      </c>
      <c r="T14" s="41" t="s">
        <v>415</v>
      </c>
    </row>
    <row r="15" customFormat="false" ht="83.25" hidden="false" customHeight="true" outlineLevel="0" collapsed="false">
      <c r="A15" s="45" t="s">
        <v>51</v>
      </c>
      <c r="B15" s="46" t="n">
        <v>145</v>
      </c>
      <c r="C15" s="56" t="s">
        <v>416</v>
      </c>
      <c r="D15" s="59" t="s">
        <v>417</v>
      </c>
      <c r="E15" s="52" t="s">
        <v>335</v>
      </c>
      <c r="F15" s="41" t="s">
        <v>418</v>
      </c>
      <c r="G15" s="41" t="s">
        <v>419</v>
      </c>
      <c r="H15" s="41" t="s">
        <v>420</v>
      </c>
      <c r="I15" s="41" t="s">
        <v>421</v>
      </c>
      <c r="J15" s="0" t="s">
        <v>422</v>
      </c>
      <c r="K15" s="41" t="s">
        <v>423</v>
      </c>
      <c r="L15" s="0" t="n">
        <v>266</v>
      </c>
      <c r="M15" s="41" t="s">
        <v>424</v>
      </c>
      <c r="N15" s="41" t="s">
        <v>425</v>
      </c>
      <c r="O15" s="41" t="s">
        <v>426</v>
      </c>
      <c r="P15" s="41" t="s">
        <v>427</v>
      </c>
      <c r="Q15" s="41" t="s">
        <v>38</v>
      </c>
      <c r="R15" s="63" t="s">
        <v>428</v>
      </c>
      <c r="S15" s="0" t="n">
        <v>38.7</v>
      </c>
      <c r="T15" s="41" t="s">
        <v>429</v>
      </c>
    </row>
    <row r="16" customFormat="false" ht="127.5" hidden="false" customHeight="true" outlineLevel="0" collapsed="false">
      <c r="A16" s="45" t="s">
        <v>51</v>
      </c>
      <c r="B16" s="46" t="n">
        <v>104</v>
      </c>
      <c r="C16" s="56" t="s">
        <v>430</v>
      </c>
      <c r="D16" s="59" t="s">
        <v>431</v>
      </c>
      <c r="E16" s="59" t="s">
        <v>335</v>
      </c>
      <c r="F16" s="41" t="s">
        <v>432</v>
      </c>
      <c r="G16" s="41" t="s">
        <v>433</v>
      </c>
      <c r="H16" s="41" t="s">
        <v>434</v>
      </c>
      <c r="I16" s="41" t="s">
        <v>435</v>
      </c>
      <c r="J16" s="41" t="s">
        <v>436</v>
      </c>
      <c r="K16" s="41" t="s">
        <v>437</v>
      </c>
      <c r="L16" s="0" t="s">
        <v>438</v>
      </c>
      <c r="M16" s="41" t="s">
        <v>439</v>
      </c>
      <c r="N16" s="41" t="s">
        <v>440</v>
      </c>
      <c r="O16" s="41" t="s">
        <v>441</v>
      </c>
      <c r="P16" s="41" t="s">
        <v>442</v>
      </c>
      <c r="Q16" s="41" t="s">
        <v>38</v>
      </c>
      <c r="R16" s="41" t="s">
        <v>443</v>
      </c>
      <c r="S16" s="41" t="s">
        <v>38</v>
      </c>
      <c r="T16" s="41" t="s">
        <v>444</v>
      </c>
    </row>
    <row r="17" customFormat="false" ht="69.75" hidden="false" customHeight="true" outlineLevel="0" collapsed="false">
      <c r="A17" s="45" t="s">
        <v>51</v>
      </c>
      <c r="B17" s="46" t="n">
        <v>326</v>
      </c>
      <c r="C17" s="56" t="s">
        <v>445</v>
      </c>
      <c r="D17" s="59" t="s">
        <v>446</v>
      </c>
      <c r="E17" s="59" t="s">
        <v>335</v>
      </c>
      <c r="F17" s="41" t="s">
        <v>447</v>
      </c>
      <c r="G17" s="41" t="s">
        <v>448</v>
      </c>
      <c r="H17" s="41" t="s">
        <v>449</v>
      </c>
      <c r="I17" s="41" t="s">
        <v>450</v>
      </c>
      <c r="J17" s="41" t="s">
        <v>451</v>
      </c>
      <c r="K17" s="41" t="s">
        <v>452</v>
      </c>
      <c r="L17" s="0" t="s">
        <v>453</v>
      </c>
      <c r="M17" s="41" t="s">
        <v>454</v>
      </c>
      <c r="N17" s="41" t="s">
        <v>398</v>
      </c>
      <c r="O17" s="0" t="s">
        <v>455</v>
      </c>
      <c r="P17" s="41" t="s">
        <v>456</v>
      </c>
      <c r="Q17" s="41" t="s">
        <v>38</v>
      </c>
      <c r="R17" s="41" t="s">
        <v>414</v>
      </c>
      <c r="S17" s="41" t="s">
        <v>457</v>
      </c>
      <c r="T17" s="41" t="s">
        <v>458</v>
      </c>
    </row>
    <row r="18" customFormat="false" ht="114" hidden="false" customHeight="true" outlineLevel="0" collapsed="false">
      <c r="A18" s="46" t="s">
        <v>459</v>
      </c>
      <c r="B18" s="64" t="n">
        <v>299</v>
      </c>
      <c r="C18" s="0" t="s">
        <v>460</v>
      </c>
      <c r="D18" s="65" t="s">
        <v>461</v>
      </c>
      <c r="E18" s="59" t="s">
        <v>335</v>
      </c>
      <c r="F18" s="65" t="s">
        <v>462</v>
      </c>
      <c r="G18" s="41" t="s">
        <v>463</v>
      </c>
      <c r="H18" s="41" t="s">
        <v>464</v>
      </c>
      <c r="I18" s="41" t="s">
        <v>465</v>
      </c>
      <c r="J18" s="41" t="s">
        <v>466</v>
      </c>
      <c r="K18" s="41" t="s">
        <v>467</v>
      </c>
      <c r="L18" s="41" t="s">
        <v>468</v>
      </c>
      <c r="M18" s="41" t="s">
        <v>469</v>
      </c>
      <c r="N18" s="41" t="s">
        <v>470</v>
      </c>
      <c r="O18" s="41" t="s">
        <v>471</v>
      </c>
      <c r="P18" s="41" t="s">
        <v>472</v>
      </c>
      <c r="Q18" s="41" t="s">
        <v>38</v>
      </c>
      <c r="R18" s="41" t="s">
        <v>473</v>
      </c>
      <c r="S18" s="66" t="s">
        <v>474</v>
      </c>
      <c r="T18" s="41" t="s">
        <v>475</v>
      </c>
    </row>
    <row r="19" customFormat="false" ht="144" hidden="false" customHeight="true" outlineLevel="0" collapsed="false">
      <c r="A19" s="46" t="s">
        <v>51</v>
      </c>
      <c r="B19" s="64" t="n">
        <v>303</v>
      </c>
      <c r="C19" s="67" t="s">
        <v>476</v>
      </c>
      <c r="D19" s="65" t="s">
        <v>477</v>
      </c>
      <c r="E19" s="59" t="s">
        <v>335</v>
      </c>
      <c r="F19" s="65" t="s">
        <v>478</v>
      </c>
      <c r="G19" s="41" t="s">
        <v>479</v>
      </c>
      <c r="H19" s="41" t="s">
        <v>480</v>
      </c>
      <c r="I19" s="41" t="s">
        <v>481</v>
      </c>
      <c r="J19" s="41" t="s">
        <v>482</v>
      </c>
      <c r="K19" s="41" t="s">
        <v>483</v>
      </c>
      <c r="L19" s="41" t="s">
        <v>484</v>
      </c>
      <c r="M19" s="41" t="s">
        <v>485</v>
      </c>
      <c r="N19" s="41" t="s">
        <v>486</v>
      </c>
      <c r="O19" s="41" t="s">
        <v>487</v>
      </c>
      <c r="P19" s="41" t="s">
        <v>488</v>
      </c>
      <c r="Q19" s="41" t="s">
        <v>38</v>
      </c>
      <c r="R19" s="41" t="s">
        <v>443</v>
      </c>
      <c r="S19" s="68" t="n">
        <v>0.53</v>
      </c>
      <c r="T19" s="41" t="s">
        <v>489</v>
      </c>
    </row>
    <row r="20" customFormat="false" ht="144" hidden="false" customHeight="true" outlineLevel="0" collapsed="false">
      <c r="A20" s="46" t="s">
        <v>490</v>
      </c>
      <c r="B20" s="64" t="n">
        <v>268</v>
      </c>
      <c r="C20" s="51" t="s">
        <v>491</v>
      </c>
      <c r="D20" s="69" t="s">
        <v>492</v>
      </c>
      <c r="E20" s="59" t="s">
        <v>335</v>
      </c>
      <c r="F20" s="65" t="s">
        <v>493</v>
      </c>
      <c r="G20" s="41" t="s">
        <v>494</v>
      </c>
      <c r="H20" s="41" t="s">
        <v>495</v>
      </c>
      <c r="I20" s="41" t="s">
        <v>496</v>
      </c>
      <c r="J20" s="41" t="s">
        <v>497</v>
      </c>
      <c r="K20" s="41" t="s">
        <v>498</v>
      </c>
      <c r="L20" s="41" t="s">
        <v>499</v>
      </c>
      <c r="M20" s="41" t="s">
        <v>500</v>
      </c>
      <c r="N20" s="41" t="s">
        <v>501</v>
      </c>
      <c r="O20" s="41" t="s">
        <v>502</v>
      </c>
      <c r="P20" s="41" t="s">
        <v>503</v>
      </c>
      <c r="Q20" s="41" t="s">
        <v>38</v>
      </c>
      <c r="R20" s="41" t="s">
        <v>504</v>
      </c>
      <c r="S20" s="68" t="n">
        <v>0.47</v>
      </c>
      <c r="T20" s="41" t="s">
        <v>505</v>
      </c>
    </row>
    <row r="21" s="75" customFormat="true" ht="51.75" hidden="false" customHeight="true" outlineLevel="0" collapsed="false">
      <c r="A21" s="70"/>
      <c r="B21" s="71"/>
      <c r="C21" s="72" t="s">
        <v>506</v>
      </c>
      <c r="D21" s="73"/>
      <c r="E21" s="74"/>
      <c r="F21" s="70"/>
      <c r="G21" s="70"/>
      <c r="H21" s="70"/>
      <c r="I21" s="70"/>
      <c r="J21" s="70"/>
      <c r="K21" s="70"/>
      <c r="M21" s="70"/>
      <c r="N21" s="70"/>
      <c r="O21" s="70"/>
      <c r="Q21" s="70"/>
      <c r="R21" s="70"/>
      <c r="T21" s="70"/>
    </row>
    <row r="22" s="75" customFormat="true" ht="32.25" hidden="false" customHeight="true" outlineLevel="0" collapsed="false">
      <c r="A22" s="70"/>
      <c r="B22" s="71"/>
      <c r="C22" s="76" t="s">
        <v>507</v>
      </c>
      <c r="D22" s="77"/>
      <c r="E22" s="74"/>
      <c r="F22" s="77"/>
      <c r="G22" s="70"/>
      <c r="H22" s="70"/>
      <c r="I22" s="70"/>
      <c r="J22" s="70"/>
      <c r="K22" s="70"/>
      <c r="L22" s="70"/>
      <c r="M22" s="70"/>
      <c r="N22" s="70"/>
      <c r="O22" s="70"/>
      <c r="P22" s="70"/>
      <c r="Q22" s="70"/>
      <c r="R22" s="70"/>
      <c r="S22" s="70"/>
      <c r="T22" s="70"/>
    </row>
    <row r="23" s="70" customFormat="true" ht="30.75" hidden="false" customHeight="true" outlineLevel="0" collapsed="false">
      <c r="C23" s="78" t="s">
        <v>508</v>
      </c>
      <c r="R23" s="79"/>
    </row>
    <row r="24" s="75" customFormat="true" ht="30" hidden="false" customHeight="false" outlineLevel="0" collapsed="false">
      <c r="A24" s="80"/>
      <c r="B24" s="81"/>
      <c r="C24" s="82" t="s">
        <v>509</v>
      </c>
      <c r="E24" s="83"/>
      <c r="F24" s="83"/>
      <c r="G24" s="83"/>
    </row>
    <row r="25" s="75" customFormat="true" ht="15" hidden="false" customHeight="false" outlineLevel="0" collapsed="false">
      <c r="A25" s="80"/>
      <c r="B25" s="81"/>
      <c r="C25" s="47" t="s">
        <v>510</v>
      </c>
      <c r="D25" s="84"/>
      <c r="E25" s="83"/>
      <c r="F25" s="83"/>
      <c r="G25" s="83"/>
    </row>
    <row r="26" s="75" customFormat="true" ht="15" hidden="false" customHeight="false" outlineLevel="0" collapsed="false">
      <c r="A26" s="80"/>
      <c r="B26" s="81"/>
      <c r="C26" s="85"/>
      <c r="D26" s="86"/>
      <c r="E26" s="83"/>
      <c r="F26" s="83"/>
      <c r="G26" s="83"/>
    </row>
    <row r="27" s="75" customFormat="true" ht="15" hidden="false" customHeight="false" outlineLevel="0" collapsed="false">
      <c r="A27" s="80"/>
      <c r="B27" s="81"/>
      <c r="C27" s="85" t="s">
        <v>511</v>
      </c>
      <c r="D27" s="86" t="s">
        <v>512</v>
      </c>
      <c r="E27" s="83"/>
      <c r="F27" s="83"/>
      <c r="G27" s="83"/>
    </row>
    <row r="28" s="75" customFormat="true" ht="15" hidden="false" customHeight="false" outlineLevel="0" collapsed="false">
      <c r="A28" s="80"/>
      <c r="B28" s="81"/>
      <c r="C28" s="85" t="s">
        <v>268</v>
      </c>
      <c r="D28" s="86" t="s">
        <v>513</v>
      </c>
      <c r="E28" s="83"/>
      <c r="F28" s="83"/>
      <c r="G28" s="83"/>
    </row>
    <row r="29" s="75" customFormat="true" ht="15" hidden="false" customHeight="false" outlineLevel="0" collapsed="false">
      <c r="A29" s="80"/>
      <c r="B29" s="81"/>
      <c r="C29" s="85" t="s">
        <v>514</v>
      </c>
      <c r="D29" s="86" t="s">
        <v>515</v>
      </c>
      <c r="E29" s="83"/>
      <c r="F29" s="83"/>
      <c r="G29" s="83"/>
      <c r="K29" s="70"/>
    </row>
    <row r="30" s="75" customFormat="true" ht="15" hidden="false" customHeight="false" outlineLevel="0" collapsed="false">
      <c r="A30" s="80"/>
      <c r="B30" s="81"/>
      <c r="C30" s="85" t="s">
        <v>516</v>
      </c>
      <c r="D30" s="86" t="s">
        <v>517</v>
      </c>
      <c r="E30" s="83"/>
    </row>
    <row r="31" s="75" customFormat="true" ht="15" hidden="false" customHeight="false" outlineLevel="0" collapsed="false">
      <c r="A31" s="80"/>
      <c r="B31" s="81"/>
      <c r="C31" s="85" t="s">
        <v>518</v>
      </c>
      <c r="D31" s="86" t="s">
        <v>519</v>
      </c>
      <c r="E31" s="83"/>
    </row>
    <row r="32" s="75" customFormat="true" ht="15" hidden="false" customHeight="false" outlineLevel="0" collapsed="false">
      <c r="A32" s="80"/>
      <c r="B32" s="81"/>
      <c r="C32" s="85" t="s">
        <v>520</v>
      </c>
      <c r="D32" s="86" t="s">
        <v>521</v>
      </c>
      <c r="E32" s="87"/>
      <c r="F32" s="88"/>
      <c r="G32" s="88"/>
    </row>
    <row r="33" s="75" customFormat="true" ht="15" hidden="false" customHeight="false" outlineLevel="0" collapsed="false">
      <c r="A33" s="80"/>
      <c r="B33" s="81"/>
      <c r="C33" s="85" t="s">
        <v>522</v>
      </c>
      <c r="D33" s="86" t="s">
        <v>523</v>
      </c>
      <c r="E33" s="87"/>
      <c r="F33" s="88"/>
      <c r="G33" s="88"/>
    </row>
    <row r="34" s="75" customFormat="true" ht="15" hidden="false" customHeight="false" outlineLevel="0" collapsed="false">
      <c r="A34" s="80"/>
      <c r="B34" s="81"/>
      <c r="C34" s="85" t="s">
        <v>524</v>
      </c>
      <c r="D34" s="86" t="s">
        <v>525</v>
      </c>
      <c r="E34" s="89"/>
      <c r="F34" s="83"/>
      <c r="G34" s="83"/>
      <c r="K34" s="70"/>
    </row>
    <row r="35" s="75" customFormat="true" ht="15" hidden="false" customHeight="false" outlineLevel="0" collapsed="false">
      <c r="A35" s="80"/>
      <c r="B35" s="81"/>
      <c r="C35" s="56"/>
      <c r="D35" s="90"/>
      <c r="E35" s="87"/>
      <c r="F35" s="83"/>
      <c r="G35" s="83"/>
    </row>
    <row r="36" s="75" customFormat="true" ht="15" hidden="false" customHeight="false" outlineLevel="0" collapsed="false">
      <c r="A36" s="80"/>
      <c r="B36" s="81"/>
      <c r="C36" s="85" t="s">
        <v>526</v>
      </c>
      <c r="D36" s="90" t="s">
        <v>527</v>
      </c>
      <c r="E36" s="87"/>
      <c r="F36" s="88"/>
      <c r="G36" s="88"/>
      <c r="K36" s="70"/>
      <c r="L36" s="70"/>
      <c r="N36" s="70"/>
    </row>
    <row r="37" s="75" customFormat="true" ht="15" hidden="false" customHeight="false" outlineLevel="0" collapsed="false">
      <c r="A37" s="80"/>
      <c r="B37" s="81"/>
      <c r="C37" s="56"/>
      <c r="D37" s="90" t="s">
        <v>528</v>
      </c>
      <c r="E37" s="83"/>
      <c r="F37" s="83"/>
      <c r="G37" s="83"/>
    </row>
    <row r="38" s="75" customFormat="true" ht="15" hidden="false" customHeight="false" outlineLevel="0" collapsed="false">
      <c r="A38" s="80"/>
      <c r="B38" s="81"/>
      <c r="C38" s="56" t="s">
        <v>529</v>
      </c>
      <c r="D38" s="90"/>
      <c r="E38" s="87"/>
      <c r="F38" s="88"/>
      <c r="G38" s="88"/>
    </row>
    <row r="39" s="75" customFormat="true" ht="15" hidden="false" customHeight="false" outlineLevel="0" collapsed="false">
      <c r="A39" s="80"/>
      <c r="B39" s="81"/>
      <c r="C39" s="85" t="s">
        <v>530</v>
      </c>
      <c r="D39" s="90" t="s">
        <v>531</v>
      </c>
      <c r="E39" s="87"/>
      <c r="F39" s="88"/>
      <c r="G39" s="88"/>
    </row>
    <row r="40" s="75" customFormat="true" ht="15" hidden="false" customHeight="false" outlineLevel="0" collapsed="false">
      <c r="A40" s="80"/>
      <c r="B40" s="81"/>
      <c r="C40" s="85" t="s">
        <v>532</v>
      </c>
      <c r="D40" s="90" t="s">
        <v>533</v>
      </c>
      <c r="E40" s="87"/>
      <c r="F40" s="88"/>
      <c r="G40" s="88"/>
    </row>
    <row r="41" s="75" customFormat="true" ht="15" hidden="false" customHeight="false" outlineLevel="0" collapsed="false">
      <c r="A41" s="80"/>
      <c r="B41" s="81"/>
      <c r="C41" s="85" t="s">
        <v>534</v>
      </c>
      <c r="D41" s="90" t="s">
        <v>535</v>
      </c>
      <c r="E41" s="87"/>
      <c r="F41" s="88"/>
      <c r="G41" s="88"/>
    </row>
    <row r="42" s="75" customFormat="true" ht="15" hidden="false" customHeight="false" outlineLevel="0" collapsed="false">
      <c r="A42" s="80"/>
      <c r="B42" s="81"/>
      <c r="C42" s="91" t="s">
        <v>536</v>
      </c>
      <c r="D42" s="92" t="s">
        <v>537</v>
      </c>
      <c r="E42" s="87"/>
      <c r="F42" s="88"/>
      <c r="G42" s="88"/>
    </row>
    <row r="43" s="75" customFormat="true" ht="15" hidden="false" customHeight="false" outlineLevel="0" collapsed="false">
      <c r="A43" s="80"/>
      <c r="B43" s="81"/>
      <c r="C43" s="87"/>
      <c r="E43" s="87"/>
      <c r="F43" s="88"/>
      <c r="G43" s="88"/>
    </row>
    <row r="44" s="75" customFormat="true" ht="31.5" hidden="false" customHeight="true" outlineLevel="0" collapsed="false">
      <c r="A44" s="93"/>
      <c r="B44" s="94"/>
      <c r="C44" s="95"/>
      <c r="D44" s="96"/>
      <c r="E44" s="95"/>
      <c r="F44" s="97"/>
      <c r="G44" s="97"/>
      <c r="H44" s="98"/>
      <c r="I44" s="98"/>
      <c r="J44" s="98"/>
      <c r="K44" s="96"/>
      <c r="L44" s="98"/>
      <c r="M44" s="98"/>
      <c r="N44" s="98"/>
      <c r="O44" s="98"/>
      <c r="P44" s="98"/>
      <c r="Q44" s="98"/>
      <c r="R44" s="98"/>
      <c r="S44" s="98"/>
      <c r="T44" s="98"/>
    </row>
    <row r="45" s="75" customFormat="true" ht="15" hidden="false" customHeight="false" outlineLevel="0" collapsed="false">
      <c r="A45" s="93"/>
      <c r="B45" s="94"/>
      <c r="C45" s="95"/>
      <c r="D45" s="98"/>
      <c r="E45" s="95"/>
      <c r="F45" s="98"/>
      <c r="G45" s="97"/>
      <c r="H45" s="98"/>
      <c r="I45" s="98"/>
      <c r="J45" s="98"/>
      <c r="K45" s="98"/>
      <c r="L45" s="98"/>
      <c r="M45" s="98"/>
      <c r="N45" s="98"/>
      <c r="O45" s="98"/>
      <c r="P45" s="98"/>
      <c r="Q45" s="98"/>
      <c r="R45" s="98"/>
      <c r="S45" s="98"/>
      <c r="T45" s="98"/>
    </row>
    <row r="46" s="75" customFormat="true" ht="15" hidden="false" customHeight="false" outlineLevel="0" collapsed="false">
      <c r="A46" s="93"/>
      <c r="B46" s="94"/>
      <c r="C46" s="95"/>
      <c r="D46" s="98"/>
      <c r="E46" s="95"/>
      <c r="F46" s="98"/>
      <c r="G46" s="97"/>
      <c r="H46" s="98"/>
      <c r="I46" s="98"/>
      <c r="J46" s="98"/>
      <c r="K46" s="98"/>
      <c r="L46" s="98"/>
      <c r="M46" s="98"/>
      <c r="N46" s="98"/>
      <c r="O46" s="98"/>
      <c r="P46" s="98"/>
      <c r="Q46" s="98"/>
      <c r="R46" s="98"/>
      <c r="S46" s="98"/>
      <c r="T46" s="98"/>
    </row>
    <row r="47" s="75" customFormat="true" ht="15" hidden="false" customHeight="false" outlineLevel="0" collapsed="false">
      <c r="A47" s="93"/>
      <c r="B47" s="94"/>
      <c r="C47" s="95"/>
      <c r="D47" s="98"/>
      <c r="E47" s="95"/>
      <c r="F47" s="98"/>
      <c r="G47" s="97"/>
      <c r="H47" s="98"/>
      <c r="I47" s="98"/>
      <c r="J47" s="98"/>
      <c r="K47" s="98"/>
      <c r="L47" s="98"/>
      <c r="M47" s="98"/>
      <c r="N47" s="98"/>
      <c r="O47" s="98"/>
      <c r="P47" s="98"/>
      <c r="Q47" s="98"/>
      <c r="R47" s="98"/>
      <c r="S47" s="98"/>
      <c r="T47" s="98"/>
    </row>
    <row r="48" s="75" customFormat="true" ht="15" hidden="false" customHeight="false" outlineLevel="0" collapsed="false">
      <c r="A48" s="80"/>
      <c r="B48" s="81"/>
      <c r="C48" s="89"/>
      <c r="D48" s="70"/>
      <c r="E48" s="89"/>
      <c r="K48" s="70"/>
    </row>
    <row r="49" s="75" customFormat="true" ht="15" hidden="false" customHeight="false" outlineLevel="0" collapsed="false">
      <c r="A49" s="80"/>
      <c r="B49" s="81"/>
      <c r="C49" s="87"/>
      <c r="E49" s="87"/>
    </row>
    <row r="50" s="75" customFormat="true" ht="15" hidden="false" customHeight="false" outlineLevel="0" collapsed="false">
      <c r="A50" s="80"/>
      <c r="B50" s="81"/>
      <c r="C50" s="87"/>
      <c r="E50" s="87"/>
    </row>
    <row r="51" s="75" customFormat="true" ht="15" hidden="false" customHeight="false" outlineLevel="0" collapsed="false">
      <c r="A51" s="80"/>
      <c r="B51" s="81"/>
      <c r="C51" s="87"/>
      <c r="E51" s="87"/>
    </row>
    <row r="52" s="75" customFormat="true" ht="15" hidden="false" customHeight="false" outlineLevel="0" collapsed="false">
      <c r="A52" s="80"/>
      <c r="B52" s="81"/>
      <c r="C52" s="89"/>
      <c r="D52" s="70"/>
      <c r="E52" s="89"/>
      <c r="K52" s="70"/>
    </row>
    <row r="53" s="75" customFormat="true" ht="15" hidden="false" customHeight="false" outlineLevel="0" collapsed="false">
      <c r="A53" s="80"/>
      <c r="B53" s="81"/>
      <c r="C53" s="87"/>
      <c r="E53" s="87"/>
      <c r="F53" s="88"/>
      <c r="G53" s="88"/>
    </row>
    <row r="54" s="75" customFormat="true" ht="15" hidden="false" customHeight="false" outlineLevel="0" collapsed="false">
      <c r="A54" s="80"/>
      <c r="B54" s="81"/>
      <c r="C54" s="87"/>
      <c r="E54" s="87"/>
      <c r="F54" s="88"/>
      <c r="G54" s="88"/>
    </row>
    <row r="55" s="75" customFormat="true" ht="15" hidden="false" customHeight="false" outlineLevel="0" collapsed="false">
      <c r="A55" s="80"/>
      <c r="B55" s="81"/>
      <c r="C55" s="87"/>
      <c r="E55" s="87"/>
      <c r="F55" s="88"/>
      <c r="G55" s="88"/>
    </row>
    <row r="56" s="75" customFormat="true" ht="15" hidden="false" customHeight="false" outlineLevel="0" collapsed="false">
      <c r="A56" s="80"/>
      <c r="B56" s="81"/>
      <c r="C56" s="87"/>
      <c r="E56" s="87"/>
      <c r="F56" s="88"/>
      <c r="G56" s="88"/>
    </row>
    <row r="57" s="75" customFormat="true" ht="15" hidden="false" customHeight="false" outlineLevel="0" collapsed="false">
      <c r="A57" s="80"/>
      <c r="B57" s="81"/>
      <c r="C57" s="87"/>
      <c r="E57" s="87"/>
      <c r="F57" s="88"/>
      <c r="G57" s="88"/>
    </row>
    <row r="58" s="75" customFormat="true" ht="15" hidden="false" customHeight="false" outlineLevel="0" collapsed="false">
      <c r="A58" s="80"/>
      <c r="B58" s="81"/>
      <c r="C58" s="87"/>
      <c r="E58" s="87"/>
      <c r="F58" s="88"/>
      <c r="G58" s="88"/>
    </row>
    <row r="59" s="75" customFormat="true" ht="15" hidden="false" customHeight="false" outlineLevel="0" collapsed="false">
      <c r="A59" s="80"/>
      <c r="B59" s="81"/>
      <c r="C59" s="87"/>
      <c r="E59" s="87"/>
      <c r="F59" s="88"/>
      <c r="G59" s="88"/>
    </row>
    <row r="60" s="75" customFormat="true" ht="15" hidden="false" customHeight="false" outlineLevel="0" collapsed="false">
      <c r="A60" s="80"/>
      <c r="B60" s="81"/>
      <c r="C60" s="87"/>
      <c r="E60" s="87"/>
      <c r="F60" s="88"/>
      <c r="G60" s="88"/>
    </row>
    <row r="61" s="75" customFormat="true" ht="15" hidden="false" customHeight="false" outlineLevel="0" collapsed="false">
      <c r="A61" s="80"/>
      <c r="B61" s="81"/>
      <c r="C61" s="87"/>
      <c r="E61" s="87"/>
      <c r="F61" s="88"/>
      <c r="G61" s="88"/>
    </row>
    <row r="62" s="75" customFormat="true" ht="15" hidden="false" customHeight="false" outlineLevel="0" collapsed="false">
      <c r="A62" s="80"/>
      <c r="B62" s="81"/>
      <c r="C62" s="87"/>
      <c r="D62" s="70"/>
      <c r="E62" s="87"/>
      <c r="K62" s="70"/>
    </row>
    <row r="63" s="75" customFormat="true" ht="15" hidden="false" customHeight="false" outlineLevel="0" collapsed="false">
      <c r="A63" s="80"/>
      <c r="B63" s="81"/>
      <c r="C63" s="87"/>
      <c r="E63" s="87"/>
      <c r="F63" s="88"/>
      <c r="G63" s="88"/>
    </row>
    <row r="64" s="75" customFormat="true" ht="15" hidden="false" customHeight="false" outlineLevel="0" collapsed="false">
      <c r="A64" s="80"/>
      <c r="B64" s="81"/>
      <c r="C64" s="87"/>
      <c r="E64" s="87"/>
      <c r="F64" s="88"/>
      <c r="G64" s="88"/>
    </row>
    <row r="65" s="75" customFormat="true" ht="15" hidden="false" customHeight="false" outlineLevel="0" collapsed="false">
      <c r="A65" s="80"/>
      <c r="B65" s="81"/>
      <c r="C65" s="87"/>
      <c r="E65" s="87"/>
      <c r="F65" s="88"/>
      <c r="G65" s="88"/>
    </row>
    <row r="66" s="75" customFormat="true" ht="15" hidden="false" customHeight="false" outlineLevel="0" collapsed="false">
      <c r="A66" s="80"/>
      <c r="B66" s="81"/>
      <c r="C66" s="87"/>
      <c r="E66" s="87"/>
      <c r="F66" s="88"/>
      <c r="G66" s="88"/>
    </row>
    <row r="67" s="75" customFormat="true" ht="15" hidden="false" customHeight="false" outlineLevel="0" collapsed="false">
      <c r="A67" s="80"/>
      <c r="B67" s="81"/>
      <c r="C67" s="87"/>
      <c r="E67" s="87"/>
      <c r="F67" s="88"/>
      <c r="G67" s="88"/>
    </row>
    <row r="68" s="75" customFormat="true" ht="15" hidden="false" customHeight="false" outlineLevel="0" collapsed="false">
      <c r="A68" s="99"/>
      <c r="B68" s="100"/>
      <c r="C68" s="101"/>
      <c r="D68" s="102"/>
      <c r="E68" s="101"/>
      <c r="F68" s="103"/>
      <c r="G68" s="103"/>
      <c r="H68" s="102"/>
      <c r="I68" s="102"/>
      <c r="J68" s="102"/>
      <c r="K68" s="102"/>
      <c r="L68" s="102"/>
      <c r="M68" s="102"/>
      <c r="N68" s="102"/>
      <c r="O68" s="102"/>
      <c r="P68" s="102"/>
      <c r="Q68" s="102"/>
      <c r="R68" s="102"/>
      <c r="S68" s="102"/>
      <c r="T68" s="102"/>
    </row>
    <row r="69" s="75" customFormat="true" ht="15" hidden="false" customHeight="false" outlineLevel="0" collapsed="false">
      <c r="A69" s="80"/>
      <c r="B69" s="81"/>
      <c r="C69" s="87"/>
      <c r="E69" s="87"/>
      <c r="F69" s="88"/>
      <c r="G69" s="88"/>
    </row>
    <row r="70" s="75" customFormat="true" ht="15.75" hidden="false" customHeight="false" outlineLevel="0" collapsed="false">
      <c r="A70" s="80"/>
      <c r="B70" s="81"/>
      <c r="C70" s="71"/>
      <c r="D70" s="70"/>
      <c r="E70" s="71"/>
      <c r="F70" s="88"/>
      <c r="G70" s="88"/>
      <c r="J70" s="70"/>
      <c r="N70" s="104"/>
    </row>
    <row r="71" s="75" customFormat="true" ht="15" hidden="false" customHeight="false" outlineLevel="0" collapsed="false">
      <c r="A71" s="80"/>
      <c r="B71" s="81"/>
      <c r="C71" s="87"/>
      <c r="E71" s="87"/>
      <c r="F71" s="88"/>
      <c r="G71" s="88"/>
    </row>
    <row r="72" s="75" customFormat="true" ht="15.75" hidden="false" customHeight="false" outlineLevel="0" collapsed="false">
      <c r="A72" s="80"/>
      <c r="B72" s="81"/>
      <c r="C72" s="71"/>
      <c r="D72" s="70"/>
      <c r="E72" s="71"/>
      <c r="F72" s="88"/>
      <c r="G72" s="88"/>
      <c r="J72" s="104"/>
      <c r="K72" s="70"/>
      <c r="T72" s="104"/>
    </row>
    <row r="73" s="75" customFormat="true" ht="15.75" hidden="false" customHeight="false" outlineLevel="0" collapsed="false">
      <c r="A73" s="80"/>
      <c r="B73" s="81"/>
      <c r="C73" s="87"/>
      <c r="E73" s="87"/>
      <c r="F73" s="88"/>
      <c r="G73" s="88"/>
      <c r="T73" s="104"/>
    </row>
    <row r="74" s="75" customFormat="true" ht="15.75" hidden="false" customHeight="false" outlineLevel="0" collapsed="false">
      <c r="A74" s="80"/>
      <c r="B74" s="81"/>
      <c r="C74" s="87"/>
      <c r="E74" s="87"/>
      <c r="F74" s="88"/>
      <c r="G74" s="88"/>
      <c r="T74" s="105"/>
    </row>
    <row r="75" s="75" customFormat="true" ht="15.75" hidden="false" customHeight="false" outlineLevel="0" collapsed="false">
      <c r="A75" s="80"/>
      <c r="B75" s="81"/>
      <c r="C75" s="87"/>
      <c r="E75" s="87"/>
      <c r="F75" s="88"/>
      <c r="G75" s="88"/>
      <c r="T75" s="104"/>
    </row>
    <row r="76" s="75" customFormat="true" ht="15" hidden="false" customHeight="false" outlineLevel="0" collapsed="false">
      <c r="A76" s="80"/>
      <c r="B76" s="81"/>
      <c r="C76" s="87"/>
      <c r="E76" s="87"/>
      <c r="F76" s="88"/>
      <c r="G76" s="88"/>
    </row>
    <row r="77" s="75" customFormat="true" ht="15" hidden="false" customHeight="false" outlineLevel="0" collapsed="false">
      <c r="A77" s="80"/>
      <c r="B77" s="81"/>
      <c r="C77" s="87"/>
      <c r="E77" s="87"/>
      <c r="F77" s="88"/>
      <c r="G77" s="88"/>
    </row>
    <row r="78" s="75" customFormat="true" ht="159.75" hidden="false" customHeight="true" outlineLevel="0" collapsed="false">
      <c r="A78" s="80"/>
      <c r="B78" s="81"/>
      <c r="C78" s="71"/>
      <c r="E78" s="71"/>
      <c r="F78" s="88"/>
      <c r="G78" s="88"/>
      <c r="J78" s="70"/>
      <c r="T78" s="70"/>
    </row>
    <row r="79" s="75" customFormat="true" ht="15" hidden="false" customHeight="false" outlineLevel="0" collapsed="false">
      <c r="A79" s="80"/>
      <c r="B79" s="81"/>
      <c r="C79" s="106"/>
      <c r="E79" s="106"/>
      <c r="F79" s="88"/>
      <c r="G79" s="107"/>
      <c r="I79" s="108"/>
      <c r="J79" s="70"/>
      <c r="T79" s="70"/>
    </row>
    <row r="80" s="75" customFormat="true" ht="15" hidden="false" customHeight="false" outlineLevel="0" collapsed="false">
      <c r="G80" s="88"/>
      <c r="I80" s="108"/>
    </row>
    <row r="81" s="75" customFormat="true" ht="15" hidden="false" customHeight="false" outlineLevel="0" collapsed="false">
      <c r="A81" s="80"/>
      <c r="B81" s="81"/>
      <c r="C81" s="87"/>
      <c r="E81" s="87"/>
      <c r="F81" s="88"/>
      <c r="G81" s="88"/>
      <c r="I81" s="108"/>
    </row>
    <row r="82" s="75" customFormat="true" ht="15" hidden="false" customHeight="false" outlineLevel="0" collapsed="false">
      <c r="F82" s="88"/>
      <c r="G82" s="88"/>
      <c r="I82" s="108"/>
    </row>
    <row r="83" s="75" customFormat="true" ht="15" hidden="false" customHeight="false" outlineLevel="0" collapsed="false">
      <c r="F83" s="88"/>
      <c r="G83" s="88"/>
      <c r="I83" s="108"/>
    </row>
    <row r="84" s="75" customFormat="true" ht="15" hidden="false" customHeight="false" outlineLevel="0" collapsed="false">
      <c r="A84" s="93"/>
      <c r="B84" s="94"/>
      <c r="C84" s="109"/>
      <c r="D84" s="98"/>
      <c r="E84" s="109"/>
      <c r="F84" s="97"/>
      <c r="G84" s="97"/>
    </row>
    <row r="85" s="75" customFormat="true" ht="15" hidden="false" customHeight="false" outlineLevel="0" collapsed="false">
      <c r="A85" s="80"/>
      <c r="B85" s="80"/>
      <c r="C85" s="106"/>
      <c r="D85" s="70"/>
      <c r="E85" s="106"/>
      <c r="F85" s="88"/>
      <c r="G85" s="88"/>
      <c r="J85" s="70"/>
      <c r="K85" s="70"/>
      <c r="R85" s="70"/>
      <c r="T85" s="70"/>
    </row>
    <row r="86" s="75" customFormat="true" ht="15" hidden="false" customHeight="false" outlineLevel="0" collapsed="false">
      <c r="F86" s="88"/>
      <c r="G86" s="88"/>
    </row>
    <row r="87" s="75" customFormat="true" ht="15" hidden="false" customHeight="false" outlineLevel="0" collapsed="false">
      <c r="F87" s="88"/>
      <c r="G87" s="88"/>
    </row>
    <row r="88" s="75" customFormat="true" ht="15" hidden="false" customHeight="false" outlineLevel="0" collapsed="false">
      <c r="F88" s="88"/>
      <c r="G88" s="88"/>
    </row>
    <row r="89" s="75" customFormat="true" ht="15" hidden="false" customHeight="false" outlineLevel="0" collapsed="false">
      <c r="F89" s="88"/>
      <c r="G89" s="88"/>
    </row>
    <row r="90" s="75" customFormat="true" ht="15" hidden="false" customHeight="false" outlineLevel="0" collapsed="false">
      <c r="A90" s="80"/>
      <c r="B90" s="81"/>
      <c r="C90" s="110"/>
      <c r="E90" s="110"/>
      <c r="F90" s="88"/>
      <c r="G90" s="88"/>
    </row>
    <row r="91" s="75" customFormat="true" ht="15" hidden="false" customHeight="false" outlineLevel="0" collapsed="false">
      <c r="A91" s="80"/>
      <c r="B91" s="81"/>
      <c r="C91" s="87"/>
      <c r="E91" s="87"/>
      <c r="F91" s="88"/>
      <c r="G91" s="88"/>
    </row>
    <row r="92" s="75" customFormat="true" ht="15" hidden="false" customHeight="false" outlineLevel="0" collapsed="false">
      <c r="A92" s="80"/>
      <c r="B92" s="80"/>
      <c r="C92" s="80"/>
      <c r="D92" s="70"/>
      <c r="E92" s="80"/>
      <c r="F92" s="88"/>
      <c r="G92" s="88"/>
      <c r="H92" s="70"/>
      <c r="J92" s="70"/>
      <c r="K92" s="70"/>
      <c r="O92" s="70"/>
      <c r="P92" s="70"/>
      <c r="T92" s="70"/>
    </row>
    <row r="93" s="75" customFormat="true" ht="15" hidden="false" customHeight="false" outlineLevel="0" collapsed="false">
      <c r="F93" s="88"/>
      <c r="G93" s="88"/>
    </row>
    <row r="94" s="75" customFormat="true" ht="15" hidden="false" customHeight="false" outlineLevel="0" collapsed="false">
      <c r="F94" s="88"/>
      <c r="G94" s="88"/>
    </row>
    <row r="95" s="75" customFormat="true" ht="15" hidden="false" customHeight="false" outlineLevel="0" collapsed="false">
      <c r="A95" s="80"/>
      <c r="B95" s="81"/>
      <c r="C95" s="87"/>
      <c r="E95" s="87"/>
      <c r="F95" s="88"/>
      <c r="G95" s="88"/>
    </row>
    <row r="96" s="75" customFormat="true" ht="15" hidden="false" customHeight="false" outlineLevel="0" collapsed="false">
      <c r="A96" s="80"/>
      <c r="B96" s="80"/>
      <c r="C96" s="111"/>
      <c r="D96" s="70"/>
      <c r="E96" s="111"/>
      <c r="F96" s="88"/>
      <c r="G96" s="88"/>
      <c r="J96" s="70"/>
      <c r="K96" s="70"/>
      <c r="N96" s="70"/>
    </row>
    <row r="97" s="75" customFormat="true" ht="15" hidden="false" customHeight="false" outlineLevel="0" collapsed="false">
      <c r="A97" s="80"/>
      <c r="B97" s="80"/>
      <c r="C97" s="111"/>
      <c r="D97" s="70"/>
      <c r="E97" s="111"/>
      <c r="F97" s="88"/>
      <c r="G97" s="88"/>
      <c r="K97" s="70"/>
      <c r="T97" s="70"/>
    </row>
    <row r="98" s="75" customFormat="true" ht="15" hidden="false" customHeight="false" outlineLevel="0" collapsed="false">
      <c r="A98" s="80"/>
      <c r="B98" s="81"/>
      <c r="C98" s="87"/>
      <c r="D98" s="70"/>
      <c r="E98" s="87"/>
      <c r="F98" s="88"/>
      <c r="G98" s="88"/>
      <c r="K98" s="70"/>
      <c r="L98" s="112"/>
    </row>
    <row r="99" s="75" customFormat="true" ht="15" hidden="false" customHeight="false" outlineLevel="0" collapsed="false">
      <c r="A99" s="80"/>
      <c r="B99" s="81"/>
      <c r="C99" s="87"/>
      <c r="E99" s="87"/>
      <c r="F99" s="88"/>
      <c r="G99" s="88"/>
    </row>
    <row r="100" s="75" customFormat="true" ht="15" hidden="false" customHeight="false" outlineLevel="0" collapsed="false">
      <c r="A100" s="80"/>
      <c r="B100" s="81"/>
      <c r="C100" s="87"/>
      <c r="E100" s="87"/>
      <c r="F100" s="88"/>
      <c r="G100" s="88"/>
    </row>
    <row r="101" s="75" customFormat="true" ht="15" hidden="false" customHeight="false" outlineLevel="0" collapsed="false">
      <c r="B101" s="113"/>
    </row>
    <row r="102" customFormat="false" ht="15" hidden="false" customHeight="true" outlineLevel="0" collapsed="false">
      <c r="C102" s="114" t="s">
        <v>538</v>
      </c>
      <c r="D102" s="114"/>
      <c r="E102" s="114"/>
      <c r="F102" s="114"/>
      <c r="G102" s="114"/>
      <c r="H102" s="114"/>
      <c r="I102" s="114"/>
      <c r="J102" s="114"/>
      <c r="K102" s="114"/>
      <c r="L102" s="114"/>
      <c r="M102" s="114"/>
      <c r="N102" s="114"/>
      <c r="O102" s="114"/>
      <c r="P102" s="114"/>
      <c r="Q102" s="114"/>
    </row>
    <row r="103" customFormat="false" ht="15" hidden="false" customHeight="false" outlineLevel="0" collapsed="false">
      <c r="C103" s="114"/>
      <c r="D103" s="114"/>
      <c r="E103" s="114"/>
      <c r="F103" s="114"/>
      <c r="G103" s="114"/>
      <c r="H103" s="114"/>
      <c r="I103" s="114"/>
      <c r="J103" s="114"/>
      <c r="K103" s="114"/>
      <c r="L103" s="114"/>
      <c r="M103" s="114"/>
      <c r="N103" s="114"/>
      <c r="O103" s="114"/>
      <c r="P103" s="114"/>
      <c r="Q103" s="114"/>
    </row>
    <row r="104" customFormat="false" ht="15" hidden="false" customHeight="false" outlineLevel="0" collapsed="false">
      <c r="C104" s="114"/>
      <c r="D104" s="114"/>
      <c r="E104" s="114"/>
      <c r="F104" s="114"/>
      <c r="G104" s="114"/>
      <c r="H104" s="114"/>
      <c r="I104" s="114"/>
      <c r="J104" s="114"/>
      <c r="K104" s="114"/>
      <c r="L104" s="114"/>
      <c r="M104" s="114"/>
      <c r="N104" s="114"/>
      <c r="O104" s="114"/>
      <c r="P104" s="114"/>
      <c r="Q104" s="114"/>
    </row>
    <row r="105" customFormat="false" ht="15" hidden="false" customHeight="false" outlineLevel="0" collapsed="false">
      <c r="C105" s="114"/>
      <c r="D105" s="114"/>
      <c r="E105" s="114"/>
      <c r="F105" s="114"/>
      <c r="G105" s="114"/>
      <c r="H105" s="114"/>
      <c r="I105" s="114"/>
      <c r="J105" s="114"/>
      <c r="K105" s="114"/>
      <c r="L105" s="114"/>
      <c r="M105" s="114"/>
      <c r="N105" s="114"/>
      <c r="O105" s="114"/>
      <c r="P105" s="114"/>
      <c r="Q105" s="114"/>
    </row>
    <row r="107" customFormat="false" ht="15" hidden="false" customHeight="false" outlineLevel="0" collapsed="false">
      <c r="C107" s="47" t="s">
        <v>510</v>
      </c>
      <c r="D107" s="84"/>
      <c r="E107" s="115"/>
    </row>
    <row r="108" customFormat="false" ht="15" hidden="false" customHeight="false" outlineLevel="0" collapsed="false">
      <c r="C108" s="85"/>
      <c r="D108" s="86"/>
      <c r="E108" s="115"/>
      <c r="H108" s="116" t="s">
        <v>539</v>
      </c>
      <c r="I108" s="117"/>
    </row>
    <row r="109" customFormat="false" ht="30" hidden="false" customHeight="false" outlineLevel="0" collapsed="false">
      <c r="C109" s="85" t="s">
        <v>511</v>
      </c>
      <c r="D109" s="86" t="s">
        <v>512</v>
      </c>
      <c r="H109" s="116" t="s">
        <v>540</v>
      </c>
      <c r="I109" s="118"/>
    </row>
    <row r="110" customFormat="false" ht="30" hidden="false" customHeight="false" outlineLevel="0" collapsed="false">
      <c r="C110" s="85" t="s">
        <v>268</v>
      </c>
      <c r="D110" s="86" t="s">
        <v>513</v>
      </c>
      <c r="H110" s="116" t="s">
        <v>541</v>
      </c>
      <c r="I110" s="119"/>
    </row>
    <row r="111" customFormat="false" ht="15" hidden="false" customHeight="false" outlineLevel="0" collapsed="false">
      <c r="C111" s="85" t="s">
        <v>514</v>
      </c>
      <c r="D111" s="86" t="s">
        <v>515</v>
      </c>
      <c r="H111" s="116" t="s">
        <v>542</v>
      </c>
      <c r="I111" s="119"/>
    </row>
    <row r="112" customFormat="false" ht="15" hidden="false" customHeight="false" outlineLevel="0" collapsed="false">
      <c r="C112" s="85" t="s">
        <v>516</v>
      </c>
      <c r="D112" s="86" t="s">
        <v>517</v>
      </c>
      <c r="H112" s="116" t="s">
        <v>543</v>
      </c>
    </row>
    <row r="113" customFormat="false" ht="45" hidden="false" customHeight="false" outlineLevel="0" collapsed="false">
      <c r="C113" s="85" t="s">
        <v>518</v>
      </c>
      <c r="D113" s="86" t="s">
        <v>519</v>
      </c>
      <c r="H113" s="116" t="s">
        <v>544</v>
      </c>
    </row>
    <row r="114" customFormat="false" ht="15" hidden="false" customHeight="false" outlineLevel="0" collapsed="false">
      <c r="C114" s="85" t="s">
        <v>520</v>
      </c>
      <c r="D114" s="86" t="s">
        <v>521</v>
      </c>
    </row>
    <row r="115" customFormat="false" ht="15" hidden="false" customHeight="false" outlineLevel="0" collapsed="false">
      <c r="C115" s="85" t="s">
        <v>522</v>
      </c>
      <c r="D115" s="86" t="s">
        <v>523</v>
      </c>
    </row>
    <row r="116" customFormat="false" ht="15" hidden="false" customHeight="false" outlineLevel="0" collapsed="false">
      <c r="C116" s="85" t="s">
        <v>524</v>
      </c>
      <c r="D116" s="86" t="s">
        <v>525</v>
      </c>
    </row>
    <row r="117" customFormat="false" ht="15" hidden="false" customHeight="false" outlineLevel="0" collapsed="false">
      <c r="C117" s="56"/>
      <c r="D117" s="90"/>
    </row>
    <row r="118" customFormat="false" ht="15" hidden="false" customHeight="false" outlineLevel="0" collapsed="false">
      <c r="C118" s="85" t="s">
        <v>526</v>
      </c>
      <c r="D118" s="90" t="s">
        <v>527</v>
      </c>
      <c r="E118" s="115"/>
    </row>
    <row r="119" customFormat="false" ht="15" hidden="false" customHeight="false" outlineLevel="0" collapsed="false">
      <c r="C119" s="56"/>
      <c r="D119" s="90" t="s">
        <v>528</v>
      </c>
    </row>
    <row r="120" customFormat="false" ht="15" hidden="false" customHeight="false" outlineLevel="0" collapsed="false">
      <c r="C120" s="56" t="s">
        <v>529</v>
      </c>
      <c r="D120" s="90"/>
    </row>
    <row r="121" customFormat="false" ht="15" hidden="false" customHeight="false" outlineLevel="0" collapsed="false">
      <c r="C121" s="85" t="s">
        <v>530</v>
      </c>
      <c r="D121" s="90" t="s">
        <v>531</v>
      </c>
    </row>
    <row r="122" customFormat="false" ht="15" hidden="false" customHeight="false" outlineLevel="0" collapsed="false">
      <c r="C122" s="85" t="s">
        <v>532</v>
      </c>
      <c r="D122" s="90" t="s">
        <v>533</v>
      </c>
    </row>
    <row r="123" customFormat="false" ht="15" hidden="false" customHeight="false" outlineLevel="0" collapsed="false">
      <c r="C123" s="85" t="s">
        <v>534</v>
      </c>
      <c r="D123" s="90" t="s">
        <v>535</v>
      </c>
    </row>
    <row r="124" customFormat="false" ht="15" hidden="false" customHeight="false" outlineLevel="0" collapsed="false">
      <c r="C124" s="91" t="s">
        <v>536</v>
      </c>
      <c r="D124" s="92" t="s">
        <v>537</v>
      </c>
    </row>
  </sheetData>
  <mergeCells count="1">
    <mergeCell ref="C102:Q105"/>
  </mergeCells>
  <conditionalFormatting sqref="I81:I82">
    <cfRule type="timePeriod" priority="2" timePeriod="lastMonth"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2" activeCellId="0" sqref="T2"/>
    </sheetView>
  </sheetViews>
  <sheetFormatPr defaultColWidth="11.43359375" defaultRowHeight="15" zeroHeight="false" outlineLevelRow="0" outlineLevelCol="0"/>
  <cols>
    <col collapsed="false" customWidth="true" hidden="false" outlineLevel="0" max="1" min="1" style="36" width="36.42"/>
    <col collapsed="false" customWidth="true" hidden="false" outlineLevel="0" max="2" min="2" style="36" width="17.71"/>
    <col collapsed="false" customWidth="true" hidden="false" outlineLevel="0" max="3" min="3" style="36" width="11.14"/>
    <col collapsed="false" customWidth="true" hidden="false" outlineLevel="0" max="4" min="4" style="36" width="4.43"/>
    <col collapsed="false" customWidth="true" hidden="false" outlineLevel="0" max="5" min="5" style="36" width="10.85"/>
    <col collapsed="false" customWidth="true" hidden="false" outlineLevel="0" max="6" min="6" style="36" width="11.71"/>
    <col collapsed="false" customWidth="true" hidden="false" outlineLevel="0" max="7" min="7" style="36" width="4.86"/>
    <col collapsed="false" customWidth="true" hidden="false" outlineLevel="0" max="8" min="8" style="36" width="6.88"/>
    <col collapsed="false" customWidth="false" hidden="false" outlineLevel="0" max="9" min="9" style="36" width="11.42"/>
    <col collapsed="false" customWidth="true" hidden="false" outlineLevel="0" max="10" min="10" style="36" width="11.99"/>
    <col collapsed="false" customWidth="true" hidden="false" outlineLevel="0" max="11" min="11" style="36" width="13.14"/>
    <col collapsed="false" customWidth="true" hidden="false" outlineLevel="0" max="12" min="12" style="36" width="14.15"/>
    <col collapsed="false" customWidth="true" hidden="false" outlineLevel="0" max="13" min="13" style="120" width="4.86"/>
    <col collapsed="false" customWidth="true" hidden="false" outlineLevel="0" max="14" min="14" style="120" width="8.57"/>
    <col collapsed="false" customWidth="true" hidden="false" outlineLevel="0" max="15" min="15" style="120" width="9.13"/>
    <col collapsed="false" customWidth="true" hidden="false" outlineLevel="0" max="16" min="16" style="120" width="7.57"/>
    <col collapsed="false" customWidth="true" hidden="false" outlineLevel="0" max="17" min="17" style="120" width="4.86"/>
    <col collapsed="false" customWidth="true" hidden="false" outlineLevel="0" max="18" min="18" style="120" width="7.57"/>
    <col collapsed="false" customWidth="true" hidden="false" outlineLevel="0" max="19" min="19" style="120" width="8.14"/>
    <col collapsed="false" customWidth="true" hidden="false" outlineLevel="0" max="20" min="20" style="36" width="19.99"/>
    <col collapsed="false" customWidth="true" hidden="false" outlineLevel="0" max="21" min="21" style="36" width="15.71"/>
    <col collapsed="false" customWidth="true" hidden="false" outlineLevel="0" max="22" min="22" style="36" width="42.14"/>
    <col collapsed="false" customWidth="false" hidden="false" outlineLevel="0" max="1024" min="23" style="36" width="11.42"/>
  </cols>
  <sheetData>
    <row r="1" customFormat="false" ht="21.75" hidden="false" customHeight="true" outlineLevel="0" collapsed="false">
      <c r="A1" s="36" t="s">
        <v>6</v>
      </c>
      <c r="B1" s="37" t="s">
        <v>257</v>
      </c>
      <c r="C1" s="37" t="s">
        <v>258</v>
      </c>
      <c r="D1" s="36" t="s">
        <v>259</v>
      </c>
      <c r="E1" s="36" t="s">
        <v>260</v>
      </c>
      <c r="F1" s="36" t="s">
        <v>261</v>
      </c>
      <c r="G1" s="36" t="s">
        <v>262</v>
      </c>
      <c r="H1" s="36" t="s">
        <v>263</v>
      </c>
      <c r="I1" s="36" t="s">
        <v>264</v>
      </c>
      <c r="J1" s="36" t="s">
        <v>265</v>
      </c>
      <c r="K1" s="36" t="s">
        <v>266</v>
      </c>
      <c r="L1" s="36" t="s">
        <v>267</v>
      </c>
      <c r="M1" s="120" t="s">
        <v>268</v>
      </c>
      <c r="N1" s="120" t="s">
        <v>269</v>
      </c>
      <c r="O1" s="120" t="s">
        <v>270</v>
      </c>
      <c r="P1" s="120" t="s">
        <v>271</v>
      </c>
      <c r="Q1" s="120" t="s">
        <v>272</v>
      </c>
      <c r="R1" s="120" t="s">
        <v>273</v>
      </c>
      <c r="S1" s="120" t="s">
        <v>274</v>
      </c>
      <c r="T1" s="36" t="s">
        <v>275</v>
      </c>
    </row>
    <row r="2" customFormat="false" ht="15" hidden="false" customHeight="false" outlineLevel="0" collapsed="false">
      <c r="A2" s="36" t="s">
        <v>302</v>
      </c>
      <c r="B2" s="37"/>
      <c r="D2" s="37"/>
      <c r="E2" s="121"/>
      <c r="F2" s="37"/>
      <c r="G2" s="37"/>
      <c r="H2" s="37"/>
      <c r="I2" s="37"/>
      <c r="J2" s="37"/>
      <c r="K2" s="37"/>
      <c r="L2" s="37"/>
      <c r="M2" s="122"/>
      <c r="N2" s="122"/>
      <c r="O2" s="122"/>
      <c r="P2" s="122"/>
      <c r="R2" s="122"/>
      <c r="U2" s="123"/>
      <c r="V2" s="37"/>
    </row>
    <row r="3" customFormat="false" ht="15" hidden="false" customHeight="false" outlineLevel="0" collapsed="false">
      <c r="A3" s="36" t="s">
        <v>318</v>
      </c>
      <c r="B3" s="37"/>
      <c r="D3" s="37"/>
      <c r="E3" s="121"/>
      <c r="F3" s="37"/>
      <c r="G3" s="124"/>
      <c r="J3" s="37"/>
      <c r="K3" s="37"/>
      <c r="L3" s="37"/>
      <c r="M3" s="122"/>
      <c r="N3" s="122"/>
      <c r="O3" s="122"/>
      <c r="P3" s="122"/>
      <c r="Q3" s="122"/>
      <c r="R3" s="122"/>
      <c r="S3" s="122"/>
      <c r="T3" s="125"/>
      <c r="U3" s="123"/>
      <c r="V3" s="37"/>
    </row>
    <row r="4" customFormat="false" ht="15" hidden="false" customHeight="false" outlineLevel="0" collapsed="false">
      <c r="A4" s="36" t="s">
        <v>330</v>
      </c>
      <c r="B4" s="37"/>
      <c r="D4" s="37"/>
      <c r="E4" s="121"/>
      <c r="F4" s="37"/>
      <c r="G4" s="37"/>
      <c r="H4" s="37"/>
      <c r="I4" s="37"/>
      <c r="J4" s="37"/>
      <c r="K4" s="37"/>
      <c r="L4" s="37"/>
      <c r="M4" s="122"/>
      <c r="N4" s="122"/>
      <c r="O4" s="122"/>
      <c r="P4" s="122"/>
      <c r="Q4" s="122"/>
      <c r="R4" s="122"/>
      <c r="S4" s="122"/>
      <c r="T4" s="37"/>
      <c r="U4" s="123"/>
      <c r="V4" s="37"/>
    </row>
    <row r="5" customFormat="false" ht="15" hidden="false" customHeight="false" outlineLevel="0" collapsed="false">
      <c r="A5" s="36" t="s">
        <v>333</v>
      </c>
      <c r="B5" s="37" t="s">
        <v>276</v>
      </c>
      <c r="C5" s="36" t="n">
        <v>26.9</v>
      </c>
      <c r="D5" s="37" t="n">
        <v>0</v>
      </c>
      <c r="E5" s="126" t="n">
        <v>0</v>
      </c>
      <c r="F5" s="37" t="n">
        <v>9.99</v>
      </c>
      <c r="G5" s="37"/>
      <c r="H5" s="37" t="n">
        <v>0.6</v>
      </c>
      <c r="I5" s="37"/>
      <c r="J5" s="37"/>
      <c r="K5" s="37" t="n">
        <v>0.95</v>
      </c>
      <c r="L5" s="37" t="n">
        <v>0.95</v>
      </c>
      <c r="M5" s="122"/>
      <c r="N5" s="122"/>
      <c r="O5" s="122"/>
      <c r="P5" s="122"/>
      <c r="Q5" s="122" t="n">
        <v>2.7</v>
      </c>
      <c r="R5" s="122" t="n">
        <v>1.2</v>
      </c>
      <c r="S5" s="122" t="n">
        <v>7.7</v>
      </c>
      <c r="T5" s="37"/>
      <c r="U5" s="123"/>
      <c r="V5" s="37"/>
    </row>
    <row r="6" customFormat="false" ht="15" hidden="false" customHeight="false" outlineLevel="0" collapsed="false">
      <c r="A6" s="36" t="s">
        <v>333</v>
      </c>
      <c r="B6" s="37" t="s">
        <v>276</v>
      </c>
      <c r="C6" s="36" t="n">
        <v>26.9</v>
      </c>
      <c r="D6" s="37" t="n">
        <v>0</v>
      </c>
      <c r="E6" s="126" t="n">
        <v>10</v>
      </c>
      <c r="F6" s="37" t="n">
        <v>29.99</v>
      </c>
      <c r="G6" s="37"/>
      <c r="H6" s="36" t="n">
        <v>6</v>
      </c>
      <c r="I6" s="37"/>
      <c r="J6" s="37"/>
      <c r="K6" s="37" t="n">
        <v>0.95</v>
      </c>
      <c r="L6" s="37" t="n">
        <v>0.95</v>
      </c>
      <c r="M6" s="122"/>
      <c r="N6" s="122"/>
      <c r="O6" s="122"/>
      <c r="P6" s="122"/>
      <c r="Q6" s="122" t="n">
        <v>2.7</v>
      </c>
      <c r="R6" s="122" t="n">
        <v>1.2</v>
      </c>
      <c r="S6" s="122" t="n">
        <v>7.7</v>
      </c>
      <c r="T6" s="37"/>
      <c r="U6" s="123"/>
      <c r="V6" s="37"/>
    </row>
    <row r="7" customFormat="false" ht="15" hidden="false" customHeight="false" outlineLevel="0" collapsed="false">
      <c r="A7" s="36" t="s">
        <v>333</v>
      </c>
      <c r="B7" s="37" t="s">
        <v>276</v>
      </c>
      <c r="C7" s="36" t="n">
        <v>26.9</v>
      </c>
      <c r="D7" s="37" t="n">
        <v>0</v>
      </c>
      <c r="E7" s="126" t="n">
        <v>30</v>
      </c>
      <c r="F7" s="37" t="n">
        <v>39.99</v>
      </c>
      <c r="G7" s="37"/>
      <c r="H7" s="37" t="n">
        <v>16.9</v>
      </c>
      <c r="I7" s="37"/>
      <c r="J7" s="37"/>
      <c r="K7" s="37" t="n">
        <v>0.95</v>
      </c>
      <c r="L7" s="37" t="n">
        <v>0.95</v>
      </c>
      <c r="M7" s="122"/>
      <c r="N7" s="122"/>
      <c r="O7" s="122"/>
      <c r="P7" s="122"/>
      <c r="Q7" s="122" t="n">
        <v>2.7</v>
      </c>
      <c r="R7" s="122" t="n">
        <v>1.2</v>
      </c>
      <c r="S7" s="122" t="n">
        <v>7.7</v>
      </c>
      <c r="T7" s="37"/>
      <c r="U7" s="123"/>
      <c r="V7" s="37"/>
    </row>
    <row r="8" customFormat="false" ht="15" hidden="false" customHeight="false" outlineLevel="0" collapsed="false">
      <c r="A8" s="36" t="s">
        <v>333</v>
      </c>
      <c r="B8" s="37" t="s">
        <v>276</v>
      </c>
      <c r="C8" s="36" t="n">
        <v>26.9</v>
      </c>
      <c r="D8" s="37" t="n">
        <v>0</v>
      </c>
      <c r="E8" s="126" t="n">
        <v>40</v>
      </c>
      <c r="F8" s="37" t="n">
        <v>59.99</v>
      </c>
      <c r="G8" s="37"/>
      <c r="H8" s="37" t="n">
        <v>21.2</v>
      </c>
      <c r="I8" s="37"/>
      <c r="J8" s="37"/>
      <c r="K8" s="37" t="n">
        <v>0.95</v>
      </c>
      <c r="L8" s="37" t="n">
        <v>0.95</v>
      </c>
      <c r="M8" s="122"/>
      <c r="N8" s="122"/>
      <c r="O8" s="122"/>
      <c r="P8" s="122"/>
      <c r="Q8" s="122" t="n">
        <v>2.7</v>
      </c>
      <c r="R8" s="122" t="n">
        <v>1.2</v>
      </c>
      <c r="S8" s="122" t="n">
        <v>7.7</v>
      </c>
      <c r="T8" s="37"/>
      <c r="U8" s="123"/>
      <c r="V8" s="37"/>
    </row>
    <row r="9" customFormat="false" ht="15" hidden="false" customHeight="false" outlineLevel="0" collapsed="false">
      <c r="A9" s="36" t="s">
        <v>333</v>
      </c>
      <c r="B9" s="37" t="s">
        <v>276</v>
      </c>
      <c r="C9" s="36" t="n">
        <v>26.9</v>
      </c>
      <c r="D9" s="37" t="n">
        <v>0</v>
      </c>
      <c r="E9" s="126" t="n">
        <v>60</v>
      </c>
      <c r="F9" s="37" t="s">
        <v>277</v>
      </c>
      <c r="G9" s="37"/>
      <c r="H9" s="37" t="n">
        <v>38.3</v>
      </c>
      <c r="I9" s="37"/>
      <c r="J9" s="37"/>
      <c r="K9" s="37" t="n">
        <v>0.95</v>
      </c>
      <c r="L9" s="37" t="n">
        <v>0.95</v>
      </c>
      <c r="M9" s="122"/>
      <c r="N9" s="122"/>
      <c r="O9" s="122"/>
      <c r="P9" s="122"/>
      <c r="Q9" s="122" t="n">
        <v>2.7</v>
      </c>
      <c r="R9" s="122" t="n">
        <v>1.2</v>
      </c>
      <c r="S9" s="122" t="n">
        <v>7.7</v>
      </c>
      <c r="T9" s="37"/>
      <c r="U9" s="123"/>
      <c r="V9" s="37"/>
    </row>
    <row r="10" customFormat="false" ht="15" hidden="false" customHeight="false" outlineLevel="0" collapsed="false">
      <c r="A10" s="36" t="s">
        <v>348</v>
      </c>
      <c r="B10" s="37" t="s">
        <v>545</v>
      </c>
      <c r="D10" s="37" t="n">
        <v>0</v>
      </c>
      <c r="E10" s="126" t="n">
        <v>0.01</v>
      </c>
      <c r="F10" s="37" t="n">
        <v>1</v>
      </c>
      <c r="G10" s="37"/>
      <c r="H10" s="37" t="n">
        <v>1.7</v>
      </c>
      <c r="I10" s="37" t="n">
        <v>0.2</v>
      </c>
      <c r="J10" s="37" t="n">
        <v>12.9</v>
      </c>
      <c r="K10" s="37" t="n">
        <v>0.95</v>
      </c>
      <c r="L10" s="37" t="n">
        <v>0.95</v>
      </c>
      <c r="M10" s="122" t="n">
        <v>3.1</v>
      </c>
      <c r="N10" s="122" t="n">
        <v>0.1</v>
      </c>
      <c r="O10" s="122" t="n">
        <v>53</v>
      </c>
      <c r="P10" s="122"/>
      <c r="Q10" s="122"/>
      <c r="R10" s="122"/>
      <c r="S10" s="122"/>
      <c r="T10" s="37"/>
      <c r="U10" s="123"/>
      <c r="V10" s="37"/>
    </row>
    <row r="11" customFormat="false" ht="15" hidden="false" customHeight="false" outlineLevel="0" collapsed="false">
      <c r="A11" s="36" t="s">
        <v>348</v>
      </c>
      <c r="B11" s="37" t="s">
        <v>545</v>
      </c>
      <c r="D11" s="37" t="n">
        <v>0</v>
      </c>
      <c r="E11" s="126" t="n">
        <v>1.01</v>
      </c>
      <c r="F11" s="37" t="n">
        <v>5</v>
      </c>
      <c r="G11" s="37"/>
      <c r="H11" s="37" t="n">
        <v>24.5</v>
      </c>
      <c r="I11" s="37" t="n">
        <v>1.2</v>
      </c>
      <c r="J11" s="37" t="n">
        <v>497.6</v>
      </c>
      <c r="K11" s="37" t="n">
        <v>0.95</v>
      </c>
      <c r="L11" s="37" t="n">
        <v>0.95</v>
      </c>
      <c r="M11" s="122" t="n">
        <v>3.1</v>
      </c>
      <c r="N11" s="122" t="n">
        <v>0.1</v>
      </c>
      <c r="O11" s="122" t="n">
        <v>53</v>
      </c>
      <c r="P11" s="122"/>
      <c r="Q11" s="122"/>
      <c r="R11" s="122"/>
      <c r="S11" s="122"/>
      <c r="T11" s="37"/>
      <c r="U11" s="123"/>
      <c r="V11" s="37"/>
    </row>
    <row r="12" customFormat="false" ht="15" hidden="false" customHeight="false" outlineLevel="0" collapsed="false">
      <c r="A12" s="36" t="s">
        <v>348</v>
      </c>
      <c r="B12" s="37" t="s">
        <v>545</v>
      </c>
      <c r="D12" s="37" t="n">
        <v>0</v>
      </c>
      <c r="E12" s="126" t="n">
        <v>5.01</v>
      </c>
      <c r="F12" s="37" t="n">
        <v>30</v>
      </c>
      <c r="G12" s="37"/>
      <c r="H12" s="37" t="n">
        <v>38.4</v>
      </c>
      <c r="I12" s="37" t="n">
        <v>1.4</v>
      </c>
      <c r="J12" s="37" t="n">
        <v>1066.2</v>
      </c>
      <c r="K12" s="37" t="n">
        <v>0.95</v>
      </c>
      <c r="L12" s="37" t="n">
        <v>0.95</v>
      </c>
      <c r="M12" s="122" t="n">
        <v>3.1</v>
      </c>
      <c r="N12" s="122" t="n">
        <v>0.1</v>
      </c>
      <c r="O12" s="122" t="n">
        <v>53</v>
      </c>
      <c r="P12" s="122"/>
      <c r="Q12" s="122"/>
      <c r="R12" s="122"/>
      <c r="S12" s="122"/>
      <c r="T12" s="37"/>
      <c r="U12" s="123"/>
      <c r="V12" s="37"/>
    </row>
    <row r="13" customFormat="false" ht="15" hidden="false" customHeight="false" outlineLevel="0" collapsed="false">
      <c r="A13" s="36" t="s">
        <v>348</v>
      </c>
      <c r="B13" s="37" t="s">
        <v>545</v>
      </c>
      <c r="D13" s="37" t="n">
        <v>0</v>
      </c>
      <c r="E13" s="126" t="n">
        <v>30.01</v>
      </c>
      <c r="F13" s="37" t="s">
        <v>277</v>
      </c>
      <c r="G13" s="37"/>
      <c r="H13" s="37" t="n">
        <v>34.7</v>
      </c>
      <c r="I13" s="37" t="n">
        <v>1.3</v>
      </c>
      <c r="J13" s="37" t="n">
        <v>957.3</v>
      </c>
      <c r="K13" s="37" t="n">
        <v>0.95</v>
      </c>
      <c r="L13" s="37" t="n">
        <v>0.95</v>
      </c>
      <c r="M13" s="122" t="n">
        <v>3.1</v>
      </c>
      <c r="N13" s="122" t="n">
        <v>0.1</v>
      </c>
      <c r="O13" s="122" t="n">
        <v>53</v>
      </c>
      <c r="P13" s="122"/>
      <c r="Q13" s="122"/>
      <c r="R13" s="122"/>
      <c r="S13" s="122"/>
      <c r="T13" s="37"/>
      <c r="U13" s="123"/>
      <c r="V13" s="37"/>
    </row>
    <row r="14" customFormat="false" ht="15" hidden="false" customHeight="false" outlineLevel="0" collapsed="false">
      <c r="A14" s="36" t="s">
        <v>52</v>
      </c>
      <c r="B14" s="37" t="s">
        <v>546</v>
      </c>
      <c r="C14" s="36" t="n">
        <v>22</v>
      </c>
      <c r="D14" s="37" t="n">
        <v>0.3</v>
      </c>
      <c r="E14" s="126" t="n">
        <v>1</v>
      </c>
      <c r="F14" s="37" t="n">
        <v>9.99</v>
      </c>
      <c r="G14" s="37" t="n">
        <v>3</v>
      </c>
      <c r="H14" s="37" t="n">
        <v>0.87</v>
      </c>
      <c r="I14" s="36" t="n">
        <v>0.2</v>
      </c>
      <c r="J14" s="37" t="n">
        <v>4.6</v>
      </c>
      <c r="K14" s="37" t="n">
        <v>0.9</v>
      </c>
      <c r="L14" s="37" t="n">
        <v>0.9</v>
      </c>
      <c r="M14" s="122"/>
      <c r="N14" s="122"/>
      <c r="O14" s="122"/>
      <c r="P14" s="122"/>
      <c r="Q14" s="122"/>
      <c r="R14" s="122"/>
      <c r="S14" s="122"/>
      <c r="T14" s="37"/>
      <c r="U14" s="123"/>
      <c r="V14" s="37"/>
    </row>
    <row r="15" customFormat="false" ht="15" hidden="false" customHeight="false" outlineLevel="0" collapsed="false">
      <c r="A15" s="36" t="s">
        <v>52</v>
      </c>
      <c r="B15" s="37" t="s">
        <v>546</v>
      </c>
      <c r="C15" s="36" t="n">
        <v>22</v>
      </c>
      <c r="D15" s="37" t="n">
        <v>0.3</v>
      </c>
      <c r="E15" s="126" t="n">
        <v>10</v>
      </c>
      <c r="F15" s="37" t="s">
        <v>277</v>
      </c>
      <c r="G15" s="37" t="n">
        <v>31</v>
      </c>
      <c r="H15" s="37" t="n">
        <v>3.07</v>
      </c>
      <c r="I15" s="36" t="n">
        <v>0.4</v>
      </c>
      <c r="J15" s="37" t="n">
        <v>24.9</v>
      </c>
      <c r="K15" s="37" t="n">
        <v>0.9</v>
      </c>
      <c r="L15" s="37" t="n">
        <v>0.9</v>
      </c>
      <c r="M15" s="122"/>
      <c r="N15" s="122"/>
      <c r="O15" s="122"/>
      <c r="P15" s="122"/>
      <c r="Q15" s="122"/>
      <c r="R15" s="122"/>
      <c r="S15" s="122"/>
      <c r="T15" s="37"/>
      <c r="U15" s="123"/>
      <c r="V15" s="37"/>
    </row>
    <row r="16" customFormat="false" ht="15" hidden="false" customHeight="false" outlineLevel="0" collapsed="false">
      <c r="A16" s="36" t="s">
        <v>373</v>
      </c>
      <c r="B16" s="37" t="s">
        <v>290</v>
      </c>
      <c r="D16" s="37" t="n">
        <v>1.1</v>
      </c>
      <c r="E16" s="126" t="n">
        <v>14</v>
      </c>
      <c r="F16" s="37" t="n">
        <v>44.99</v>
      </c>
      <c r="G16" s="37" t="n">
        <v>26.8</v>
      </c>
      <c r="H16" s="37" t="n">
        <v>1.6</v>
      </c>
      <c r="I16" s="36" t="n">
        <v>0.2</v>
      </c>
      <c r="J16" s="37" t="n">
        <v>11</v>
      </c>
      <c r="K16" s="37" t="n">
        <v>0.95</v>
      </c>
      <c r="L16" s="37" t="n">
        <v>0.95</v>
      </c>
      <c r="M16" s="120" t="n">
        <v>0.05</v>
      </c>
      <c r="N16" s="122"/>
      <c r="O16" s="122" t="n">
        <v>1.18</v>
      </c>
      <c r="P16" s="122"/>
      <c r="Q16" s="122"/>
      <c r="R16" s="122"/>
      <c r="T16" s="37"/>
      <c r="U16" s="127"/>
      <c r="V16" s="37"/>
    </row>
    <row r="17" customFormat="false" ht="15" hidden="false" customHeight="false" outlineLevel="0" collapsed="false">
      <c r="A17" s="36" t="s">
        <v>373</v>
      </c>
      <c r="B17" s="37" t="s">
        <v>290</v>
      </c>
      <c r="D17" s="37" t="n">
        <v>1.1</v>
      </c>
      <c r="E17" s="126" t="n">
        <v>45</v>
      </c>
      <c r="F17" s="37" t="s">
        <v>277</v>
      </c>
      <c r="G17" s="37" t="n">
        <v>53</v>
      </c>
      <c r="H17" s="37" t="n">
        <v>30.6</v>
      </c>
      <c r="I17" s="36" t="n">
        <v>4.9</v>
      </c>
      <c r="J17" s="37" t="n">
        <v>611</v>
      </c>
      <c r="K17" s="37" t="n">
        <v>0.95</v>
      </c>
      <c r="L17" s="37" t="n">
        <v>0.95</v>
      </c>
      <c r="M17" s="120" t="n">
        <v>0.05</v>
      </c>
      <c r="N17" s="122"/>
      <c r="O17" s="122" t="n">
        <v>1.18</v>
      </c>
      <c r="P17" s="122"/>
      <c r="Q17" s="122"/>
      <c r="R17" s="122"/>
      <c r="T17" s="37"/>
      <c r="U17" s="127"/>
      <c r="V17" s="37"/>
    </row>
    <row r="18" customFormat="false" ht="15" hidden="false" customHeight="false" outlineLevel="0" collapsed="false">
      <c r="A18" s="37" t="s">
        <v>388</v>
      </c>
      <c r="B18" s="37" t="s">
        <v>287</v>
      </c>
      <c r="C18" s="37"/>
      <c r="D18" s="37" t="n">
        <v>0</v>
      </c>
      <c r="E18" s="126" t="n">
        <v>0</v>
      </c>
      <c r="F18" s="37" t="n">
        <v>1</v>
      </c>
      <c r="G18" s="37" t="n">
        <v>0.2</v>
      </c>
      <c r="H18" s="37" t="n">
        <v>0.9</v>
      </c>
      <c r="I18" s="37" t="n">
        <v>0.1</v>
      </c>
      <c r="J18" s="37" t="n">
        <v>5.8</v>
      </c>
      <c r="K18" s="37" t="n">
        <v>0.95</v>
      </c>
      <c r="L18" s="37" t="n">
        <v>0.95</v>
      </c>
      <c r="N18" s="122"/>
      <c r="O18" s="122"/>
      <c r="P18" s="122"/>
      <c r="Q18" s="122"/>
      <c r="R18" s="122"/>
      <c r="T18" s="37"/>
      <c r="U18" s="123"/>
      <c r="V18" s="37"/>
    </row>
    <row r="19" customFormat="false" ht="15" hidden="false" customHeight="false" outlineLevel="0" collapsed="false">
      <c r="A19" s="37" t="s">
        <v>388</v>
      </c>
      <c r="B19" s="37" t="s">
        <v>287</v>
      </c>
      <c r="C19" s="37"/>
      <c r="D19" s="37" t="n">
        <v>0</v>
      </c>
      <c r="E19" s="126" t="n">
        <v>1</v>
      </c>
      <c r="F19" s="37" t="n">
        <v>10</v>
      </c>
      <c r="G19" s="37" t="n">
        <v>3.8</v>
      </c>
      <c r="H19" s="37" t="n">
        <v>1.5</v>
      </c>
      <c r="I19" s="37" t="n">
        <v>0.2</v>
      </c>
      <c r="J19" s="37" t="n">
        <v>9.9</v>
      </c>
      <c r="K19" s="37" t="n">
        <v>0.95</v>
      </c>
      <c r="L19" s="37" t="n">
        <v>0.95</v>
      </c>
      <c r="N19" s="122"/>
      <c r="O19" s="122"/>
      <c r="P19" s="122"/>
      <c r="Q19" s="122"/>
      <c r="R19" s="122"/>
      <c r="T19" s="37"/>
      <c r="U19" s="123"/>
      <c r="V19" s="37"/>
    </row>
    <row r="20" customFormat="false" ht="15" hidden="false" customHeight="false" outlineLevel="0" collapsed="false">
      <c r="A20" s="37" t="s">
        <v>388</v>
      </c>
      <c r="B20" s="37" t="s">
        <v>287</v>
      </c>
      <c r="C20" s="37"/>
      <c r="D20" s="37" t="n">
        <v>0</v>
      </c>
      <c r="E20" s="126" t="n">
        <v>10</v>
      </c>
      <c r="F20" s="37" t="n">
        <v>30</v>
      </c>
      <c r="G20" s="37" t="n">
        <v>17.4</v>
      </c>
      <c r="H20" s="37" t="n">
        <v>3</v>
      </c>
      <c r="I20" s="37" t="n">
        <v>0.6</v>
      </c>
      <c r="J20" s="37" t="n">
        <v>14.7</v>
      </c>
      <c r="K20" s="37" t="n">
        <v>0.95</v>
      </c>
      <c r="L20" s="37" t="n">
        <v>0.95</v>
      </c>
      <c r="N20" s="122"/>
      <c r="O20" s="122"/>
      <c r="P20" s="122"/>
      <c r="Q20" s="122"/>
      <c r="R20" s="122"/>
      <c r="T20" s="37"/>
      <c r="U20" s="123"/>
      <c r="V20" s="37"/>
    </row>
    <row r="21" customFormat="false" ht="15" hidden="false" customHeight="false" outlineLevel="0" collapsed="false">
      <c r="A21" s="37" t="s">
        <v>388</v>
      </c>
      <c r="B21" s="37" t="s">
        <v>287</v>
      </c>
      <c r="C21" s="37"/>
      <c r="D21" s="37" t="n">
        <v>0</v>
      </c>
      <c r="E21" s="126" t="n">
        <v>30</v>
      </c>
      <c r="F21" s="37" t="s">
        <v>277</v>
      </c>
      <c r="G21" s="37" t="n">
        <v>39.7</v>
      </c>
      <c r="H21" s="37" t="n">
        <v>10.7</v>
      </c>
      <c r="I21" s="37" t="n">
        <v>1.9</v>
      </c>
      <c r="J21" s="37" t="n">
        <v>61.4</v>
      </c>
      <c r="K21" s="37" t="n">
        <v>0.95</v>
      </c>
      <c r="L21" s="37" t="n">
        <v>0.95</v>
      </c>
      <c r="N21" s="122"/>
      <c r="O21" s="122"/>
      <c r="P21" s="122"/>
      <c r="Q21" s="122"/>
      <c r="R21" s="122"/>
      <c r="T21" s="37"/>
      <c r="U21" s="123"/>
      <c r="V21" s="37"/>
    </row>
    <row r="22" customFormat="false" ht="15" hidden="false" customHeight="false" outlineLevel="0" collapsed="false">
      <c r="A22" s="36" t="s">
        <v>403</v>
      </c>
      <c r="B22" s="37" t="s">
        <v>547</v>
      </c>
      <c r="D22" s="37" t="n">
        <v>0.1</v>
      </c>
      <c r="E22" s="126" t="n">
        <v>1</v>
      </c>
      <c r="F22" s="37" t="n">
        <v>9.99</v>
      </c>
      <c r="G22" s="37" t="n">
        <v>3.2</v>
      </c>
      <c r="H22" s="37" t="n">
        <v>7.8</v>
      </c>
      <c r="I22" s="37" t="n">
        <v>0.97</v>
      </c>
      <c r="J22" s="37" t="n">
        <v>165.16</v>
      </c>
      <c r="K22" s="37" t="n">
        <v>0.95</v>
      </c>
      <c r="L22" s="37" t="n">
        <v>0.95</v>
      </c>
      <c r="M22" s="120" t="n">
        <v>1.8</v>
      </c>
      <c r="N22" s="122"/>
      <c r="O22" s="122"/>
      <c r="P22" s="122" t="n">
        <v>2.2</v>
      </c>
      <c r="R22" s="122"/>
      <c r="T22" s="37"/>
      <c r="U22" s="123"/>
      <c r="V22" s="37"/>
    </row>
    <row r="23" customFormat="false" ht="15" hidden="false" customHeight="false" outlineLevel="0" collapsed="false">
      <c r="A23" s="36" t="s">
        <v>403</v>
      </c>
      <c r="B23" s="37" t="s">
        <v>547</v>
      </c>
      <c r="D23" s="37" t="n">
        <v>0.1</v>
      </c>
      <c r="E23" s="126" t="n">
        <v>10</v>
      </c>
      <c r="F23" s="37" t="n">
        <v>29.99</v>
      </c>
      <c r="G23" s="37" t="n">
        <v>20.6</v>
      </c>
      <c r="H23" s="37" t="n">
        <v>24.2</v>
      </c>
      <c r="I23" s="37" t="n">
        <v>3.04</v>
      </c>
      <c r="J23" s="37" t="n">
        <v>517.86</v>
      </c>
      <c r="K23" s="37" t="n">
        <v>0.95</v>
      </c>
      <c r="L23" s="37" t="n">
        <v>0.95</v>
      </c>
      <c r="M23" s="120" t="n">
        <v>1.8</v>
      </c>
      <c r="N23" s="122"/>
      <c r="O23" s="122"/>
      <c r="P23" s="122" t="n">
        <v>2.2</v>
      </c>
      <c r="R23" s="122"/>
      <c r="T23" s="37"/>
      <c r="U23" s="123"/>
      <c r="V23" s="37"/>
    </row>
    <row r="24" customFormat="false" ht="15" hidden="false" customHeight="false" outlineLevel="0" collapsed="false">
      <c r="A24" s="36" t="s">
        <v>403</v>
      </c>
      <c r="B24" s="37" t="s">
        <v>547</v>
      </c>
      <c r="D24" s="37" t="n">
        <v>0.1</v>
      </c>
      <c r="E24" s="126" t="n">
        <v>30</v>
      </c>
      <c r="F24" s="37" t="n">
        <v>49.99</v>
      </c>
      <c r="G24" s="37" t="n">
        <v>40.8</v>
      </c>
      <c r="H24" s="37" t="n">
        <v>183.7</v>
      </c>
      <c r="I24" s="37" t="n">
        <v>22.87</v>
      </c>
      <c r="J24" s="37" t="n">
        <v>4485.9</v>
      </c>
      <c r="K24" s="37" t="n">
        <v>0.95</v>
      </c>
      <c r="L24" s="37" t="n">
        <v>0.95</v>
      </c>
      <c r="M24" s="120" t="n">
        <v>1.8</v>
      </c>
      <c r="N24" s="122"/>
      <c r="O24" s="122"/>
      <c r="P24" s="122" t="n">
        <v>2.2</v>
      </c>
      <c r="R24" s="122"/>
      <c r="T24" s="37"/>
      <c r="U24" s="123"/>
      <c r="V24" s="37"/>
    </row>
    <row r="25" customFormat="false" ht="15" hidden="false" customHeight="false" outlineLevel="0" collapsed="false">
      <c r="A25" s="36" t="s">
        <v>403</v>
      </c>
      <c r="B25" s="37" t="s">
        <v>547</v>
      </c>
      <c r="D25" s="37" t="n">
        <v>0.1</v>
      </c>
      <c r="E25" s="126" t="n">
        <v>50</v>
      </c>
      <c r="F25" s="37" t="s">
        <v>277</v>
      </c>
      <c r="G25" s="37" t="n">
        <v>64.2</v>
      </c>
      <c r="H25" s="37" t="n">
        <v>48.4</v>
      </c>
      <c r="I25" s="37" t="n">
        <v>6.5</v>
      </c>
      <c r="J25" s="37" t="n">
        <v>1059.8</v>
      </c>
      <c r="K25" s="37" t="n">
        <v>0.95</v>
      </c>
      <c r="L25" s="37" t="n">
        <v>0.95</v>
      </c>
      <c r="M25" s="120" t="n">
        <v>1.8</v>
      </c>
      <c r="N25" s="122"/>
      <c r="O25" s="122"/>
      <c r="P25" s="122" t="n">
        <v>2.2</v>
      </c>
      <c r="R25" s="122"/>
      <c r="T25" s="37"/>
      <c r="U25" s="123"/>
      <c r="V25" s="37"/>
    </row>
    <row r="26" customFormat="false" ht="15" hidden="false" customHeight="false" outlineLevel="0" collapsed="false">
      <c r="A26" s="36" t="s">
        <v>416</v>
      </c>
      <c r="B26" s="37"/>
      <c r="D26" s="126"/>
      <c r="E26" s="121"/>
      <c r="F26" s="37"/>
      <c r="G26" s="37"/>
      <c r="H26" s="37"/>
      <c r="I26" s="37"/>
      <c r="K26" s="37"/>
      <c r="L26" s="37"/>
      <c r="N26" s="122"/>
      <c r="O26" s="122"/>
      <c r="P26" s="122"/>
      <c r="Q26" s="122"/>
      <c r="R26" s="122"/>
      <c r="S26" s="122"/>
      <c r="T26" s="128"/>
      <c r="V26" s="37"/>
    </row>
    <row r="27" customFormat="false" ht="15" hidden="false" customHeight="false" outlineLevel="0" collapsed="false">
      <c r="A27" s="36" t="s">
        <v>430</v>
      </c>
      <c r="B27" s="37" t="s">
        <v>290</v>
      </c>
      <c r="D27" s="126" t="n">
        <v>0</v>
      </c>
      <c r="E27" s="126" t="n">
        <v>0.01</v>
      </c>
      <c r="F27" s="37" t="n">
        <v>9.99</v>
      </c>
      <c r="G27" s="37" t="n">
        <f aca="false">(79*0.1 + 13*0.8) / (79 + 13)</f>
        <v>0.198913043478261</v>
      </c>
      <c r="H27" s="37" t="n">
        <v>0.7</v>
      </c>
      <c r="I27" s="37" t="n">
        <v>0.2</v>
      </c>
      <c r="J27" s="37" t="n">
        <v>2.2</v>
      </c>
      <c r="K27" s="37" t="n">
        <v>0.95</v>
      </c>
      <c r="L27" s="37" t="n">
        <v>0.95</v>
      </c>
      <c r="N27" s="122"/>
      <c r="O27" s="122"/>
      <c r="P27" s="122"/>
      <c r="Q27" s="122"/>
      <c r="R27" s="122"/>
      <c r="S27" s="122"/>
      <c r="T27" s="37"/>
      <c r="U27" s="37"/>
      <c r="V27" s="37"/>
    </row>
    <row r="28" customFormat="false" ht="15" hidden="false" customHeight="false" outlineLevel="0" collapsed="false">
      <c r="A28" s="36" t="s">
        <v>430</v>
      </c>
      <c r="B28" s="37" t="s">
        <v>290</v>
      </c>
      <c r="D28" s="126" t="n">
        <v>0</v>
      </c>
      <c r="E28" s="126" t="n">
        <v>10</v>
      </c>
      <c r="F28" s="37" t="n">
        <v>29.99</v>
      </c>
      <c r="G28" s="37" t="n">
        <f aca="false">(15*17.4 + 7*21.6) / (15+7)</f>
        <v>18.7363636363636</v>
      </c>
      <c r="H28" s="37" t="n">
        <v>12.4</v>
      </c>
      <c r="I28" s="37" t="n">
        <v>0.9</v>
      </c>
      <c r="J28" s="37" t="n">
        <v>163.3</v>
      </c>
      <c r="K28" s="37" t="n">
        <v>0.95</v>
      </c>
      <c r="L28" s="37" t="n">
        <v>0.95</v>
      </c>
      <c r="N28" s="122"/>
      <c r="O28" s="122"/>
      <c r="P28" s="122"/>
      <c r="Q28" s="122"/>
      <c r="R28" s="122"/>
      <c r="S28" s="122"/>
      <c r="T28" s="37"/>
      <c r="U28" s="37"/>
      <c r="V28" s="37"/>
    </row>
    <row r="29" customFormat="false" ht="15" hidden="false" customHeight="false" outlineLevel="0" collapsed="false">
      <c r="A29" s="36" t="s">
        <v>430</v>
      </c>
      <c r="B29" s="37" t="s">
        <v>290</v>
      </c>
      <c r="D29" s="126" t="n">
        <v>0</v>
      </c>
      <c r="E29" s="126" t="n">
        <v>30</v>
      </c>
      <c r="F29" s="37" t="n">
        <v>49.99</v>
      </c>
      <c r="G29" s="37" t="n">
        <f aca="false">(7*37.5 + 15*41.5) / (7+15)</f>
        <v>40.2272727272727</v>
      </c>
      <c r="H29" s="37" t="n">
        <v>93.4</v>
      </c>
      <c r="I29" s="37" t="n">
        <v>6.8</v>
      </c>
      <c r="J29" s="37" t="n">
        <v>1285.4</v>
      </c>
      <c r="K29" s="37" t="n">
        <v>0.95</v>
      </c>
      <c r="L29" s="37" t="n">
        <v>0.95</v>
      </c>
      <c r="N29" s="122"/>
      <c r="O29" s="122"/>
      <c r="P29" s="122"/>
      <c r="Q29" s="122"/>
      <c r="R29" s="122"/>
      <c r="S29" s="122"/>
      <c r="T29" s="37"/>
      <c r="U29" s="37"/>
      <c r="V29" s="37"/>
    </row>
    <row r="30" customFormat="false" ht="15" hidden="false" customHeight="false" outlineLevel="0" collapsed="false">
      <c r="A30" s="36" t="s">
        <v>430</v>
      </c>
      <c r="B30" s="37" t="s">
        <v>290</v>
      </c>
      <c r="D30" s="126" t="n">
        <v>0</v>
      </c>
      <c r="E30" s="126" t="n">
        <v>50</v>
      </c>
      <c r="F30" s="37" t="s">
        <v>277</v>
      </c>
      <c r="G30" s="37" t="n">
        <f aca="false">(6*55.25 + 5*75.7) / (6+5)</f>
        <v>64.5454545454546</v>
      </c>
      <c r="H30" s="37" t="n">
        <v>64.7</v>
      </c>
      <c r="I30" s="37" t="n">
        <v>3.8</v>
      </c>
      <c r="J30" s="37" t="n">
        <v>1103.4</v>
      </c>
      <c r="K30" s="37" t="n">
        <v>0.95</v>
      </c>
      <c r="L30" s="37" t="n">
        <v>0.95</v>
      </c>
      <c r="N30" s="122"/>
      <c r="O30" s="122"/>
      <c r="P30" s="122"/>
      <c r="Q30" s="122"/>
      <c r="R30" s="122"/>
      <c r="S30" s="122"/>
      <c r="T30" s="37"/>
      <c r="U30" s="37"/>
      <c r="V30" s="37"/>
    </row>
    <row r="31" customFormat="false" ht="15" hidden="false" customHeight="false" outlineLevel="0" collapsed="false">
      <c r="A31" s="36" t="s">
        <v>445</v>
      </c>
      <c r="B31" s="37" t="s">
        <v>290</v>
      </c>
      <c r="C31" s="36" t="n">
        <v>6.8</v>
      </c>
      <c r="D31" s="126" t="n">
        <v>0</v>
      </c>
      <c r="E31" s="126" t="n">
        <v>0</v>
      </c>
      <c r="F31" s="37" t="n">
        <v>1</v>
      </c>
      <c r="G31" s="37" t="n">
        <v>0.2</v>
      </c>
      <c r="H31" s="37" t="n">
        <v>2</v>
      </c>
      <c r="I31" s="37" t="n">
        <v>0.4</v>
      </c>
      <c r="J31" s="37" t="n">
        <v>9.5</v>
      </c>
      <c r="K31" s="37" t="n">
        <v>0.95</v>
      </c>
      <c r="L31" s="37" t="n">
        <v>0.95</v>
      </c>
      <c r="M31" s="120" t="n">
        <v>1.78</v>
      </c>
      <c r="N31" s="122" t="n">
        <v>0.62</v>
      </c>
      <c r="O31" s="122" t="n">
        <v>5.94</v>
      </c>
      <c r="P31" s="122"/>
      <c r="R31" s="122"/>
      <c r="S31" s="122"/>
      <c r="T31" s="37"/>
      <c r="U31" s="37"/>
      <c r="V31" s="37"/>
    </row>
    <row r="32" customFormat="false" ht="15" hidden="false" customHeight="false" outlineLevel="0" collapsed="false">
      <c r="A32" s="36" t="s">
        <v>445</v>
      </c>
      <c r="B32" s="37" t="s">
        <v>290</v>
      </c>
      <c r="C32" s="36" t="n">
        <v>6.8</v>
      </c>
      <c r="D32" s="126" t="n">
        <v>0</v>
      </c>
      <c r="E32" s="126" t="n">
        <v>1</v>
      </c>
      <c r="F32" s="37" t="n">
        <v>5</v>
      </c>
      <c r="G32" s="37" t="n">
        <v>2</v>
      </c>
      <c r="H32" s="37" t="n">
        <v>34.7</v>
      </c>
      <c r="I32" s="37" t="n">
        <v>2.2</v>
      </c>
      <c r="J32" s="37" t="n">
        <v>535.5</v>
      </c>
      <c r="K32" s="37" t="n">
        <v>0.95</v>
      </c>
      <c r="L32" s="37" t="n">
        <v>0.95</v>
      </c>
      <c r="M32" s="120" t="n">
        <v>1.78</v>
      </c>
      <c r="N32" s="122" t="n">
        <v>0.62</v>
      </c>
      <c r="O32" s="122" t="n">
        <v>5.94</v>
      </c>
      <c r="P32" s="122"/>
      <c r="R32" s="122"/>
      <c r="S32" s="122"/>
      <c r="T32" s="37"/>
      <c r="U32" s="37"/>
      <c r="V32" s="37"/>
    </row>
    <row r="33" customFormat="false" ht="15" hidden="false" customHeight="false" outlineLevel="0" collapsed="false">
      <c r="A33" s="36" t="s">
        <v>445</v>
      </c>
      <c r="B33" s="37" t="s">
        <v>290</v>
      </c>
      <c r="C33" s="36" t="n">
        <v>6.8</v>
      </c>
      <c r="D33" s="126" t="n">
        <v>0</v>
      </c>
      <c r="E33" s="126" t="n">
        <v>5</v>
      </c>
      <c r="F33" s="37" t="n">
        <v>15</v>
      </c>
      <c r="G33" s="37" t="n">
        <v>9.2</v>
      </c>
      <c r="H33" s="37" t="n">
        <v>22.2</v>
      </c>
      <c r="I33" s="37" t="n">
        <v>1.5</v>
      </c>
      <c r="J33" s="37" t="n">
        <v>324</v>
      </c>
      <c r="K33" s="37" t="n">
        <v>0.95</v>
      </c>
      <c r="L33" s="37" t="n">
        <v>0.95</v>
      </c>
      <c r="M33" s="120" t="n">
        <v>1.78</v>
      </c>
      <c r="N33" s="122" t="n">
        <v>0.62</v>
      </c>
      <c r="O33" s="122" t="n">
        <v>5.94</v>
      </c>
      <c r="P33" s="122"/>
      <c r="R33" s="122"/>
      <c r="S33" s="122"/>
      <c r="T33" s="37"/>
      <c r="U33" s="37"/>
      <c r="V33" s="37"/>
    </row>
    <row r="34" customFormat="false" ht="15" hidden="false" customHeight="false" outlineLevel="0" collapsed="false">
      <c r="A34" s="36" t="s">
        <v>445</v>
      </c>
      <c r="B34" s="37" t="s">
        <v>290</v>
      </c>
      <c r="C34" s="36" t="n">
        <v>6.8</v>
      </c>
      <c r="D34" s="126" t="n">
        <v>0</v>
      </c>
      <c r="E34" s="126" t="n">
        <v>15</v>
      </c>
      <c r="F34" s="37" t="n">
        <v>30</v>
      </c>
      <c r="G34" s="37" t="n">
        <v>21.5</v>
      </c>
      <c r="H34" s="37" t="n">
        <v>415.5</v>
      </c>
      <c r="I34" s="37" t="n">
        <v>20.1</v>
      </c>
      <c r="J34" s="37" t="n">
        <v>8595.5</v>
      </c>
      <c r="K34" s="37" t="n">
        <v>0.95</v>
      </c>
      <c r="L34" s="37" t="n">
        <v>0.95</v>
      </c>
      <c r="M34" s="120" t="n">
        <v>1.78</v>
      </c>
      <c r="N34" s="122" t="n">
        <v>0.62</v>
      </c>
      <c r="O34" s="122" t="n">
        <v>5.94</v>
      </c>
      <c r="P34" s="122"/>
      <c r="R34" s="122"/>
      <c r="S34" s="122"/>
      <c r="T34" s="37"/>
      <c r="U34" s="37"/>
      <c r="V34" s="37"/>
    </row>
    <row r="35" customFormat="false" ht="15" hidden="false" customHeight="false" outlineLevel="0" collapsed="false">
      <c r="A35" s="36" t="s">
        <v>445</v>
      </c>
      <c r="B35" s="37" t="s">
        <v>290</v>
      </c>
      <c r="C35" s="36" t="n">
        <v>6.8</v>
      </c>
      <c r="D35" s="126" t="n">
        <v>0</v>
      </c>
      <c r="E35" s="126" t="n">
        <v>30</v>
      </c>
      <c r="F35" s="37" t="s">
        <v>277</v>
      </c>
      <c r="G35" s="37" t="n">
        <v>38.1</v>
      </c>
      <c r="H35" s="36" t="n">
        <v>898</v>
      </c>
      <c r="I35" s="37" t="n">
        <v>27.5</v>
      </c>
      <c r="J35" s="37" t="n">
        <v>29325.7</v>
      </c>
      <c r="K35" s="37" t="n">
        <v>0.95</v>
      </c>
      <c r="L35" s="37" t="n">
        <v>0.95</v>
      </c>
      <c r="M35" s="120" t="n">
        <v>1.78</v>
      </c>
      <c r="N35" s="122" t="n">
        <v>0.62</v>
      </c>
      <c r="O35" s="122" t="n">
        <v>5.94</v>
      </c>
      <c r="P35" s="122"/>
      <c r="R35" s="122"/>
      <c r="S35" s="122"/>
      <c r="T35" s="37"/>
      <c r="U35" s="37"/>
      <c r="V35" s="37"/>
    </row>
    <row r="36" customFormat="false" ht="15" hidden="false" customHeight="false" outlineLevel="0" collapsed="false">
      <c r="A36" s="36" t="s">
        <v>460</v>
      </c>
      <c r="B36" s="36" t="s">
        <v>295</v>
      </c>
      <c r="D36" s="36" t="n">
        <v>0</v>
      </c>
      <c r="E36" s="129" t="n">
        <v>0</v>
      </c>
      <c r="F36" s="126" t="n">
        <v>9.99</v>
      </c>
      <c r="G36" s="37" t="n">
        <v>0.6</v>
      </c>
      <c r="H36" s="37" t="n">
        <v>1.3</v>
      </c>
      <c r="I36" s="37" t="n">
        <v>0.5</v>
      </c>
      <c r="J36" s="37" t="n">
        <v>3.6</v>
      </c>
      <c r="K36" s="37" t="n">
        <v>0.95</v>
      </c>
      <c r="L36" s="37" t="n">
        <v>0.95</v>
      </c>
      <c r="M36" s="122" t="n">
        <v>1.32</v>
      </c>
      <c r="N36" s="122" t="n">
        <v>0.44</v>
      </c>
      <c r="O36" s="122" t="n">
        <v>4.22</v>
      </c>
      <c r="P36" s="122"/>
      <c r="Q36" s="122"/>
      <c r="R36" s="122"/>
      <c r="S36" s="122"/>
      <c r="T36" s="37"/>
      <c r="U36" s="130"/>
      <c r="V36" s="37"/>
    </row>
    <row r="37" customFormat="false" ht="15" hidden="false" customHeight="false" outlineLevel="0" collapsed="false">
      <c r="A37" s="36" t="s">
        <v>460</v>
      </c>
      <c r="B37" s="36" t="s">
        <v>295</v>
      </c>
      <c r="D37" s="36" t="n">
        <v>0</v>
      </c>
      <c r="E37" s="129" t="n">
        <v>10</v>
      </c>
      <c r="F37" s="126" t="n">
        <v>29.99</v>
      </c>
      <c r="G37" s="37" t="n">
        <v>19.2</v>
      </c>
      <c r="H37" s="37" t="n">
        <v>15.6</v>
      </c>
      <c r="I37" s="37" t="n">
        <v>4.5</v>
      </c>
      <c r="J37" s="37" t="n">
        <v>53.9</v>
      </c>
      <c r="K37" s="37" t="n">
        <v>0.95</v>
      </c>
      <c r="L37" s="37" t="n">
        <v>0.95</v>
      </c>
      <c r="M37" s="122" t="n">
        <v>1.32</v>
      </c>
      <c r="N37" s="122" t="n">
        <v>0.44</v>
      </c>
      <c r="O37" s="122" t="n">
        <v>4.22</v>
      </c>
      <c r="P37" s="122"/>
      <c r="Q37" s="122"/>
      <c r="R37" s="122"/>
      <c r="S37" s="122"/>
      <c r="T37" s="37"/>
      <c r="U37" s="130"/>
      <c r="V37" s="37"/>
    </row>
    <row r="38" customFormat="false" ht="15" hidden="false" customHeight="false" outlineLevel="0" collapsed="false">
      <c r="A38" s="36" t="s">
        <v>460</v>
      </c>
      <c r="B38" s="36" t="s">
        <v>295</v>
      </c>
      <c r="D38" s="36" t="n">
        <v>0</v>
      </c>
      <c r="E38" s="129" t="n">
        <v>30</v>
      </c>
      <c r="F38" s="126" t="n">
        <v>49.99</v>
      </c>
      <c r="G38" s="37" t="n">
        <v>37.3</v>
      </c>
      <c r="H38" s="37" t="n">
        <v>16</v>
      </c>
      <c r="I38" s="37" t="n">
        <v>3.8</v>
      </c>
      <c r="J38" s="37" t="n">
        <v>67.8</v>
      </c>
      <c r="K38" s="37" t="n">
        <v>0.95</v>
      </c>
      <c r="L38" s="37" t="n">
        <v>0.95</v>
      </c>
      <c r="M38" s="122" t="n">
        <v>1.32</v>
      </c>
      <c r="N38" s="122" t="n">
        <v>0.44</v>
      </c>
      <c r="O38" s="122" t="n">
        <v>4.22</v>
      </c>
      <c r="P38" s="122"/>
      <c r="Q38" s="122"/>
      <c r="R38" s="122"/>
      <c r="S38" s="122"/>
      <c r="T38" s="37"/>
      <c r="U38" s="130"/>
      <c r="V38" s="37"/>
    </row>
    <row r="39" customFormat="false" ht="15" hidden="false" customHeight="false" outlineLevel="0" collapsed="false">
      <c r="A39" s="36" t="s">
        <v>460</v>
      </c>
      <c r="B39" s="36" t="s">
        <v>295</v>
      </c>
      <c r="D39" s="36" t="n">
        <v>0</v>
      </c>
      <c r="E39" s="129" t="n">
        <v>50</v>
      </c>
      <c r="F39" s="126" t="s">
        <v>277</v>
      </c>
      <c r="G39" s="37" t="n">
        <v>52.9</v>
      </c>
      <c r="H39" s="37" t="n">
        <v>114.1</v>
      </c>
      <c r="I39" s="37" t="n">
        <v>13.5</v>
      </c>
      <c r="J39" s="37" t="n">
        <v>964.8</v>
      </c>
      <c r="K39" s="37" t="n">
        <v>0.95</v>
      </c>
      <c r="L39" s="37" t="n">
        <v>0.95</v>
      </c>
      <c r="M39" s="122" t="n">
        <v>1.32</v>
      </c>
      <c r="N39" s="122" t="n">
        <v>0.44</v>
      </c>
      <c r="O39" s="122" t="n">
        <v>4.22</v>
      </c>
      <c r="P39" s="122"/>
      <c r="Q39" s="122"/>
      <c r="R39" s="122"/>
      <c r="S39" s="122"/>
      <c r="T39" s="37"/>
      <c r="U39" s="130"/>
      <c r="V39" s="37"/>
    </row>
    <row r="40" customFormat="false" ht="15" hidden="false" customHeight="false" outlineLevel="0" collapsed="false">
      <c r="A40" s="36" t="s">
        <v>476</v>
      </c>
      <c r="B40" s="36" t="s">
        <v>276</v>
      </c>
      <c r="D40" s="129" t="n">
        <v>0</v>
      </c>
      <c r="E40" s="126" t="n">
        <v>0.01</v>
      </c>
      <c r="F40" s="129" t="n">
        <v>0.5</v>
      </c>
      <c r="G40" s="37" t="n">
        <f aca="false">(9*0.12 + 46*0.11) / (9+46)</f>
        <v>0.111636363636364</v>
      </c>
      <c r="H40" s="37" t="n">
        <v>1.28</v>
      </c>
      <c r="I40" s="37" t="n">
        <v>0.35</v>
      </c>
      <c r="J40" s="37" t="n">
        <v>4.63</v>
      </c>
      <c r="K40" s="37" t="n">
        <v>0.95</v>
      </c>
      <c r="L40" s="37" t="n">
        <v>0.95</v>
      </c>
      <c r="M40" s="122"/>
      <c r="N40" s="122"/>
      <c r="O40" s="122"/>
      <c r="P40" s="122"/>
      <c r="Q40" s="122"/>
      <c r="R40" s="122"/>
      <c r="S40" s="122"/>
      <c r="T40" s="37"/>
      <c r="U40" s="131"/>
      <c r="V40" s="37"/>
    </row>
    <row r="41" customFormat="false" ht="15" hidden="false" customHeight="false" outlineLevel="0" collapsed="false">
      <c r="A41" s="36" t="s">
        <v>476</v>
      </c>
      <c r="B41" s="36" t="s">
        <v>276</v>
      </c>
      <c r="D41" s="129" t="n">
        <v>0</v>
      </c>
      <c r="E41" s="126" t="n">
        <v>0.5</v>
      </c>
      <c r="F41" s="129" t="n">
        <v>9.99</v>
      </c>
      <c r="G41" s="37" t="n">
        <f aca="false">(8*1.8 + 42*1.8) / (8+42)</f>
        <v>1.8</v>
      </c>
      <c r="H41" s="37" t="n">
        <v>3.73</v>
      </c>
      <c r="I41" s="37" t="n">
        <v>0.78</v>
      </c>
      <c r="J41" s="37" t="n">
        <v>17.7</v>
      </c>
      <c r="K41" s="37" t="n">
        <v>0.95</v>
      </c>
      <c r="L41" s="37" t="n">
        <v>0.95</v>
      </c>
      <c r="M41" s="122"/>
      <c r="N41" s="122"/>
      <c r="O41" s="122"/>
      <c r="P41" s="122"/>
      <c r="Q41" s="122"/>
      <c r="R41" s="122"/>
      <c r="S41" s="122"/>
      <c r="T41" s="37"/>
      <c r="U41" s="131"/>
      <c r="V41" s="37"/>
    </row>
    <row r="42" customFormat="false" ht="15" hidden="false" customHeight="false" outlineLevel="0" collapsed="false">
      <c r="A42" s="36" t="s">
        <v>476</v>
      </c>
      <c r="B42" s="36" t="s">
        <v>276</v>
      </c>
      <c r="D42" s="129" t="n">
        <v>0</v>
      </c>
      <c r="E42" s="126" t="n">
        <v>10</v>
      </c>
      <c r="F42" s="129" t="n">
        <v>29.99</v>
      </c>
      <c r="G42" s="37" t="n">
        <f aca="false">(13*18.1 + 16*16.05) / (13+16)</f>
        <v>16.9689655172414</v>
      </c>
      <c r="H42" s="37" t="n">
        <v>37.08</v>
      </c>
      <c r="I42" s="37" t="n">
        <v>4.45</v>
      </c>
      <c r="J42" s="37" t="n">
        <v>309.3</v>
      </c>
      <c r="K42" s="37" t="n">
        <v>0.95</v>
      </c>
      <c r="L42" s="37" t="n">
        <v>0.95</v>
      </c>
      <c r="M42" s="122"/>
      <c r="N42" s="122"/>
      <c r="O42" s="122"/>
      <c r="P42" s="122"/>
      <c r="Q42" s="122"/>
      <c r="R42" s="122"/>
      <c r="S42" s="122"/>
      <c r="T42" s="37"/>
      <c r="U42" s="131"/>
      <c r="V42" s="37"/>
    </row>
    <row r="43" customFormat="false" ht="15" hidden="false" customHeight="false" outlineLevel="0" collapsed="false">
      <c r="A43" s="36" t="s">
        <v>476</v>
      </c>
      <c r="B43" s="36" t="s">
        <v>276</v>
      </c>
      <c r="D43" s="129" t="n">
        <v>0</v>
      </c>
      <c r="E43" s="126" t="n">
        <v>30</v>
      </c>
      <c r="F43" s="129" t="s">
        <v>277</v>
      </c>
      <c r="G43" s="37" t="n">
        <f aca="false">(10*37.65+10*40) / (10+10)</f>
        <v>38.825</v>
      </c>
      <c r="H43" s="37" t="n">
        <v>51.35</v>
      </c>
      <c r="I43" s="37" t="n">
        <v>5.97</v>
      </c>
      <c r="J43" s="37" t="n">
        <v>441.5</v>
      </c>
      <c r="K43" s="37" t="n">
        <v>0.95</v>
      </c>
      <c r="L43" s="37" t="n">
        <v>0.95</v>
      </c>
      <c r="M43" s="122"/>
      <c r="N43" s="122"/>
      <c r="O43" s="122"/>
      <c r="P43" s="122"/>
      <c r="Q43" s="122"/>
      <c r="R43" s="122"/>
      <c r="S43" s="122"/>
      <c r="T43" s="37"/>
      <c r="U43" s="131"/>
      <c r="V43" s="37"/>
    </row>
    <row r="44" customFormat="false" ht="15" hidden="false" customHeight="false" outlineLevel="0" collapsed="false">
      <c r="A44" s="36" t="s">
        <v>491</v>
      </c>
      <c r="B44" s="36" t="s">
        <v>290</v>
      </c>
      <c r="D44" s="129" t="n">
        <v>1.7</v>
      </c>
      <c r="E44" s="126" t="n">
        <v>5</v>
      </c>
      <c r="F44" s="129" t="n">
        <v>9.99</v>
      </c>
      <c r="G44" s="37" t="n">
        <v>7.2</v>
      </c>
      <c r="H44" s="37" t="n">
        <v>1.9</v>
      </c>
      <c r="I44" s="37" t="n">
        <v>1.4</v>
      </c>
      <c r="J44" s="37" t="n">
        <v>2.6</v>
      </c>
      <c r="K44" s="37" t="n">
        <v>0.95</v>
      </c>
      <c r="L44" s="37" t="n">
        <v>0.95</v>
      </c>
      <c r="M44" s="122" t="n">
        <v>0.191</v>
      </c>
      <c r="N44" s="122" t="n">
        <v>0.136</v>
      </c>
      <c r="O44" s="122" t="n">
        <v>0.315</v>
      </c>
      <c r="P44" s="122"/>
      <c r="Q44" s="122"/>
      <c r="R44" s="122"/>
      <c r="S44" s="122"/>
      <c r="T44" s="37"/>
      <c r="U44" s="131"/>
      <c r="V44" s="37"/>
    </row>
    <row r="45" customFormat="false" ht="15" hidden="false" customHeight="false" outlineLevel="0" collapsed="false">
      <c r="A45" s="36" t="s">
        <v>491</v>
      </c>
      <c r="B45" s="36" t="s">
        <v>290</v>
      </c>
      <c r="D45" s="129" t="n">
        <v>1.7</v>
      </c>
      <c r="E45" s="126" t="n">
        <v>10</v>
      </c>
      <c r="F45" s="129" t="n">
        <v>29.99</v>
      </c>
      <c r="G45" s="37" t="n">
        <v>19.3</v>
      </c>
      <c r="H45" s="37" t="n">
        <v>3.7</v>
      </c>
      <c r="I45" s="37" t="n">
        <v>2.8</v>
      </c>
      <c r="J45" s="37" t="n">
        <v>4.5</v>
      </c>
      <c r="K45" s="37" t="n">
        <v>0.95</v>
      </c>
      <c r="L45" s="37" t="n">
        <v>0.95</v>
      </c>
      <c r="M45" s="122" t="n">
        <v>0.191</v>
      </c>
      <c r="N45" s="122" t="n">
        <v>0.136</v>
      </c>
      <c r="O45" s="122" t="n">
        <v>0.315</v>
      </c>
      <c r="P45" s="122"/>
      <c r="Q45" s="122"/>
      <c r="R45" s="122"/>
      <c r="S45" s="122"/>
      <c r="T45" s="37"/>
      <c r="U45" s="131"/>
      <c r="V45" s="37"/>
    </row>
    <row r="46" customFormat="false" ht="15" hidden="false" customHeight="false" outlineLevel="0" collapsed="false">
      <c r="A46" s="36" t="s">
        <v>491</v>
      </c>
      <c r="B46" s="36" t="s">
        <v>290</v>
      </c>
      <c r="D46" s="129" t="n">
        <v>1.7</v>
      </c>
      <c r="E46" s="126" t="n">
        <v>30</v>
      </c>
      <c r="F46" s="129" t="n">
        <v>59.99</v>
      </c>
      <c r="G46" s="37" t="n">
        <v>39.6</v>
      </c>
      <c r="H46" s="37" t="n">
        <v>4.5</v>
      </c>
      <c r="I46" s="37" t="n">
        <v>3.7</v>
      </c>
      <c r="J46" s="37" t="n">
        <v>5.6</v>
      </c>
      <c r="K46" s="37" t="n">
        <v>0.95</v>
      </c>
      <c r="L46" s="37" t="n">
        <v>0.95</v>
      </c>
      <c r="M46" s="122" t="n">
        <v>0.191</v>
      </c>
      <c r="N46" s="122" t="n">
        <v>0.136</v>
      </c>
      <c r="O46" s="122" t="n">
        <v>0.315</v>
      </c>
      <c r="P46" s="122"/>
      <c r="Q46" s="122"/>
      <c r="R46" s="122"/>
      <c r="S46" s="122"/>
      <c r="T46" s="37"/>
      <c r="U46" s="131"/>
      <c r="V46" s="37"/>
    </row>
    <row r="47" customFormat="false" ht="15" hidden="false" customHeight="false" outlineLevel="0" collapsed="false">
      <c r="A47" s="36" t="s">
        <v>491</v>
      </c>
      <c r="B47" s="36" t="s">
        <v>290</v>
      </c>
      <c r="D47" s="129" t="n">
        <v>1.7</v>
      </c>
      <c r="E47" s="126" t="n">
        <v>60</v>
      </c>
      <c r="F47" s="129" t="s">
        <v>277</v>
      </c>
      <c r="G47" s="37" t="n">
        <v>82.8</v>
      </c>
      <c r="H47" s="37" t="n">
        <v>10.7</v>
      </c>
      <c r="I47" s="37" t="n">
        <v>8.6</v>
      </c>
      <c r="J47" s="37" t="n">
        <v>14.5</v>
      </c>
      <c r="K47" s="37" t="n">
        <v>0.95</v>
      </c>
      <c r="L47" s="37" t="n">
        <v>0.95</v>
      </c>
      <c r="M47" s="122" t="n">
        <v>0.191</v>
      </c>
      <c r="N47" s="122" t="n">
        <v>0.136</v>
      </c>
      <c r="O47" s="122" t="n">
        <v>0.315</v>
      </c>
      <c r="P47" s="122"/>
      <c r="Q47" s="122"/>
      <c r="R47" s="122"/>
      <c r="S47" s="122"/>
      <c r="T47" s="37"/>
      <c r="U47" s="131"/>
      <c r="V47" s="37"/>
    </row>
    <row r="48" customFormat="false" ht="15" hidden="false" customHeight="false" outlineLevel="0" collapsed="false">
      <c r="A48" s="132"/>
      <c r="B48" s="133"/>
      <c r="C48" s="134"/>
      <c r="D48" s="134"/>
      <c r="E48" s="134"/>
      <c r="F48" s="135"/>
      <c r="G48" s="135"/>
      <c r="H48" s="134"/>
      <c r="I48" s="134"/>
      <c r="J48" s="134"/>
      <c r="K48" s="134"/>
      <c r="L48" s="134"/>
      <c r="M48" s="136"/>
      <c r="N48" s="136"/>
      <c r="O48" s="136"/>
      <c r="P48" s="136"/>
      <c r="Q48" s="136"/>
      <c r="R48" s="136"/>
      <c r="S48" s="136"/>
      <c r="T48" s="134"/>
      <c r="U48" s="134"/>
      <c r="V48" s="134"/>
    </row>
    <row r="49" customFormat="false" ht="15" hidden="false" customHeight="false" outlineLevel="0" collapsed="false">
      <c r="A49" s="137"/>
      <c r="B49" s="138"/>
      <c r="C49" s="139"/>
      <c r="E49" s="139"/>
      <c r="F49" s="139"/>
      <c r="G49" s="139"/>
    </row>
    <row r="50" customFormat="false" ht="15" hidden="false" customHeight="false" outlineLevel="0" collapsed="false">
      <c r="A50" s="137"/>
      <c r="B50" s="138"/>
      <c r="D50" s="37"/>
      <c r="F50" s="139"/>
      <c r="G50" s="139"/>
      <c r="J50" s="37"/>
      <c r="K50" s="37"/>
    </row>
    <row r="51" customFormat="false" ht="15" hidden="false" customHeight="false" outlineLevel="0" collapsed="false">
      <c r="A51" s="137"/>
      <c r="B51" s="138"/>
      <c r="C51" s="139"/>
      <c r="E51" s="139"/>
      <c r="F51" s="139"/>
      <c r="G51" s="139"/>
    </row>
    <row r="52" customFormat="false" ht="15" hidden="false" customHeight="false" outlineLevel="0" collapsed="false">
      <c r="A52" s="137"/>
      <c r="B52" s="138"/>
      <c r="D52" s="37"/>
      <c r="F52" s="139"/>
      <c r="G52" s="139"/>
      <c r="L52" s="37"/>
    </row>
    <row r="53" customFormat="false" ht="15" hidden="false" customHeight="false" outlineLevel="0" collapsed="false">
      <c r="A53" s="137"/>
      <c r="B53" s="138"/>
      <c r="C53" s="139"/>
      <c r="E53" s="139"/>
      <c r="F53" s="139"/>
      <c r="G53" s="139"/>
    </row>
    <row r="54" customFormat="false" ht="15" hidden="false" customHeight="false" outlineLevel="0" collapsed="false">
      <c r="A54" s="137"/>
      <c r="B54" s="138"/>
      <c r="C54" s="139"/>
      <c r="E54" s="139"/>
      <c r="F54" s="139"/>
      <c r="G54" s="139"/>
      <c r="V54" s="37"/>
    </row>
    <row r="55" customFormat="false" ht="15" hidden="false" customHeight="false" outlineLevel="0" collapsed="false">
      <c r="A55" s="137"/>
      <c r="B55" s="138"/>
      <c r="C55" s="139"/>
      <c r="E55" s="139"/>
      <c r="F55" s="139"/>
      <c r="G55" s="139"/>
    </row>
    <row r="56" customFormat="false" ht="15" hidden="false" customHeight="false" outlineLevel="0" collapsed="false">
      <c r="A56" s="137"/>
      <c r="B56" s="138"/>
      <c r="C56" s="139"/>
      <c r="E56" s="139"/>
      <c r="F56" s="139"/>
      <c r="G56" s="139"/>
    </row>
    <row r="57" customFormat="false" ht="15" hidden="false" customHeight="false" outlineLevel="0" collapsed="false">
      <c r="A57" s="137"/>
      <c r="B57" s="138"/>
      <c r="C57" s="139"/>
      <c r="E57" s="139"/>
      <c r="F57" s="139"/>
      <c r="G57" s="139"/>
    </row>
    <row r="58" customFormat="false" ht="159.75" hidden="false" customHeight="true" outlineLevel="0" collapsed="false">
      <c r="A58" s="137"/>
      <c r="B58" s="138"/>
      <c r="F58" s="139"/>
      <c r="G58" s="139"/>
      <c r="J58" s="37"/>
      <c r="K58" s="37"/>
      <c r="V58" s="37"/>
    </row>
    <row r="59" customFormat="false" ht="15" hidden="false" customHeight="false" outlineLevel="0" collapsed="false">
      <c r="A59" s="137"/>
      <c r="B59" s="138"/>
      <c r="C59" s="139"/>
      <c r="E59" s="139"/>
      <c r="F59" s="139"/>
      <c r="G59" s="140"/>
      <c r="I59" s="141"/>
      <c r="J59" s="37"/>
      <c r="K59" s="37"/>
      <c r="V59" s="37"/>
    </row>
    <row r="60" customFormat="false" ht="15" hidden="false" customHeight="false" outlineLevel="0" collapsed="false">
      <c r="G60" s="139"/>
      <c r="I60" s="141"/>
    </row>
    <row r="61" customFormat="false" ht="15" hidden="false" customHeight="false" outlineLevel="0" collapsed="false">
      <c r="A61" s="137"/>
      <c r="B61" s="138"/>
      <c r="C61" s="139"/>
      <c r="E61" s="139"/>
      <c r="F61" s="139"/>
      <c r="G61" s="139"/>
      <c r="I61" s="141"/>
    </row>
    <row r="62" customFormat="false" ht="15" hidden="false" customHeight="false" outlineLevel="0" collapsed="false">
      <c r="F62" s="139"/>
      <c r="G62" s="139"/>
      <c r="I62" s="141"/>
    </row>
    <row r="63" customFormat="false" ht="15" hidden="false" customHeight="false" outlineLevel="0" collapsed="false">
      <c r="F63" s="139"/>
      <c r="G63" s="139"/>
      <c r="I63" s="141"/>
    </row>
    <row r="64" customFormat="false" ht="15" hidden="false" customHeight="false" outlineLevel="0" collapsed="false">
      <c r="A64" s="142"/>
      <c r="B64" s="143"/>
      <c r="C64" s="144"/>
      <c r="D64" s="144"/>
      <c r="E64" s="144"/>
      <c r="F64" s="145"/>
      <c r="G64" s="145"/>
    </row>
    <row r="65" customFormat="false" ht="15" hidden="false" customHeight="false" outlineLevel="0" collapsed="false">
      <c r="A65" s="137"/>
      <c r="B65" s="137"/>
      <c r="C65" s="139"/>
      <c r="D65" s="37"/>
      <c r="E65" s="139"/>
      <c r="F65" s="139"/>
      <c r="G65" s="139"/>
      <c r="J65" s="37"/>
      <c r="K65" s="37"/>
      <c r="L65" s="37"/>
      <c r="T65" s="37"/>
      <c r="V65" s="37"/>
    </row>
    <row r="66" customFormat="false" ht="15" hidden="false" customHeight="false" outlineLevel="0" collapsed="false">
      <c r="F66" s="139"/>
      <c r="G66" s="139"/>
    </row>
    <row r="67" customFormat="false" ht="15" hidden="false" customHeight="false" outlineLevel="0" collapsed="false">
      <c r="F67" s="139"/>
      <c r="G67" s="139"/>
    </row>
    <row r="68" customFormat="false" ht="15" hidden="false" customHeight="false" outlineLevel="0" collapsed="false">
      <c r="F68" s="139"/>
      <c r="G68" s="139"/>
    </row>
    <row r="69" customFormat="false" ht="15" hidden="false" customHeight="false" outlineLevel="0" collapsed="false">
      <c r="F69" s="139"/>
      <c r="G69" s="139"/>
    </row>
    <row r="70" customFormat="false" ht="15" hidden="false" customHeight="false" outlineLevel="0" collapsed="false">
      <c r="A70" s="137"/>
      <c r="B70" s="138"/>
      <c r="F70" s="139"/>
      <c r="G70" s="139"/>
    </row>
    <row r="71" customFormat="false" ht="15" hidden="false" customHeight="false" outlineLevel="0" collapsed="false">
      <c r="A71" s="137"/>
      <c r="B71" s="138"/>
      <c r="C71" s="139"/>
      <c r="E71" s="139"/>
      <c r="F71" s="139"/>
      <c r="G71" s="139"/>
    </row>
    <row r="72" customFormat="false" ht="15" hidden="false" customHeight="false" outlineLevel="0" collapsed="false">
      <c r="A72" s="137"/>
      <c r="B72" s="137"/>
      <c r="C72" s="137"/>
      <c r="D72" s="37"/>
      <c r="E72" s="137"/>
      <c r="F72" s="139"/>
      <c r="G72" s="139"/>
      <c r="H72" s="37"/>
      <c r="J72" s="37"/>
      <c r="K72" s="37"/>
      <c r="L72" s="37"/>
      <c r="Q72" s="122"/>
      <c r="R72" s="122"/>
      <c r="V72" s="37"/>
    </row>
    <row r="73" customFormat="false" ht="15" hidden="false" customHeight="false" outlineLevel="0" collapsed="false">
      <c r="F73" s="139"/>
      <c r="G73" s="139"/>
    </row>
    <row r="74" customFormat="false" ht="15" hidden="false" customHeight="false" outlineLevel="0" collapsed="false">
      <c r="F74" s="139"/>
      <c r="G74" s="139"/>
    </row>
    <row r="75" customFormat="false" ht="15" hidden="false" customHeight="false" outlineLevel="0" collapsed="false">
      <c r="A75" s="137"/>
      <c r="B75" s="138"/>
      <c r="C75" s="139"/>
      <c r="E75" s="139"/>
      <c r="F75" s="139"/>
      <c r="G75" s="139"/>
    </row>
  </sheetData>
  <conditionalFormatting sqref="I61:I62">
    <cfRule type="timePeriod" priority="2" timePeriod="lastMonth"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G80" activeCellId="0" sqref="G80"/>
    </sheetView>
  </sheetViews>
  <sheetFormatPr defaultColWidth="11.47265625" defaultRowHeight="15" zeroHeight="false" outlineLevelRow="0" outlineLevelCol="0"/>
  <cols>
    <col collapsed="false" customWidth="true" hidden="false" outlineLevel="0" max="3" min="3" style="0" width="25.86"/>
    <col collapsed="false" customWidth="true" hidden="false" outlineLevel="0" max="4" min="4" style="0" width="36.31"/>
    <col collapsed="false" customWidth="true" hidden="false" outlineLevel="0" max="5" min="5" style="0" width="25.86"/>
    <col collapsed="false" customWidth="true" hidden="false" outlineLevel="0" max="6" min="6" style="0" width="41.15"/>
    <col collapsed="false" customWidth="true" hidden="false" outlineLevel="0" max="7" min="7" style="0" width="28.57"/>
    <col collapsed="false" customWidth="true" hidden="false" outlineLevel="0" max="8" min="8" style="0" width="43.42"/>
    <col collapsed="false" customWidth="true" hidden="false" outlineLevel="0" max="9" min="9" style="0" width="21.71"/>
    <col collapsed="false" customWidth="true" hidden="false" outlineLevel="0" max="10" min="10" style="0" width="34.29"/>
    <col collapsed="false" customWidth="true" hidden="false" outlineLevel="0" max="11" min="11" style="0" width="36.31"/>
    <col collapsed="false" customWidth="true" hidden="false" outlineLevel="0" max="12" min="12" style="0" width="25.71"/>
    <col collapsed="false" customWidth="true" hidden="false" outlineLevel="0" max="13" min="13" style="0" width="16.14"/>
    <col collapsed="false" customWidth="true" hidden="false" outlineLevel="0" max="14" min="14" style="0" width="31.86"/>
    <col collapsed="false" customWidth="true" hidden="false" outlineLevel="0" max="15" min="15" style="0" width="15.42"/>
    <col collapsed="false" customWidth="true" hidden="false" outlineLevel="0" max="16" min="16" style="0" width="58.71"/>
    <col collapsed="false" customWidth="true" hidden="false" outlineLevel="0" max="17" min="17" style="0" width="23.57"/>
    <col collapsed="false" customWidth="true" hidden="false" outlineLevel="0" max="18" min="18" style="0" width="19.99"/>
    <col collapsed="false" customWidth="true" hidden="false" outlineLevel="0" max="19" min="19" style="0" width="9.29"/>
    <col collapsed="false" customWidth="true" hidden="false" outlineLevel="0" max="20" min="20" style="0" width="42.14"/>
  </cols>
  <sheetData>
    <row r="1" customFormat="false" ht="45" hidden="false" customHeight="false" outlineLevel="0" collapsed="false">
      <c r="C1" s="41" t="s">
        <v>0</v>
      </c>
      <c r="E1" s="41"/>
      <c r="F1" s="41"/>
      <c r="G1" s="41"/>
    </row>
    <row r="2" customFormat="false" ht="15" hidden="false" customHeight="false" outlineLevel="0" collapsed="false">
      <c r="A2" s="0" t="s">
        <v>1</v>
      </c>
      <c r="B2" s="42" t="n">
        <v>44539</v>
      </c>
      <c r="C2" s="0" t="s">
        <v>2</v>
      </c>
    </row>
    <row r="4" customFormat="false" ht="75" hidden="false" customHeight="false" outlineLevel="0" collapsed="false">
      <c r="A4" s="43"/>
      <c r="B4" s="44"/>
      <c r="C4" s="41" t="s">
        <v>3</v>
      </c>
      <c r="E4" s="41"/>
      <c r="F4" s="41" t="s">
        <v>548</v>
      </c>
      <c r="G4" s="41"/>
    </row>
    <row r="5" customFormat="false" ht="51.75" hidden="false" customHeight="true" outlineLevel="0" collapsed="false">
      <c r="A5" s="45" t="s">
        <v>4</v>
      </c>
      <c r="B5" s="46" t="s">
        <v>5</v>
      </c>
      <c r="C5" s="47" t="s">
        <v>6</v>
      </c>
      <c r="D5" s="9" t="s">
        <v>7</v>
      </c>
      <c r="E5" s="9" t="s">
        <v>298</v>
      </c>
      <c r="F5" s="48" t="s">
        <v>9</v>
      </c>
      <c r="G5" s="48" t="s">
        <v>549</v>
      </c>
      <c r="H5" s="48" t="s">
        <v>11</v>
      </c>
      <c r="I5" s="48" t="s">
        <v>550</v>
      </c>
      <c r="J5" s="48" t="s">
        <v>13</v>
      </c>
      <c r="K5" s="48" t="s">
        <v>299</v>
      </c>
      <c r="L5" s="49" t="s">
        <v>14</v>
      </c>
      <c r="M5" s="48" t="s">
        <v>551</v>
      </c>
      <c r="N5" s="48" t="s">
        <v>16</v>
      </c>
      <c r="O5" s="48" t="s">
        <v>17</v>
      </c>
      <c r="P5" s="48" t="s">
        <v>18</v>
      </c>
      <c r="Q5" s="48" t="s">
        <v>19</v>
      </c>
      <c r="R5" s="48" t="s">
        <v>20</v>
      </c>
      <c r="S5" s="49" t="s">
        <v>21</v>
      </c>
      <c r="T5" s="50" t="s">
        <v>22</v>
      </c>
    </row>
    <row r="6" customFormat="false" ht="75" hidden="false" customHeight="false" outlineLevel="0" collapsed="false">
      <c r="A6" s="146" t="s">
        <v>279</v>
      </c>
      <c r="B6" s="147" t="n">
        <v>4</v>
      </c>
      <c r="C6" s="148" t="s">
        <v>552</v>
      </c>
      <c r="D6" s="0" t="s">
        <v>553</v>
      </c>
      <c r="E6" s="149" t="s">
        <v>554</v>
      </c>
      <c r="F6" s="150" t="s">
        <v>555</v>
      </c>
      <c r="G6" s="150" t="s">
        <v>556</v>
      </c>
      <c r="J6" s="0" t="s">
        <v>557</v>
      </c>
      <c r="K6" s="0" t="s">
        <v>553</v>
      </c>
      <c r="L6" s="0" t="n">
        <v>2365</v>
      </c>
      <c r="M6" s="0" t="n">
        <v>48</v>
      </c>
      <c r="N6" s="0" t="s">
        <v>558</v>
      </c>
      <c r="O6" s="0" t="s">
        <v>559</v>
      </c>
      <c r="P6" s="0" t="s">
        <v>560</v>
      </c>
      <c r="Q6" s="0" t="n">
        <v>24189</v>
      </c>
      <c r="R6" s="0" t="s">
        <v>561</v>
      </c>
      <c r="S6" s="0" t="n">
        <v>100</v>
      </c>
      <c r="T6" s="90"/>
    </row>
    <row r="7" customFormat="false" ht="15" hidden="false" customHeight="false" outlineLevel="0" collapsed="false">
      <c r="A7" s="146"/>
      <c r="B7" s="147"/>
      <c r="C7" s="151"/>
      <c r="E7" s="150"/>
      <c r="F7" s="150"/>
      <c r="G7" s="150"/>
      <c r="H7" s="0" t="s">
        <v>562</v>
      </c>
      <c r="I7" s="0" t="s">
        <v>563</v>
      </c>
      <c r="T7" s="90"/>
    </row>
    <row r="8" customFormat="false" ht="15" hidden="false" customHeight="false" outlineLevel="0" collapsed="false">
      <c r="A8" s="146"/>
      <c r="B8" s="147"/>
      <c r="C8" s="151"/>
      <c r="E8" s="150"/>
      <c r="F8" s="150"/>
      <c r="G8" s="150"/>
      <c r="H8" s="0" t="s">
        <v>564</v>
      </c>
      <c r="I8" s="0" t="s">
        <v>565</v>
      </c>
      <c r="L8" s="0" t="n">
        <v>1149</v>
      </c>
      <c r="M8" s="0" t="n">
        <v>19</v>
      </c>
      <c r="T8" s="90"/>
    </row>
    <row r="9" customFormat="false" ht="15" hidden="false" customHeight="false" outlineLevel="0" collapsed="false">
      <c r="A9" s="146"/>
      <c r="B9" s="147"/>
      <c r="C9" s="151"/>
      <c r="E9" s="150"/>
      <c r="F9" s="150"/>
      <c r="G9" s="150"/>
      <c r="H9" s="0" t="s">
        <v>566</v>
      </c>
      <c r="I9" s="0" t="s">
        <v>567</v>
      </c>
      <c r="L9" s="0" t="n">
        <v>175</v>
      </c>
      <c r="M9" s="0" t="n">
        <v>5</v>
      </c>
      <c r="T9" s="90"/>
    </row>
    <row r="10" customFormat="false" ht="15" hidden="false" customHeight="false" outlineLevel="0" collapsed="false">
      <c r="A10" s="146"/>
      <c r="B10" s="147"/>
      <c r="C10" s="151"/>
      <c r="E10" s="150"/>
      <c r="F10" s="150"/>
      <c r="G10" s="150"/>
      <c r="H10" s="0" t="s">
        <v>568</v>
      </c>
      <c r="I10" s="0" t="s">
        <v>569</v>
      </c>
      <c r="L10" s="0" t="n">
        <v>122</v>
      </c>
      <c r="M10" s="0" t="n">
        <v>1</v>
      </c>
      <c r="T10" s="90"/>
    </row>
    <row r="11" customFormat="false" ht="45" hidden="false" customHeight="false" outlineLevel="0" collapsed="false">
      <c r="A11" s="146" t="s">
        <v>279</v>
      </c>
      <c r="B11" s="147" t="n">
        <v>23</v>
      </c>
      <c r="C11" s="152" t="s">
        <v>570</v>
      </c>
      <c r="D11" s="41" t="s">
        <v>571</v>
      </c>
      <c r="E11" s="153" t="s">
        <v>554</v>
      </c>
      <c r="F11" s="150" t="s">
        <v>572</v>
      </c>
      <c r="G11" s="150" t="s">
        <v>573</v>
      </c>
      <c r="J11" s="0" t="s">
        <v>574</v>
      </c>
      <c r="K11" s="41" t="s">
        <v>571</v>
      </c>
      <c r="L11" s="0" t="n">
        <v>150000</v>
      </c>
      <c r="M11" s="0" t="s">
        <v>575</v>
      </c>
      <c r="N11" s="0" t="s">
        <v>576</v>
      </c>
      <c r="O11" s="0" t="s">
        <v>577</v>
      </c>
      <c r="P11" s="0" t="s">
        <v>578</v>
      </c>
      <c r="R11" s="0" t="s">
        <v>579</v>
      </c>
      <c r="S11" s="0" t="n">
        <v>100</v>
      </c>
      <c r="T11" s="90"/>
    </row>
    <row r="12" customFormat="false" ht="15" hidden="false" customHeight="false" outlineLevel="0" collapsed="false">
      <c r="A12" s="146"/>
      <c r="B12" s="147"/>
      <c r="C12" s="151"/>
      <c r="E12" s="150"/>
      <c r="H12" s="0" t="s">
        <v>580</v>
      </c>
      <c r="I12" s="0" t="s">
        <v>581</v>
      </c>
      <c r="T12" s="90"/>
    </row>
    <row r="13" customFormat="false" ht="15" hidden="false" customHeight="false" outlineLevel="0" collapsed="false">
      <c r="A13" s="146"/>
      <c r="B13" s="147"/>
      <c r="C13" s="151"/>
      <c r="E13" s="150"/>
      <c r="H13" s="0" t="s">
        <v>582</v>
      </c>
      <c r="I13" s="0" t="s">
        <v>583</v>
      </c>
      <c r="T13" s="90"/>
    </row>
    <row r="14" customFormat="false" ht="15" hidden="false" customHeight="false" outlineLevel="0" collapsed="false">
      <c r="A14" s="146"/>
      <c r="B14" s="147"/>
      <c r="C14" s="154"/>
      <c r="E14" s="155"/>
      <c r="F14" s="156"/>
      <c r="G14" s="156"/>
      <c r="H14" s="0" t="s">
        <v>584</v>
      </c>
      <c r="I14" s="0" t="s">
        <v>585</v>
      </c>
      <c r="T14" s="90"/>
    </row>
    <row r="15" customFormat="false" ht="15" hidden="false" customHeight="false" outlineLevel="0" collapsed="false">
      <c r="A15" s="146"/>
      <c r="B15" s="147"/>
      <c r="C15" s="154"/>
      <c r="E15" s="155"/>
      <c r="F15" s="156"/>
      <c r="G15" s="156"/>
      <c r="H15" s="0" t="s">
        <v>586</v>
      </c>
      <c r="I15" s="0" t="s">
        <v>587</v>
      </c>
      <c r="T15" s="90"/>
    </row>
    <row r="16" customFormat="false" ht="30" hidden="false" customHeight="false" outlineLevel="0" collapsed="false">
      <c r="A16" s="146" t="s">
        <v>279</v>
      </c>
      <c r="B16" s="147" t="n">
        <v>93</v>
      </c>
      <c r="C16" s="157" t="s">
        <v>588</v>
      </c>
      <c r="D16" s="41" t="s">
        <v>589</v>
      </c>
      <c r="E16" s="158" t="s">
        <v>554</v>
      </c>
      <c r="F16" s="150" t="s">
        <v>590</v>
      </c>
      <c r="G16" s="150" t="s">
        <v>591</v>
      </c>
      <c r="J16" s="0" t="s">
        <v>592</v>
      </c>
      <c r="K16" s="41" t="s">
        <v>589</v>
      </c>
      <c r="L16" s="0" t="n">
        <v>1814</v>
      </c>
      <c r="M16" s="0" t="n">
        <v>16</v>
      </c>
      <c r="N16" s="0" t="s">
        <v>593</v>
      </c>
      <c r="P16" s="0" t="s">
        <v>594</v>
      </c>
      <c r="R16" s="0" t="s">
        <v>595</v>
      </c>
      <c r="S16" s="0" t="n">
        <v>100</v>
      </c>
      <c r="T16" s="90" t="s">
        <v>596</v>
      </c>
    </row>
    <row r="17" customFormat="false" ht="30" hidden="false" customHeight="false" outlineLevel="0" collapsed="false">
      <c r="A17" s="146"/>
      <c r="B17" s="147"/>
      <c r="C17" s="154"/>
      <c r="E17" s="155"/>
      <c r="F17" s="150" t="s">
        <v>597</v>
      </c>
      <c r="G17" s="150" t="s">
        <v>591</v>
      </c>
      <c r="T17" s="90"/>
    </row>
    <row r="18" customFormat="false" ht="15" hidden="false" customHeight="false" outlineLevel="0" collapsed="false">
      <c r="A18" s="146"/>
      <c r="B18" s="147"/>
      <c r="C18" s="154"/>
      <c r="D18" s="41"/>
      <c r="E18" s="155"/>
      <c r="F18" s="156" t="s">
        <v>598</v>
      </c>
      <c r="G18" s="156"/>
      <c r="K18" s="41"/>
      <c r="L18" s="41"/>
      <c r="N18" s="41"/>
      <c r="T18" s="90"/>
    </row>
    <row r="19" customFormat="false" ht="15" hidden="false" customHeight="false" outlineLevel="0" collapsed="false">
      <c r="A19" s="146"/>
      <c r="B19" s="147"/>
      <c r="C19" s="151"/>
      <c r="E19" s="150"/>
      <c r="F19" s="149" t="s">
        <v>599</v>
      </c>
      <c r="G19" s="150" t="s">
        <v>600</v>
      </c>
      <c r="T19" s="90"/>
    </row>
    <row r="20" customFormat="false" ht="15" hidden="false" customHeight="false" outlineLevel="0" collapsed="false">
      <c r="A20" s="146"/>
      <c r="B20" s="147"/>
      <c r="C20" s="154"/>
      <c r="E20" s="155"/>
      <c r="F20" s="156" t="s">
        <v>601</v>
      </c>
      <c r="G20" s="156" t="s">
        <v>602</v>
      </c>
      <c r="T20" s="90"/>
    </row>
    <row r="21" customFormat="false" ht="15" hidden="false" customHeight="false" outlineLevel="0" collapsed="false">
      <c r="A21" s="146"/>
      <c r="B21" s="147"/>
      <c r="C21" s="154"/>
      <c r="E21" s="155"/>
      <c r="F21" s="156" t="s">
        <v>603</v>
      </c>
      <c r="G21" s="156" t="s">
        <v>604</v>
      </c>
      <c r="T21" s="90"/>
    </row>
    <row r="22" customFormat="false" ht="15" hidden="false" customHeight="false" outlineLevel="0" collapsed="false">
      <c r="A22" s="146"/>
      <c r="B22" s="147"/>
      <c r="C22" s="154"/>
      <c r="E22" s="155"/>
      <c r="F22" s="156"/>
      <c r="G22" s="156"/>
      <c r="H22" s="0" t="s">
        <v>605</v>
      </c>
      <c r="I22" s="0" t="s">
        <v>606</v>
      </c>
      <c r="T22" s="90"/>
    </row>
    <row r="23" customFormat="false" ht="15" hidden="false" customHeight="false" outlineLevel="0" collapsed="false">
      <c r="A23" s="146"/>
      <c r="B23" s="147"/>
      <c r="C23" s="154"/>
      <c r="E23" s="155"/>
      <c r="F23" s="156"/>
      <c r="G23" s="156"/>
      <c r="H23" s="0" t="s">
        <v>607</v>
      </c>
      <c r="I23" s="0" t="s">
        <v>608</v>
      </c>
      <c r="T23" s="90"/>
    </row>
    <row r="24" customFormat="false" ht="15" hidden="false" customHeight="false" outlineLevel="0" collapsed="false">
      <c r="A24" s="146"/>
      <c r="B24" s="147"/>
      <c r="C24" s="154"/>
      <c r="E24" s="155"/>
      <c r="F24" s="156"/>
      <c r="G24" s="156"/>
      <c r="H24" s="0" t="s">
        <v>609</v>
      </c>
      <c r="I24" s="0" t="s">
        <v>610</v>
      </c>
      <c r="T24" s="90"/>
    </row>
    <row r="25" customFormat="false" ht="15" hidden="false" customHeight="false" outlineLevel="0" collapsed="false">
      <c r="A25" s="146"/>
      <c r="B25" s="147"/>
      <c r="C25" s="154"/>
      <c r="E25" s="155"/>
      <c r="F25" s="156"/>
      <c r="G25" s="156"/>
      <c r="H25" s="0" t="s">
        <v>611</v>
      </c>
      <c r="I25" s="0" t="s">
        <v>612</v>
      </c>
      <c r="T25" s="90"/>
    </row>
    <row r="26" customFormat="false" ht="31.5" hidden="false" customHeight="true" outlineLevel="0" collapsed="false">
      <c r="A26" s="159" t="s">
        <v>279</v>
      </c>
      <c r="B26" s="160" t="n">
        <v>111</v>
      </c>
      <c r="C26" s="161" t="s">
        <v>613</v>
      </c>
      <c r="D26" s="162" t="s">
        <v>614</v>
      </c>
      <c r="E26" s="163"/>
      <c r="F26" s="164" t="s">
        <v>615</v>
      </c>
      <c r="G26" s="164" t="s">
        <v>616</v>
      </c>
      <c r="H26" s="165"/>
      <c r="I26" s="165"/>
      <c r="J26" s="165" t="s">
        <v>617</v>
      </c>
      <c r="K26" s="162" t="s">
        <v>614</v>
      </c>
      <c r="L26" s="165" t="n">
        <v>17202</v>
      </c>
      <c r="M26" s="165" t="n">
        <v>307</v>
      </c>
      <c r="N26" s="166" t="s">
        <v>618</v>
      </c>
      <c r="O26" s="165"/>
      <c r="P26" s="165" t="s">
        <v>619</v>
      </c>
      <c r="Q26" s="165" t="s">
        <v>620</v>
      </c>
      <c r="R26" s="165" t="s">
        <v>621</v>
      </c>
      <c r="S26" s="165" t="n">
        <v>100</v>
      </c>
      <c r="T26" s="167"/>
    </row>
    <row r="27" customFormat="false" ht="15" hidden="false" customHeight="false" outlineLevel="0" collapsed="false">
      <c r="A27" s="159"/>
      <c r="B27" s="160"/>
      <c r="C27" s="168"/>
      <c r="D27" s="165"/>
      <c r="E27" s="169"/>
      <c r="F27" s="165" t="s">
        <v>622</v>
      </c>
      <c r="G27" s="164"/>
      <c r="H27" s="165"/>
      <c r="I27" s="165"/>
      <c r="J27" s="165"/>
      <c r="K27" s="165"/>
      <c r="L27" s="165"/>
      <c r="M27" s="165"/>
      <c r="N27" s="165"/>
      <c r="O27" s="165"/>
      <c r="P27" s="165"/>
      <c r="Q27" s="165"/>
      <c r="R27" s="165"/>
      <c r="S27" s="165"/>
      <c r="T27" s="167"/>
    </row>
    <row r="28" customFormat="false" ht="15" hidden="false" customHeight="false" outlineLevel="0" collapsed="false">
      <c r="A28" s="159"/>
      <c r="B28" s="160"/>
      <c r="C28" s="168"/>
      <c r="D28" s="165"/>
      <c r="E28" s="169"/>
      <c r="F28" s="165" t="s">
        <v>623</v>
      </c>
      <c r="G28" s="164"/>
      <c r="H28" s="165"/>
      <c r="I28" s="165"/>
      <c r="J28" s="165"/>
      <c r="K28" s="165"/>
      <c r="L28" s="165"/>
      <c r="M28" s="165"/>
      <c r="N28" s="165"/>
      <c r="O28" s="165"/>
      <c r="P28" s="165"/>
      <c r="Q28" s="165"/>
      <c r="R28" s="165"/>
      <c r="S28" s="165"/>
      <c r="T28" s="167"/>
    </row>
    <row r="29" customFormat="false" ht="15" hidden="false" customHeight="false" outlineLevel="0" collapsed="false">
      <c r="A29" s="159"/>
      <c r="B29" s="160"/>
      <c r="C29" s="168"/>
      <c r="D29" s="165"/>
      <c r="E29" s="169"/>
      <c r="F29" s="165" t="s">
        <v>624</v>
      </c>
      <c r="G29" s="164"/>
      <c r="H29" s="165"/>
      <c r="I29" s="165"/>
      <c r="J29" s="165"/>
      <c r="K29" s="165"/>
      <c r="L29" s="165"/>
      <c r="M29" s="165"/>
      <c r="N29" s="165"/>
      <c r="O29" s="165"/>
      <c r="P29" s="165"/>
      <c r="Q29" s="165"/>
      <c r="R29" s="165"/>
      <c r="S29" s="165"/>
      <c r="T29" s="167"/>
    </row>
    <row r="30" customFormat="false" ht="30" hidden="false" customHeight="false" outlineLevel="0" collapsed="false">
      <c r="A30" s="146" t="s">
        <v>279</v>
      </c>
      <c r="B30" s="147" t="n">
        <v>114</v>
      </c>
      <c r="C30" s="157" t="s">
        <v>625</v>
      </c>
      <c r="D30" s="41" t="s">
        <v>626</v>
      </c>
      <c r="E30" s="158" t="s">
        <v>554</v>
      </c>
      <c r="F30" s="0" t="s">
        <v>627</v>
      </c>
      <c r="G30" s="0" t="s">
        <v>628</v>
      </c>
      <c r="J30" s="0" t="s">
        <v>629</v>
      </c>
      <c r="K30" s="41" t="s">
        <v>626</v>
      </c>
      <c r="L30" s="0" t="n">
        <v>7221</v>
      </c>
      <c r="M30" s="0" t="n">
        <v>503</v>
      </c>
      <c r="N30" s="0" t="s">
        <v>630</v>
      </c>
      <c r="P30" s="0" t="s">
        <v>631</v>
      </c>
      <c r="R30" s="0" t="s">
        <v>632</v>
      </c>
      <c r="S30" s="0" t="n">
        <v>100</v>
      </c>
      <c r="T30" s="90" t="s">
        <v>633</v>
      </c>
    </row>
    <row r="31" customFormat="false" ht="15" hidden="false" customHeight="false" outlineLevel="0" collapsed="false">
      <c r="A31" s="146"/>
      <c r="B31" s="147"/>
      <c r="C31" s="154"/>
      <c r="E31" s="155"/>
      <c r="F31" s="0" t="s">
        <v>634</v>
      </c>
      <c r="G31" s="0" t="s">
        <v>635</v>
      </c>
      <c r="T31" s="90" t="s">
        <v>636</v>
      </c>
    </row>
    <row r="32" customFormat="false" ht="15" hidden="false" customHeight="false" outlineLevel="0" collapsed="false">
      <c r="A32" s="146"/>
      <c r="B32" s="147"/>
      <c r="C32" s="154"/>
      <c r="E32" s="155"/>
      <c r="F32" s="0" t="s">
        <v>637</v>
      </c>
      <c r="G32" s="0" t="s">
        <v>638</v>
      </c>
      <c r="T32" s="90" t="s">
        <v>639</v>
      </c>
    </row>
    <row r="33" customFormat="false" ht="15" hidden="false" customHeight="false" outlineLevel="0" collapsed="false">
      <c r="A33" s="146"/>
      <c r="B33" s="147"/>
      <c r="C33" s="154"/>
      <c r="E33" s="155"/>
      <c r="G33" s="0" t="s">
        <v>640</v>
      </c>
      <c r="T33" s="90" t="s">
        <v>641</v>
      </c>
    </row>
    <row r="34" customFormat="false" ht="45" hidden="false" customHeight="false" outlineLevel="0" collapsed="false">
      <c r="A34" s="146" t="s">
        <v>279</v>
      </c>
      <c r="B34" s="147" t="n">
        <v>121</v>
      </c>
      <c r="C34" s="170" t="s">
        <v>642</v>
      </c>
      <c r="D34" s="41" t="s">
        <v>643</v>
      </c>
      <c r="E34" s="171"/>
      <c r="F34" s="0" t="s">
        <v>644</v>
      </c>
      <c r="J34" s="0" t="s">
        <v>645</v>
      </c>
      <c r="K34" s="41" t="s">
        <v>643</v>
      </c>
      <c r="L34" s="0" t="n">
        <v>6647</v>
      </c>
      <c r="M34" s="0" t="s">
        <v>646</v>
      </c>
      <c r="N34" s="0" t="s">
        <v>593</v>
      </c>
      <c r="O34" s="0" t="s">
        <v>647</v>
      </c>
      <c r="P34" s="0" t="s">
        <v>648</v>
      </c>
      <c r="R34" s="0" t="s">
        <v>649</v>
      </c>
      <c r="S34" s="0" t="n">
        <v>100</v>
      </c>
      <c r="T34" s="90"/>
    </row>
    <row r="35" customFormat="false" ht="15" hidden="false" customHeight="false" outlineLevel="0" collapsed="false">
      <c r="A35" s="146"/>
      <c r="B35" s="147"/>
      <c r="C35" s="154"/>
      <c r="E35" s="155"/>
      <c r="F35" s="156"/>
      <c r="G35" s="156"/>
      <c r="H35" s="0" t="s">
        <v>650</v>
      </c>
      <c r="I35" s="0" t="s">
        <v>651</v>
      </c>
      <c r="T35" s="90"/>
    </row>
    <row r="36" customFormat="false" ht="15" hidden="false" customHeight="false" outlineLevel="0" collapsed="false">
      <c r="A36" s="146"/>
      <c r="B36" s="147"/>
      <c r="C36" s="154"/>
      <c r="E36" s="155"/>
      <c r="F36" s="156"/>
      <c r="G36" s="156"/>
      <c r="H36" s="0" t="s">
        <v>652</v>
      </c>
      <c r="I36" s="0" t="s">
        <v>653</v>
      </c>
      <c r="T36" s="90"/>
    </row>
    <row r="37" customFormat="false" ht="15" hidden="false" customHeight="false" outlineLevel="0" collapsed="false">
      <c r="A37" s="146"/>
      <c r="B37" s="147"/>
      <c r="C37" s="154"/>
      <c r="E37" s="155"/>
      <c r="F37" s="156"/>
      <c r="G37" s="156"/>
      <c r="H37" s="0" t="s">
        <v>654</v>
      </c>
      <c r="I37" s="0" t="s">
        <v>655</v>
      </c>
      <c r="T37" s="90"/>
    </row>
    <row r="38" customFormat="false" ht="15" hidden="false" customHeight="false" outlineLevel="0" collapsed="false">
      <c r="A38" s="146"/>
      <c r="B38" s="147"/>
      <c r="C38" s="154"/>
      <c r="E38" s="155"/>
      <c r="F38" s="156"/>
      <c r="G38" s="156"/>
      <c r="H38" s="0" t="s">
        <v>656</v>
      </c>
      <c r="I38" s="0" t="s">
        <v>657</v>
      </c>
      <c r="T38" s="90"/>
    </row>
    <row r="39" customFormat="false" ht="15" hidden="false" customHeight="false" outlineLevel="0" collapsed="false">
      <c r="A39" s="146"/>
      <c r="B39" s="147"/>
      <c r="C39" s="154"/>
      <c r="E39" s="155"/>
      <c r="F39" s="156"/>
      <c r="G39" s="156"/>
      <c r="H39" s="0" t="s">
        <v>658</v>
      </c>
      <c r="I39" s="0" t="s">
        <v>659</v>
      </c>
      <c r="T39" s="90"/>
    </row>
    <row r="40" customFormat="false" ht="15" hidden="false" customHeight="false" outlineLevel="0" collapsed="false">
      <c r="A40" s="146"/>
      <c r="B40" s="147"/>
      <c r="C40" s="154"/>
      <c r="E40" s="155"/>
      <c r="F40" s="156"/>
      <c r="G40" s="156"/>
      <c r="H40" s="0" t="s">
        <v>660</v>
      </c>
      <c r="I40" s="0" t="s">
        <v>661</v>
      </c>
      <c r="T40" s="90"/>
    </row>
    <row r="41" customFormat="false" ht="15" hidden="false" customHeight="false" outlineLevel="0" collapsed="false">
      <c r="A41" s="146"/>
      <c r="B41" s="147"/>
      <c r="C41" s="154"/>
      <c r="E41" s="155"/>
      <c r="F41" s="156"/>
      <c r="G41" s="156"/>
      <c r="H41" s="172" t="s">
        <v>662</v>
      </c>
      <c r="I41" s="0" t="s">
        <v>663</v>
      </c>
      <c r="T41" s="90"/>
    </row>
    <row r="42" customFormat="false" ht="15" hidden="false" customHeight="false" outlineLevel="0" collapsed="false">
      <c r="A42" s="146"/>
      <c r="B42" s="147"/>
      <c r="C42" s="154"/>
      <c r="E42" s="155"/>
      <c r="F42" s="156"/>
      <c r="G42" s="156"/>
      <c r="H42" s="0" t="s">
        <v>664</v>
      </c>
      <c r="T42" s="90"/>
    </row>
    <row r="43" customFormat="false" ht="15" hidden="false" customHeight="false" outlineLevel="0" collapsed="false">
      <c r="A43" s="146"/>
      <c r="B43" s="147"/>
      <c r="C43" s="154"/>
      <c r="E43" s="155"/>
      <c r="F43" s="156"/>
      <c r="G43" s="156"/>
      <c r="H43" s="0" t="s">
        <v>665</v>
      </c>
      <c r="T43" s="90"/>
    </row>
    <row r="44" customFormat="false" ht="45" hidden="false" customHeight="false" outlineLevel="0" collapsed="false">
      <c r="A44" s="146" t="s">
        <v>279</v>
      </c>
      <c r="B44" s="147" t="n">
        <v>143</v>
      </c>
      <c r="C44" s="173" t="s">
        <v>666</v>
      </c>
      <c r="D44" s="41" t="s">
        <v>667</v>
      </c>
      <c r="E44" s="174" t="s">
        <v>554</v>
      </c>
      <c r="F44" s="0" t="s">
        <v>668</v>
      </c>
      <c r="G44" s="0" t="s">
        <v>669</v>
      </c>
      <c r="J44" s="0" t="s">
        <v>670</v>
      </c>
      <c r="K44" s="41" t="s">
        <v>667</v>
      </c>
      <c r="L44" s="0" t="n">
        <v>3905</v>
      </c>
      <c r="M44" s="0" t="s">
        <v>671</v>
      </c>
      <c r="N44" s="0" t="s">
        <v>672</v>
      </c>
      <c r="O44" s="0" t="s">
        <v>673</v>
      </c>
      <c r="P44" s="0" t="s">
        <v>674</v>
      </c>
      <c r="R44" s="0" t="s">
        <v>675</v>
      </c>
      <c r="S44" s="0" t="n">
        <v>100</v>
      </c>
      <c r="T44" s="90" t="s">
        <v>676</v>
      </c>
    </row>
    <row r="45" customFormat="false" ht="15" hidden="false" customHeight="false" outlineLevel="0" collapsed="false">
      <c r="A45" s="146"/>
      <c r="B45" s="147"/>
      <c r="C45" s="154"/>
      <c r="E45" s="155"/>
      <c r="F45" s="156"/>
      <c r="G45" s="156"/>
      <c r="H45" s="0" t="s">
        <v>677</v>
      </c>
      <c r="I45" s="0" t="s">
        <v>678</v>
      </c>
      <c r="T45" s="90" t="s">
        <v>679</v>
      </c>
    </row>
    <row r="46" customFormat="false" ht="15" hidden="false" customHeight="false" outlineLevel="0" collapsed="false">
      <c r="A46" s="146"/>
      <c r="B46" s="147"/>
      <c r="C46" s="154"/>
      <c r="E46" s="155"/>
      <c r="F46" s="156"/>
      <c r="G46" s="156"/>
      <c r="H46" s="0" t="s">
        <v>680</v>
      </c>
      <c r="I46" s="0" t="s">
        <v>681</v>
      </c>
      <c r="T46" s="90" t="s">
        <v>682</v>
      </c>
    </row>
    <row r="47" customFormat="false" ht="15" hidden="false" customHeight="false" outlineLevel="0" collapsed="false">
      <c r="A47" s="146"/>
      <c r="B47" s="147"/>
      <c r="C47" s="154"/>
      <c r="E47" s="155"/>
      <c r="F47" s="156"/>
      <c r="G47" s="156"/>
      <c r="H47" s="0" t="s">
        <v>683</v>
      </c>
      <c r="I47" s="0" t="s">
        <v>684</v>
      </c>
      <c r="T47" s="90"/>
    </row>
    <row r="48" customFormat="false" ht="15" hidden="false" customHeight="false" outlineLevel="0" collapsed="false">
      <c r="A48" s="146"/>
      <c r="B48" s="147"/>
      <c r="C48" s="154"/>
      <c r="E48" s="155"/>
      <c r="F48" s="156"/>
      <c r="G48" s="156"/>
      <c r="H48" s="0" t="s">
        <v>685</v>
      </c>
      <c r="I48" s="0" t="s">
        <v>686</v>
      </c>
      <c r="T48" s="90"/>
    </row>
    <row r="49" customFormat="false" ht="15" hidden="false" customHeight="false" outlineLevel="0" collapsed="false">
      <c r="A49" s="146"/>
      <c r="B49" s="147"/>
      <c r="C49" s="154"/>
      <c r="E49" s="155"/>
      <c r="F49" s="156"/>
      <c r="G49" s="156"/>
      <c r="H49" s="0" t="s">
        <v>687</v>
      </c>
      <c r="I49" s="0" t="s">
        <v>688</v>
      </c>
      <c r="T49" s="90"/>
    </row>
    <row r="50" customFormat="false" ht="15" hidden="false" customHeight="false" outlineLevel="0" collapsed="false">
      <c r="A50" s="175" t="s">
        <v>279</v>
      </c>
      <c r="B50" s="176" t="n">
        <v>159</v>
      </c>
      <c r="C50" s="177" t="s">
        <v>689</v>
      </c>
      <c r="D50" s="178"/>
      <c r="E50" s="179"/>
      <c r="F50" s="180"/>
      <c r="G50" s="180"/>
      <c r="H50" s="178"/>
      <c r="I50" s="178"/>
      <c r="J50" s="178"/>
      <c r="K50" s="178"/>
      <c r="L50" s="178" t="n">
        <v>17202</v>
      </c>
      <c r="M50" s="178" t="n">
        <v>245</v>
      </c>
      <c r="N50" s="181" t="s">
        <v>618</v>
      </c>
      <c r="O50" s="178"/>
      <c r="P50" s="178"/>
      <c r="Q50" s="178"/>
      <c r="R50" s="178"/>
      <c r="S50" s="178"/>
      <c r="T50" s="182"/>
    </row>
    <row r="51" customFormat="false" ht="15" hidden="false" customHeight="false" outlineLevel="0" collapsed="false">
      <c r="A51" s="146"/>
      <c r="B51" s="147"/>
      <c r="C51" s="154"/>
      <c r="E51" s="155"/>
      <c r="F51" s="156"/>
      <c r="G51" s="156"/>
      <c r="T51" s="90"/>
    </row>
    <row r="52" customFormat="false" ht="108" hidden="false" customHeight="true" outlineLevel="0" collapsed="false">
      <c r="A52" s="146" t="s">
        <v>279</v>
      </c>
      <c r="B52" s="147" t="s">
        <v>690</v>
      </c>
      <c r="C52" s="183" t="s">
        <v>691</v>
      </c>
      <c r="D52" s="41" t="s">
        <v>692</v>
      </c>
      <c r="E52" s="184" t="s">
        <v>554</v>
      </c>
      <c r="F52" s="156" t="s">
        <v>693</v>
      </c>
      <c r="G52" s="156" t="s">
        <v>694</v>
      </c>
      <c r="H52" s="0" t="s">
        <v>695</v>
      </c>
      <c r="I52" s="0" t="s">
        <v>695</v>
      </c>
      <c r="J52" s="41" t="s">
        <v>696</v>
      </c>
      <c r="L52" s="0" t="n">
        <v>544</v>
      </c>
      <c r="M52" s="185" t="n">
        <v>3</v>
      </c>
      <c r="N52" s="186" t="s">
        <v>697</v>
      </c>
      <c r="O52" s="0" t="n">
        <v>-1992</v>
      </c>
      <c r="P52" s="0" t="s">
        <v>698</v>
      </c>
      <c r="R52" s="0" t="s">
        <v>699</v>
      </c>
      <c r="S52" s="0" t="n">
        <v>100</v>
      </c>
      <c r="T52" s="90"/>
    </row>
    <row r="53" customFormat="false" ht="15" hidden="false" customHeight="false" outlineLevel="0" collapsed="false">
      <c r="A53" s="146"/>
      <c r="B53" s="147"/>
      <c r="C53" s="154"/>
      <c r="E53" s="155"/>
      <c r="F53" s="156"/>
      <c r="G53" s="156"/>
      <c r="T53" s="90"/>
    </row>
    <row r="54" customFormat="false" ht="30" hidden="false" customHeight="false" outlineLevel="0" collapsed="false">
      <c r="A54" s="146" t="s">
        <v>279</v>
      </c>
      <c r="B54" s="147" t="n">
        <v>224</v>
      </c>
      <c r="C54" s="183" t="s">
        <v>700</v>
      </c>
      <c r="D54" s="41" t="s">
        <v>701</v>
      </c>
      <c r="E54" s="184" t="s">
        <v>554</v>
      </c>
      <c r="F54" s="156" t="s">
        <v>702</v>
      </c>
      <c r="G54" s="156" t="s">
        <v>703</v>
      </c>
      <c r="H54" s="0" t="s">
        <v>704</v>
      </c>
      <c r="I54" s="0" t="n">
        <v>0</v>
      </c>
      <c r="J54" s="186" t="s">
        <v>705</v>
      </c>
      <c r="K54" s="41" t="s">
        <v>701</v>
      </c>
      <c r="M54" s="0" t="s">
        <v>706</v>
      </c>
      <c r="N54" s="0" t="s">
        <v>630</v>
      </c>
      <c r="O54" s="0" t="s">
        <v>707</v>
      </c>
      <c r="P54" s="0" t="s">
        <v>708</v>
      </c>
      <c r="Q54" s="0" t="s">
        <v>709</v>
      </c>
      <c r="R54" s="0" t="s">
        <v>710</v>
      </c>
      <c r="S54" s="0" t="n">
        <v>100</v>
      </c>
      <c r="T54" s="187" t="s">
        <v>711</v>
      </c>
    </row>
    <row r="55" customFormat="false" ht="15.75" hidden="false" customHeight="false" outlineLevel="0" collapsed="false">
      <c r="A55" s="146"/>
      <c r="B55" s="147"/>
      <c r="C55" s="154"/>
      <c r="E55" s="155"/>
      <c r="F55" s="156"/>
      <c r="G55" s="156"/>
      <c r="H55" s="0" t="s">
        <v>712</v>
      </c>
      <c r="I55" s="0" t="s">
        <v>713</v>
      </c>
      <c r="T55" s="187" t="s">
        <v>714</v>
      </c>
    </row>
    <row r="56" customFormat="false" ht="47.25" hidden="false" customHeight="false" outlineLevel="0" collapsed="false">
      <c r="A56" s="146"/>
      <c r="B56" s="147"/>
      <c r="C56" s="154"/>
      <c r="E56" s="155"/>
      <c r="F56" s="156"/>
      <c r="G56" s="156"/>
      <c r="H56" s="0" t="s">
        <v>715</v>
      </c>
      <c r="I56" s="0" t="s">
        <v>716</v>
      </c>
      <c r="T56" s="188" t="s">
        <v>717</v>
      </c>
    </row>
    <row r="57" customFormat="false" ht="15.75" hidden="false" customHeight="false" outlineLevel="0" collapsed="false">
      <c r="A57" s="146"/>
      <c r="B57" s="147"/>
      <c r="C57" s="154"/>
      <c r="E57" s="155"/>
      <c r="F57" s="156"/>
      <c r="G57" s="156"/>
      <c r="H57" s="0" t="s">
        <v>718</v>
      </c>
      <c r="I57" s="0" t="s">
        <v>719</v>
      </c>
      <c r="T57" s="187" t="s">
        <v>720</v>
      </c>
    </row>
    <row r="58" customFormat="false" ht="15" hidden="false" customHeight="false" outlineLevel="0" collapsed="false">
      <c r="A58" s="146"/>
      <c r="B58" s="147"/>
      <c r="C58" s="154"/>
      <c r="E58" s="155"/>
      <c r="F58" s="156"/>
      <c r="G58" s="156"/>
      <c r="H58" s="0" t="s">
        <v>721</v>
      </c>
      <c r="I58" s="0" t="s">
        <v>722</v>
      </c>
      <c r="T58" s="90"/>
    </row>
    <row r="59" customFormat="false" ht="15" hidden="false" customHeight="false" outlineLevel="0" collapsed="false">
      <c r="A59" s="146"/>
      <c r="B59" s="147"/>
      <c r="C59" s="154"/>
      <c r="E59" s="155"/>
      <c r="F59" s="156"/>
      <c r="G59" s="156"/>
      <c r="T59" s="90"/>
    </row>
    <row r="60" customFormat="false" ht="159.75" hidden="false" customHeight="true" outlineLevel="0" collapsed="false">
      <c r="A60" s="146" t="s">
        <v>279</v>
      </c>
      <c r="B60" s="147" t="n">
        <v>225</v>
      </c>
      <c r="C60" s="183" t="s">
        <v>723</v>
      </c>
      <c r="D60" s="0" t="s">
        <v>724</v>
      </c>
      <c r="E60" s="184" t="s">
        <v>554</v>
      </c>
      <c r="F60" s="156" t="s">
        <v>725</v>
      </c>
      <c r="G60" s="156" t="s">
        <v>726</v>
      </c>
      <c r="H60" s="0" t="s">
        <v>38</v>
      </c>
      <c r="I60" s="0" t="s">
        <v>38</v>
      </c>
      <c r="J60" s="41" t="s">
        <v>727</v>
      </c>
      <c r="K60" s="0" t="s">
        <v>724</v>
      </c>
      <c r="L60" s="0" t="n">
        <v>1806</v>
      </c>
      <c r="M60" s="0" t="s">
        <v>728</v>
      </c>
      <c r="N60" s="0" t="s">
        <v>630</v>
      </c>
      <c r="O60" s="0" t="s">
        <v>729</v>
      </c>
      <c r="P60" s="0" t="s">
        <v>730</v>
      </c>
      <c r="Q60" s="0" t="s">
        <v>731</v>
      </c>
      <c r="R60" s="0" t="s">
        <v>732</v>
      </c>
      <c r="S60" s="0" t="n">
        <v>100</v>
      </c>
      <c r="T60" s="189" t="s">
        <v>733</v>
      </c>
    </row>
    <row r="61" customFormat="false" ht="60" hidden="false" customHeight="false" outlineLevel="0" collapsed="false">
      <c r="A61" s="146" t="s">
        <v>279</v>
      </c>
      <c r="B61" s="147" t="n">
        <v>228</v>
      </c>
      <c r="C61" s="190" t="s">
        <v>348</v>
      </c>
      <c r="D61" s="0" t="s">
        <v>734</v>
      </c>
      <c r="E61" s="191" t="s">
        <v>554</v>
      </c>
      <c r="F61" s="192" t="s">
        <v>735</v>
      </c>
      <c r="G61" s="192" t="s">
        <v>38</v>
      </c>
      <c r="H61" s="0" t="s">
        <v>736</v>
      </c>
      <c r="I61" s="193" t="s">
        <v>737</v>
      </c>
      <c r="J61" s="41" t="s">
        <v>738</v>
      </c>
      <c r="K61" s="0" t="s">
        <v>734</v>
      </c>
      <c r="L61" s="0" t="s">
        <v>739</v>
      </c>
      <c r="M61" s="0" t="s">
        <v>740</v>
      </c>
      <c r="N61" s="0" t="s">
        <v>593</v>
      </c>
      <c r="O61" s="0" t="s">
        <v>358</v>
      </c>
      <c r="P61" s="0" t="s">
        <v>741</v>
      </c>
      <c r="Q61" s="0" t="s">
        <v>38</v>
      </c>
      <c r="R61" s="0" t="s">
        <v>742</v>
      </c>
      <c r="S61" s="0" t="n">
        <v>100</v>
      </c>
      <c r="T61" s="189" t="s">
        <v>743</v>
      </c>
    </row>
    <row r="62" customFormat="false" ht="15" hidden="false" customHeight="false" outlineLevel="0" collapsed="false">
      <c r="C62" s="56"/>
      <c r="G62" s="156"/>
      <c r="H62" s="0" t="s">
        <v>744</v>
      </c>
      <c r="I62" s="193" t="s">
        <v>745</v>
      </c>
      <c r="T62" s="90"/>
    </row>
    <row r="63" customFormat="false" ht="15" hidden="false" customHeight="false" outlineLevel="0" collapsed="false">
      <c r="A63" s="146"/>
      <c r="B63" s="147"/>
      <c r="C63" s="154"/>
      <c r="E63" s="155"/>
      <c r="F63" s="156"/>
      <c r="G63" s="156"/>
      <c r="H63" s="0" t="s">
        <v>746</v>
      </c>
      <c r="I63" s="193" t="s">
        <v>747</v>
      </c>
      <c r="T63" s="90"/>
    </row>
    <row r="64" customFormat="false" ht="15" hidden="false" customHeight="false" outlineLevel="0" collapsed="false">
      <c r="C64" s="56"/>
      <c r="F64" s="156"/>
      <c r="G64" s="156"/>
      <c r="H64" s="0" t="s">
        <v>748</v>
      </c>
      <c r="I64" s="193" t="s">
        <v>749</v>
      </c>
      <c r="T64" s="90"/>
    </row>
    <row r="65" customFormat="false" ht="15" hidden="false" customHeight="false" outlineLevel="0" collapsed="false">
      <c r="C65" s="56"/>
      <c r="F65" s="156"/>
      <c r="G65" s="156"/>
      <c r="H65" s="0" t="s">
        <v>38</v>
      </c>
      <c r="I65" s="193" t="s">
        <v>750</v>
      </c>
      <c r="T65" s="90"/>
    </row>
    <row r="66" customFormat="false" ht="45" hidden="false" customHeight="false" outlineLevel="0" collapsed="false">
      <c r="A66" s="159" t="s">
        <v>279</v>
      </c>
      <c r="B66" s="160" t="n">
        <v>232</v>
      </c>
      <c r="C66" s="194" t="s">
        <v>751</v>
      </c>
      <c r="D66" s="165"/>
      <c r="E66" s="195"/>
      <c r="F66" s="164" t="s">
        <v>752</v>
      </c>
      <c r="G66" s="164"/>
      <c r="T66" s="90"/>
    </row>
    <row r="67" customFormat="false" ht="90" hidden="false" customHeight="false" outlineLevel="0" collapsed="false">
      <c r="A67" s="146" t="s">
        <v>279</v>
      </c>
      <c r="B67" s="196" t="n">
        <v>242</v>
      </c>
      <c r="C67" s="197" t="s">
        <v>753</v>
      </c>
      <c r="D67" s="41" t="s">
        <v>754</v>
      </c>
      <c r="E67" s="191" t="s">
        <v>554</v>
      </c>
      <c r="F67" s="156" t="s">
        <v>755</v>
      </c>
      <c r="G67" s="156" t="s">
        <v>756</v>
      </c>
      <c r="H67" s="0" t="s">
        <v>736</v>
      </c>
      <c r="I67" s="0" t="s">
        <v>757</v>
      </c>
      <c r="J67" s="41" t="s">
        <v>758</v>
      </c>
      <c r="K67" s="41" t="s">
        <v>754</v>
      </c>
      <c r="L67" s="0" t="n">
        <v>3817</v>
      </c>
      <c r="M67" s="0" t="s">
        <v>759</v>
      </c>
      <c r="N67" s="0" t="s">
        <v>760</v>
      </c>
      <c r="O67" s="0" t="s">
        <v>761</v>
      </c>
      <c r="P67" s="0" t="s">
        <v>762</v>
      </c>
      <c r="Q67" s="0" t="s">
        <v>38</v>
      </c>
      <c r="R67" s="41" t="s">
        <v>763</v>
      </c>
      <c r="S67" s="0" t="n">
        <v>100</v>
      </c>
      <c r="T67" s="189" t="s">
        <v>764</v>
      </c>
    </row>
    <row r="68" customFormat="false" ht="15" hidden="false" customHeight="false" outlineLevel="0" collapsed="false">
      <c r="C68" s="56"/>
      <c r="F68" s="156"/>
      <c r="G68" s="156"/>
      <c r="H68" s="0" t="s">
        <v>765</v>
      </c>
      <c r="I68" s="0" t="s">
        <v>766</v>
      </c>
      <c r="T68" s="90"/>
    </row>
    <row r="69" customFormat="false" ht="15" hidden="false" customHeight="false" outlineLevel="0" collapsed="false">
      <c r="C69" s="56"/>
      <c r="F69" s="156"/>
      <c r="G69" s="156"/>
      <c r="H69" s="0" t="s">
        <v>767</v>
      </c>
      <c r="I69" s="0" t="s">
        <v>768</v>
      </c>
      <c r="T69" s="90"/>
    </row>
    <row r="70" customFormat="false" ht="15" hidden="false" customHeight="false" outlineLevel="0" collapsed="false">
      <c r="C70" s="56"/>
      <c r="F70" s="156"/>
      <c r="G70" s="156"/>
      <c r="H70" s="0" t="s">
        <v>769</v>
      </c>
      <c r="I70" s="0" t="s">
        <v>770</v>
      </c>
      <c r="T70" s="90"/>
    </row>
    <row r="71" customFormat="false" ht="15" hidden="false" customHeight="false" outlineLevel="0" collapsed="false">
      <c r="C71" s="56"/>
      <c r="F71" s="156"/>
      <c r="G71" s="156"/>
      <c r="H71" s="0" t="s">
        <v>771</v>
      </c>
      <c r="I71" s="0" t="s">
        <v>772</v>
      </c>
      <c r="T71" s="90"/>
    </row>
    <row r="72" customFormat="false" ht="15" hidden="false" customHeight="false" outlineLevel="0" collapsed="false">
      <c r="A72" s="146"/>
      <c r="B72" s="147"/>
      <c r="C72" s="198"/>
      <c r="E72" s="199"/>
      <c r="F72" s="156"/>
      <c r="G72" s="156"/>
      <c r="H72" s="0" t="s">
        <v>773</v>
      </c>
      <c r="I72" s="0" t="s">
        <v>774</v>
      </c>
      <c r="T72" s="90"/>
    </row>
    <row r="73" customFormat="false" ht="15" hidden="false" customHeight="false" outlineLevel="0" collapsed="false">
      <c r="A73" s="146"/>
      <c r="B73" s="147"/>
      <c r="C73" s="154"/>
      <c r="E73" s="155"/>
      <c r="F73" s="156"/>
      <c r="G73" s="156"/>
      <c r="H73" s="0" t="s">
        <v>775</v>
      </c>
      <c r="I73" s="0" t="s">
        <v>776</v>
      </c>
      <c r="T73" s="90"/>
    </row>
    <row r="74" customFormat="false" ht="75" hidden="false" customHeight="false" outlineLevel="0" collapsed="false">
      <c r="A74" s="146" t="s">
        <v>279</v>
      </c>
      <c r="B74" s="196" t="n">
        <v>256</v>
      </c>
      <c r="C74" s="200" t="s">
        <v>777</v>
      </c>
      <c r="D74" s="41" t="s">
        <v>778</v>
      </c>
      <c r="E74" s="201" t="s">
        <v>554</v>
      </c>
      <c r="F74" s="156" t="s">
        <v>779</v>
      </c>
      <c r="G74" s="156" t="s">
        <v>780</v>
      </c>
      <c r="H74" s="41" t="s">
        <v>781</v>
      </c>
      <c r="I74" s="0" t="s">
        <v>782</v>
      </c>
      <c r="J74" s="41" t="s">
        <v>783</v>
      </c>
      <c r="K74" s="41" t="s">
        <v>778</v>
      </c>
      <c r="L74" s="0" t="n">
        <v>770</v>
      </c>
      <c r="M74" s="0" t="s">
        <v>784</v>
      </c>
      <c r="N74" s="0" t="s">
        <v>785</v>
      </c>
      <c r="O74" s="41" t="s">
        <v>786</v>
      </c>
      <c r="P74" s="41" t="s">
        <v>787</v>
      </c>
      <c r="Q74" s="0" t="s">
        <v>38</v>
      </c>
      <c r="R74" s="0" t="s">
        <v>788</v>
      </c>
      <c r="S74" s="0" t="n">
        <v>100</v>
      </c>
      <c r="T74" s="189" t="s">
        <v>789</v>
      </c>
    </row>
    <row r="75" customFormat="false" ht="15" hidden="false" customHeight="false" outlineLevel="0" collapsed="false">
      <c r="C75" s="56"/>
      <c r="F75" s="156"/>
      <c r="G75" s="156"/>
      <c r="H75" s="0" t="s">
        <v>790</v>
      </c>
      <c r="I75" s="0" t="s">
        <v>791</v>
      </c>
      <c r="T75" s="90"/>
    </row>
    <row r="76" customFormat="false" ht="15" hidden="false" customHeight="false" outlineLevel="0" collapsed="false">
      <c r="C76" s="56"/>
      <c r="F76" s="156"/>
      <c r="G76" s="156"/>
      <c r="H76" s="0" t="s">
        <v>792</v>
      </c>
      <c r="I76" s="0" t="s">
        <v>793</v>
      </c>
      <c r="T76" s="90"/>
    </row>
    <row r="77" customFormat="false" ht="15" hidden="false" customHeight="false" outlineLevel="0" collapsed="false">
      <c r="A77" s="146"/>
      <c r="B77" s="147"/>
      <c r="C77" s="154"/>
      <c r="E77" s="155"/>
      <c r="F77" s="156"/>
      <c r="G77" s="156"/>
      <c r="H77" s="0" t="s">
        <v>794</v>
      </c>
      <c r="I77" s="0" t="s">
        <v>795</v>
      </c>
      <c r="T77" s="90"/>
    </row>
    <row r="78" customFormat="false" ht="105" hidden="false" customHeight="false" outlineLevel="0" collapsed="false">
      <c r="A78" s="146" t="s">
        <v>279</v>
      </c>
      <c r="B78" s="196" t="n">
        <v>357</v>
      </c>
      <c r="C78" s="202" t="s">
        <v>796</v>
      </c>
      <c r="D78" s="41" t="s">
        <v>797</v>
      </c>
      <c r="E78" s="119"/>
      <c r="F78" s="156" t="s">
        <v>798</v>
      </c>
      <c r="G78" s="156"/>
      <c r="H78" s="0" t="s">
        <v>799</v>
      </c>
      <c r="J78" s="41" t="s">
        <v>800</v>
      </c>
      <c r="K78" s="41" t="s">
        <v>797</v>
      </c>
      <c r="M78" s="0" t="s">
        <v>801</v>
      </c>
      <c r="N78" s="41" t="s">
        <v>802</v>
      </c>
      <c r="O78" s="0" t="s">
        <v>803</v>
      </c>
      <c r="T78" s="90"/>
    </row>
    <row r="79" customFormat="false" ht="30" hidden="false" customHeight="false" outlineLevel="0" collapsed="false">
      <c r="A79" s="146" t="s">
        <v>279</v>
      </c>
      <c r="B79" s="196" t="n">
        <v>362</v>
      </c>
      <c r="C79" s="203" t="s">
        <v>804</v>
      </c>
      <c r="D79" s="41" t="s">
        <v>805</v>
      </c>
      <c r="E79" s="204" t="s">
        <v>554</v>
      </c>
      <c r="F79" s="156" t="s">
        <v>806</v>
      </c>
      <c r="G79" s="156" t="s">
        <v>807</v>
      </c>
      <c r="H79" s="0" t="s">
        <v>808</v>
      </c>
      <c r="K79" s="41" t="s">
        <v>805</v>
      </c>
      <c r="L79" s="0" t="n">
        <v>14358</v>
      </c>
      <c r="M79" s="0" t="s">
        <v>809</v>
      </c>
      <c r="N79" s="0" t="s">
        <v>802</v>
      </c>
      <c r="O79" s="0" t="s">
        <v>647</v>
      </c>
      <c r="P79" s="0" t="s">
        <v>810</v>
      </c>
      <c r="R79" s="0" t="s">
        <v>811</v>
      </c>
      <c r="T79" s="189" t="s">
        <v>812</v>
      </c>
    </row>
    <row r="80" customFormat="false" ht="45" hidden="false" customHeight="false" outlineLevel="0" collapsed="false">
      <c r="A80" s="146"/>
      <c r="B80" s="147" t="n">
        <v>23</v>
      </c>
      <c r="C80" s="205" t="s">
        <v>813</v>
      </c>
      <c r="D80" s="41" t="s">
        <v>814</v>
      </c>
      <c r="E80" s="206" t="s">
        <v>554</v>
      </c>
      <c r="F80" s="156" t="s">
        <v>815</v>
      </c>
      <c r="G80" s="156" t="s">
        <v>816</v>
      </c>
      <c r="H80" s="0" t="s">
        <v>817</v>
      </c>
      <c r="J80" s="0" t="s">
        <v>818</v>
      </c>
      <c r="K80" s="41" t="s">
        <v>814</v>
      </c>
      <c r="L80" s="54" t="n">
        <v>41109</v>
      </c>
      <c r="M80" s="0" t="s">
        <v>819</v>
      </c>
      <c r="N80" s="0" t="s">
        <v>820</v>
      </c>
      <c r="O80" s="0" t="s">
        <v>821</v>
      </c>
      <c r="Q80" s="0" t="s">
        <v>38</v>
      </c>
      <c r="S80" s="0" t="n">
        <v>100</v>
      </c>
      <c r="T80" s="90" t="s">
        <v>822</v>
      </c>
    </row>
    <row r="81" customFormat="false" ht="15" hidden="false" customHeight="false" outlineLevel="0" collapsed="false">
      <c r="A81" s="146"/>
      <c r="B81" s="147"/>
      <c r="C81" s="154"/>
      <c r="E81" s="155"/>
      <c r="F81" s="156"/>
      <c r="G81" s="156"/>
      <c r="T81" s="90"/>
    </row>
    <row r="82" customFormat="false" ht="15" hidden="false" customHeight="false" outlineLevel="0" collapsed="false">
      <c r="A82" s="207"/>
      <c r="B82" s="208"/>
      <c r="C82" s="209"/>
      <c r="D82" s="210"/>
      <c r="E82" s="211"/>
      <c r="F82" s="212"/>
      <c r="G82" s="212"/>
      <c r="H82" s="210"/>
      <c r="I82" s="210"/>
      <c r="J82" s="210"/>
      <c r="K82" s="210"/>
      <c r="L82" s="210"/>
      <c r="M82" s="210"/>
      <c r="N82" s="210"/>
      <c r="O82" s="210"/>
      <c r="P82" s="210"/>
      <c r="Q82" s="210"/>
      <c r="R82" s="210"/>
      <c r="S82" s="210"/>
      <c r="T82" s="92"/>
    </row>
    <row r="83" customFormat="false" ht="15" hidden="false" customHeight="false" outlineLevel="0" collapsed="false">
      <c r="B83" s="213"/>
    </row>
    <row r="84" customFormat="false" ht="15" hidden="false" customHeight="true" outlineLevel="0" collapsed="false">
      <c r="C84" s="114" t="s">
        <v>538</v>
      </c>
      <c r="D84" s="114"/>
      <c r="E84" s="114"/>
      <c r="F84" s="114"/>
      <c r="G84" s="114"/>
      <c r="H84" s="114"/>
      <c r="I84" s="114"/>
      <c r="J84" s="114"/>
      <c r="K84" s="114"/>
      <c r="L84" s="114"/>
      <c r="M84" s="114"/>
      <c r="N84" s="114"/>
      <c r="O84" s="114"/>
      <c r="P84" s="114"/>
      <c r="Q84" s="114"/>
    </row>
    <row r="85" customFormat="false" ht="15" hidden="false" customHeight="false" outlineLevel="0" collapsed="false">
      <c r="C85" s="114"/>
      <c r="D85" s="114"/>
      <c r="E85" s="114"/>
      <c r="F85" s="114"/>
      <c r="G85" s="114"/>
      <c r="H85" s="114"/>
      <c r="I85" s="114"/>
      <c r="J85" s="114"/>
      <c r="K85" s="114"/>
      <c r="L85" s="114"/>
      <c r="M85" s="114"/>
      <c r="N85" s="114"/>
      <c r="O85" s="114"/>
      <c r="P85" s="114"/>
      <c r="Q85" s="114"/>
    </row>
    <row r="86" customFormat="false" ht="15" hidden="false" customHeight="false" outlineLevel="0" collapsed="false">
      <c r="C86" s="114"/>
      <c r="D86" s="114"/>
      <c r="E86" s="114"/>
      <c r="F86" s="114"/>
      <c r="G86" s="114"/>
      <c r="H86" s="114"/>
      <c r="I86" s="114"/>
      <c r="J86" s="114"/>
      <c r="K86" s="114"/>
      <c r="L86" s="114"/>
      <c r="M86" s="114"/>
      <c r="N86" s="114"/>
      <c r="O86" s="114"/>
      <c r="P86" s="114"/>
      <c r="Q86" s="114"/>
    </row>
    <row r="87" customFormat="false" ht="15" hidden="false" customHeight="false" outlineLevel="0" collapsed="false">
      <c r="C87" s="114"/>
      <c r="D87" s="114"/>
      <c r="E87" s="114"/>
      <c r="F87" s="114"/>
      <c r="G87" s="114"/>
      <c r="H87" s="114"/>
      <c r="I87" s="114"/>
      <c r="J87" s="114"/>
      <c r="K87" s="114"/>
      <c r="L87" s="114"/>
      <c r="M87" s="114"/>
      <c r="N87" s="114"/>
      <c r="O87" s="114"/>
      <c r="P87" s="114"/>
      <c r="Q87" s="114"/>
    </row>
    <row r="89" customFormat="false" ht="15" hidden="false" customHeight="false" outlineLevel="0" collapsed="false">
      <c r="C89" s="47" t="s">
        <v>510</v>
      </c>
      <c r="D89" s="84"/>
      <c r="E89" s="115"/>
    </row>
    <row r="90" customFormat="false" ht="15" hidden="false" customHeight="false" outlineLevel="0" collapsed="false">
      <c r="C90" s="85"/>
      <c r="D90" s="86"/>
      <c r="E90" s="115"/>
      <c r="H90" s="116" t="s">
        <v>539</v>
      </c>
      <c r="I90" s="117"/>
    </row>
    <row r="91" customFormat="false" ht="30" hidden="false" customHeight="false" outlineLevel="0" collapsed="false">
      <c r="C91" s="85" t="s">
        <v>511</v>
      </c>
      <c r="D91" s="86" t="s">
        <v>512</v>
      </c>
      <c r="H91" s="116" t="s">
        <v>540</v>
      </c>
      <c r="I91" s="118"/>
    </row>
    <row r="92" customFormat="false" ht="30" hidden="false" customHeight="false" outlineLevel="0" collapsed="false">
      <c r="C92" s="85" t="s">
        <v>268</v>
      </c>
      <c r="D92" s="86" t="s">
        <v>513</v>
      </c>
      <c r="H92" s="116" t="s">
        <v>541</v>
      </c>
      <c r="I92" s="119"/>
    </row>
    <row r="93" customFormat="false" ht="15" hidden="false" customHeight="false" outlineLevel="0" collapsed="false">
      <c r="C93" s="85" t="s">
        <v>514</v>
      </c>
      <c r="D93" s="86" t="s">
        <v>515</v>
      </c>
      <c r="H93" s="116" t="s">
        <v>542</v>
      </c>
      <c r="I93" s="119"/>
    </row>
    <row r="94" customFormat="false" ht="15" hidden="false" customHeight="false" outlineLevel="0" collapsed="false">
      <c r="C94" s="85" t="s">
        <v>516</v>
      </c>
      <c r="D94" s="86" t="s">
        <v>517</v>
      </c>
      <c r="H94" s="116" t="s">
        <v>543</v>
      </c>
    </row>
    <row r="95" customFormat="false" ht="45" hidden="false" customHeight="false" outlineLevel="0" collapsed="false">
      <c r="C95" s="85" t="s">
        <v>518</v>
      </c>
      <c r="D95" s="86" t="s">
        <v>519</v>
      </c>
      <c r="H95" s="116" t="s">
        <v>544</v>
      </c>
    </row>
    <row r="96" customFormat="false" ht="15" hidden="false" customHeight="false" outlineLevel="0" collapsed="false">
      <c r="C96" s="85" t="s">
        <v>520</v>
      </c>
      <c r="D96" s="86" t="s">
        <v>521</v>
      </c>
    </row>
    <row r="97" customFormat="false" ht="15" hidden="false" customHeight="false" outlineLevel="0" collapsed="false">
      <c r="C97" s="85" t="s">
        <v>522</v>
      </c>
      <c r="D97" s="86" t="s">
        <v>523</v>
      </c>
    </row>
    <row r="98" customFormat="false" ht="15" hidden="false" customHeight="false" outlineLevel="0" collapsed="false">
      <c r="C98" s="85" t="s">
        <v>524</v>
      </c>
      <c r="D98" s="86" t="s">
        <v>525</v>
      </c>
    </row>
    <row r="99" customFormat="false" ht="15" hidden="false" customHeight="false" outlineLevel="0" collapsed="false">
      <c r="C99" s="56"/>
      <c r="D99" s="90"/>
    </row>
    <row r="100" customFormat="false" ht="15" hidden="false" customHeight="false" outlineLevel="0" collapsed="false">
      <c r="C100" s="85" t="s">
        <v>526</v>
      </c>
      <c r="D100" s="90" t="s">
        <v>527</v>
      </c>
      <c r="E100" s="115"/>
    </row>
    <row r="101" customFormat="false" ht="15" hidden="false" customHeight="false" outlineLevel="0" collapsed="false">
      <c r="C101" s="56"/>
      <c r="D101" s="90" t="s">
        <v>528</v>
      </c>
    </row>
    <row r="102" customFormat="false" ht="15" hidden="false" customHeight="false" outlineLevel="0" collapsed="false">
      <c r="C102" s="56" t="s">
        <v>529</v>
      </c>
      <c r="D102" s="90"/>
    </row>
    <row r="103" customFormat="false" ht="15" hidden="false" customHeight="false" outlineLevel="0" collapsed="false">
      <c r="C103" s="56"/>
      <c r="D103" s="90"/>
    </row>
    <row r="104" customFormat="false" ht="15" hidden="false" customHeight="false" outlineLevel="0" collapsed="false">
      <c r="C104" s="214" t="s">
        <v>536</v>
      </c>
      <c r="D104" s="92" t="s">
        <v>537</v>
      </c>
    </row>
  </sheetData>
  <mergeCells count="1">
    <mergeCell ref="C84:Q87"/>
  </mergeCells>
  <conditionalFormatting sqref="I63:I64">
    <cfRule type="timePeriod" priority="2" timePeriod="lastMonth" dxfId="2"/>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6" activeCellId="0" sqref="B46"/>
    </sheetView>
  </sheetViews>
  <sheetFormatPr defaultColWidth="11.72265625" defaultRowHeight="15" zeroHeight="false" outlineLevelRow="0" outlineLevelCol="0"/>
  <cols>
    <col collapsed="false" customWidth="true" hidden="false" outlineLevel="0" max="1" min="1" style="38" width="28.57"/>
    <col collapsed="false" customWidth="true" hidden="false" outlineLevel="0" max="2" min="2" style="38" width="10.58"/>
    <col collapsed="false" customWidth="true" hidden="false" outlineLevel="0" max="3" min="3" style="38" width="11.57"/>
    <col collapsed="false" customWidth="true" hidden="false" outlineLevel="0" max="4" min="4" style="38" width="4.43"/>
    <col collapsed="false" customWidth="true" hidden="false" outlineLevel="0" max="5" min="5" style="38" width="10.99"/>
    <col collapsed="false" customWidth="true" hidden="false" outlineLevel="0" max="6" min="6" style="38" width="11.57"/>
    <col collapsed="false" customWidth="true" hidden="false" outlineLevel="0" max="7" min="7" style="38" width="4.86"/>
    <col collapsed="false" customWidth="true" hidden="false" outlineLevel="0" max="8" min="8" style="38" width="6.88"/>
    <col collapsed="false" customWidth="true" hidden="false" outlineLevel="0" max="9" min="9" style="38" width="11.42"/>
    <col collapsed="false" customWidth="true" hidden="false" outlineLevel="0" max="11" min="10" style="38" width="12.29"/>
    <col collapsed="false" customWidth="true" hidden="false" outlineLevel="0" max="12" min="12" style="38" width="14.28"/>
    <col collapsed="false" customWidth="true" hidden="false" outlineLevel="0" max="13" min="13" style="38" width="7.41"/>
    <col collapsed="false" customWidth="true" hidden="false" outlineLevel="0" max="14" min="14" style="38" width="8.71"/>
    <col collapsed="false" customWidth="true" hidden="false" outlineLevel="0" max="15" min="15" style="38" width="9.29"/>
    <col collapsed="false" customWidth="true" hidden="false" outlineLevel="0" max="16" min="16" style="38" width="7.57"/>
    <col collapsed="false" customWidth="true" hidden="false" outlineLevel="0" max="17" min="17" style="38" width="4.86"/>
    <col collapsed="false" customWidth="true" hidden="false" outlineLevel="0" max="18" min="18" style="38" width="7.57"/>
    <col collapsed="false" customWidth="true" hidden="false" outlineLevel="0" max="19" min="19" style="38" width="8.14"/>
    <col collapsed="false" customWidth="false" hidden="false" outlineLevel="0" max="1024" min="20" style="38" width="11.71"/>
  </cols>
  <sheetData>
    <row r="1" customFormat="false" ht="15" hidden="false" customHeight="false" outlineLevel="0" collapsed="false">
      <c r="A1" s="36" t="s">
        <v>6</v>
      </c>
      <c r="B1" s="37" t="s">
        <v>257</v>
      </c>
      <c r="C1" s="37" t="s">
        <v>258</v>
      </c>
      <c r="D1" s="38" t="s">
        <v>259</v>
      </c>
      <c r="E1" s="38" t="s">
        <v>260</v>
      </c>
      <c r="F1" s="38" t="s">
        <v>261</v>
      </c>
      <c r="G1" s="38" t="s">
        <v>262</v>
      </c>
      <c r="H1" s="38" t="s">
        <v>263</v>
      </c>
      <c r="I1" s="38" t="s">
        <v>264</v>
      </c>
      <c r="J1" s="38" t="s">
        <v>265</v>
      </c>
      <c r="K1" s="38" t="s">
        <v>266</v>
      </c>
      <c r="L1" s="38" t="s">
        <v>267</v>
      </c>
      <c r="M1" s="38" t="s">
        <v>268</v>
      </c>
      <c r="N1" s="38" t="s">
        <v>269</v>
      </c>
      <c r="O1" s="38" t="s">
        <v>270</v>
      </c>
      <c r="P1" s="38" t="s">
        <v>271</v>
      </c>
      <c r="Q1" s="38" t="s">
        <v>272</v>
      </c>
      <c r="R1" s="38" t="s">
        <v>273</v>
      </c>
      <c r="S1" s="38" t="s">
        <v>274</v>
      </c>
      <c r="T1" s="38" t="s">
        <v>275</v>
      </c>
    </row>
    <row r="2" customFormat="false" ht="15" hidden="false" customHeight="false" outlineLevel="0" collapsed="false">
      <c r="A2" s="139" t="s">
        <v>552</v>
      </c>
      <c r="B2" s="38" t="s">
        <v>291</v>
      </c>
      <c r="D2" s="38" t="n">
        <v>0</v>
      </c>
      <c r="E2" s="38" t="n">
        <v>0</v>
      </c>
      <c r="F2" s="38" t="n">
        <v>0.49</v>
      </c>
      <c r="G2" s="38" t="n">
        <v>0.18</v>
      </c>
      <c r="H2" s="38" t="n">
        <v>0.7</v>
      </c>
      <c r="I2" s="38" t="n">
        <v>0.39</v>
      </c>
      <c r="J2" s="38" t="n">
        <v>1.4</v>
      </c>
      <c r="K2" s="38" t="n">
        <v>0.95</v>
      </c>
      <c r="L2" s="38" t="n">
        <v>0.95</v>
      </c>
      <c r="M2" s="38" t="n">
        <v>-0.02</v>
      </c>
      <c r="O2" s="38" t="n">
        <v>1.53</v>
      </c>
    </row>
    <row r="3" customFormat="false" ht="15" hidden="false" customHeight="false" outlineLevel="0" collapsed="false">
      <c r="A3" s="139" t="s">
        <v>552</v>
      </c>
      <c r="B3" s="38" t="s">
        <v>291</v>
      </c>
      <c r="D3" s="38" t="n">
        <v>0</v>
      </c>
      <c r="E3" s="38" t="n">
        <v>0.5</v>
      </c>
      <c r="F3" s="38" t="n">
        <v>1.49</v>
      </c>
      <c r="G3" s="38" t="n">
        <v>0.88</v>
      </c>
      <c r="H3" s="38" t="n">
        <v>0.7</v>
      </c>
      <c r="I3" s="38" t="n">
        <v>0.23</v>
      </c>
      <c r="J3" s="38" t="n">
        <v>2.2</v>
      </c>
      <c r="K3" s="38" t="n">
        <v>0.95</v>
      </c>
      <c r="L3" s="38" t="n">
        <v>0.95</v>
      </c>
      <c r="M3" s="38" t="n">
        <v>-0.02</v>
      </c>
      <c r="O3" s="38" t="n">
        <v>1.53</v>
      </c>
    </row>
    <row r="4" customFormat="false" ht="15" hidden="false" customHeight="false" outlineLevel="0" collapsed="false">
      <c r="A4" s="139" t="s">
        <v>552</v>
      </c>
      <c r="B4" s="38" t="s">
        <v>291</v>
      </c>
      <c r="D4" s="38" t="n">
        <v>0</v>
      </c>
      <c r="E4" s="38" t="n">
        <v>1.5</v>
      </c>
      <c r="F4" s="38" t="s">
        <v>277</v>
      </c>
      <c r="G4" s="38" t="n">
        <v>4.57</v>
      </c>
      <c r="H4" s="38" t="n">
        <v>0.2</v>
      </c>
      <c r="I4" s="38" t="n">
        <v>0.03</v>
      </c>
      <c r="J4" s="38" t="n">
        <v>1.9</v>
      </c>
      <c r="K4" s="38" t="n">
        <v>0.95</v>
      </c>
      <c r="L4" s="38" t="n">
        <v>0.95</v>
      </c>
      <c r="M4" s="38" t="n">
        <v>-0.02</v>
      </c>
      <c r="O4" s="38" t="n">
        <v>1.53</v>
      </c>
    </row>
    <row r="5" customFormat="false" ht="15" hidden="false" customHeight="false" outlineLevel="0" collapsed="false">
      <c r="A5" s="139" t="s">
        <v>570</v>
      </c>
      <c r="B5" s="38" t="s">
        <v>823</v>
      </c>
      <c r="D5" s="38" t="n">
        <v>0</v>
      </c>
      <c r="E5" s="38" t="n">
        <v>0.01</v>
      </c>
      <c r="F5" s="38" t="n">
        <v>0.24</v>
      </c>
      <c r="G5" s="38" t="n">
        <v>0.17</v>
      </c>
      <c r="H5" s="38" t="n">
        <v>0.84</v>
      </c>
      <c r="I5" s="38" t="n">
        <v>0.6</v>
      </c>
      <c r="J5" s="38" t="n">
        <v>1.3</v>
      </c>
      <c r="K5" s="38" t="n">
        <v>0.95</v>
      </c>
      <c r="L5" s="38" t="n">
        <v>0.95</v>
      </c>
    </row>
    <row r="6" customFormat="false" ht="15" hidden="false" customHeight="false" outlineLevel="0" collapsed="false">
      <c r="A6" s="139" t="s">
        <v>570</v>
      </c>
      <c r="B6" s="38" t="s">
        <v>823</v>
      </c>
      <c r="D6" s="38" t="n">
        <v>0</v>
      </c>
      <c r="E6" s="38" t="n">
        <v>0.25</v>
      </c>
      <c r="F6" s="38" t="n">
        <v>0.49</v>
      </c>
      <c r="G6" s="38" t="n">
        <v>0.33</v>
      </c>
      <c r="H6" s="38" t="n">
        <v>0.84</v>
      </c>
      <c r="I6" s="38" t="n">
        <v>0.6</v>
      </c>
      <c r="J6" s="38" t="n">
        <v>1.4</v>
      </c>
      <c r="K6" s="38" t="n">
        <v>0.95</v>
      </c>
      <c r="L6" s="38" t="n">
        <v>0.95</v>
      </c>
    </row>
    <row r="7" customFormat="false" ht="15" hidden="false" customHeight="false" outlineLevel="0" collapsed="false">
      <c r="A7" s="139" t="s">
        <v>570</v>
      </c>
      <c r="B7" s="38" t="s">
        <v>823</v>
      </c>
      <c r="D7" s="38" t="n">
        <v>0</v>
      </c>
      <c r="E7" s="38" t="n">
        <v>0.5</v>
      </c>
      <c r="F7" s="38" t="s">
        <v>277</v>
      </c>
      <c r="G7" s="38" t="n">
        <v>0.58</v>
      </c>
      <c r="H7" s="38" t="n">
        <v>0.97</v>
      </c>
      <c r="I7" s="38" t="n">
        <v>0.5</v>
      </c>
      <c r="J7" s="38" t="n">
        <v>1.7</v>
      </c>
      <c r="K7" s="38" t="n">
        <v>0.95</v>
      </c>
      <c r="L7" s="38" t="n">
        <v>0.95</v>
      </c>
    </row>
    <row r="8" customFormat="false" ht="15" hidden="false" customHeight="false" outlineLevel="0" collapsed="false">
      <c r="A8" s="36" t="s">
        <v>588</v>
      </c>
      <c r="B8" s="38" t="s">
        <v>824</v>
      </c>
      <c r="D8" s="38" t="n">
        <v>0</v>
      </c>
      <c r="E8" s="38" t="n">
        <v>0</v>
      </c>
      <c r="F8" s="38" t="n">
        <v>0.99</v>
      </c>
      <c r="H8" s="38" t="n">
        <v>1.3</v>
      </c>
      <c r="I8" s="38" t="n">
        <v>0.3</v>
      </c>
      <c r="J8" s="38" t="n">
        <v>6.3</v>
      </c>
      <c r="K8" s="38" t="n">
        <v>0.95</v>
      </c>
      <c r="L8" s="38" t="n">
        <v>0.95</v>
      </c>
      <c r="M8" s="38" t="n">
        <v>0.13</v>
      </c>
      <c r="O8" s="38" t="n">
        <v>0.75</v>
      </c>
    </row>
    <row r="9" customFormat="false" ht="15" hidden="false" customHeight="false" outlineLevel="0" collapsed="false">
      <c r="A9" s="36" t="s">
        <v>588</v>
      </c>
      <c r="B9" s="38" t="s">
        <v>824</v>
      </c>
      <c r="D9" s="38" t="n">
        <v>0</v>
      </c>
      <c r="E9" s="38" t="n">
        <v>0.99</v>
      </c>
      <c r="F9" s="38" t="n">
        <v>9.99</v>
      </c>
      <c r="H9" s="38" t="n">
        <v>1.5</v>
      </c>
      <c r="I9" s="38" t="n">
        <v>0.3</v>
      </c>
      <c r="J9" s="38" t="n">
        <v>8.1</v>
      </c>
      <c r="K9" s="38" t="n">
        <v>0.95</v>
      </c>
      <c r="L9" s="38" t="n">
        <v>0.95</v>
      </c>
      <c r="M9" s="38" t="n">
        <v>0.13</v>
      </c>
      <c r="O9" s="38" t="n">
        <v>0.75</v>
      </c>
    </row>
    <row r="10" customFormat="false" ht="15" hidden="false" customHeight="false" outlineLevel="0" collapsed="false">
      <c r="A10" s="36" t="s">
        <v>588</v>
      </c>
      <c r="B10" s="38" t="s">
        <v>824</v>
      </c>
      <c r="D10" s="38" t="n">
        <v>0</v>
      </c>
      <c r="E10" s="38" t="n">
        <v>10</v>
      </c>
      <c r="F10" s="38" t="n">
        <v>19.99</v>
      </c>
      <c r="H10" s="38" t="n">
        <v>3.7</v>
      </c>
      <c r="I10" s="38" t="n">
        <v>0.6</v>
      </c>
      <c r="J10" s="38" t="n">
        <v>24.2</v>
      </c>
      <c r="K10" s="38" t="n">
        <v>0.95</v>
      </c>
      <c r="L10" s="38" t="n">
        <v>0.95</v>
      </c>
      <c r="M10" s="38" t="n">
        <v>0.13</v>
      </c>
      <c r="O10" s="38" t="n">
        <v>0.75</v>
      </c>
    </row>
    <row r="11" customFormat="false" ht="15" hidden="false" customHeight="false" outlineLevel="0" collapsed="false">
      <c r="A11" s="36" t="s">
        <v>588</v>
      </c>
      <c r="B11" s="38" t="s">
        <v>824</v>
      </c>
      <c r="D11" s="38" t="n">
        <v>0</v>
      </c>
      <c r="E11" s="38" t="n">
        <v>20</v>
      </c>
      <c r="F11" s="38" t="s">
        <v>277</v>
      </c>
      <c r="H11" s="38" t="n">
        <v>2.5</v>
      </c>
      <c r="I11" s="38" t="n">
        <v>0.1</v>
      </c>
      <c r="J11" s="38" t="n">
        <v>22.1</v>
      </c>
      <c r="K11" s="38" t="n">
        <v>0.95</v>
      </c>
      <c r="L11" s="38" t="n">
        <v>0.95</v>
      </c>
      <c r="M11" s="38" t="n">
        <v>0.13</v>
      </c>
      <c r="O11" s="38" t="n">
        <v>0.75</v>
      </c>
    </row>
    <row r="12" customFormat="false" ht="15" hidden="false" customHeight="false" outlineLevel="0" collapsed="false">
      <c r="A12" s="36" t="s">
        <v>825</v>
      </c>
      <c r="B12" s="38" t="s">
        <v>824</v>
      </c>
      <c r="D12" s="38" t="n">
        <v>0</v>
      </c>
      <c r="E12" s="38" t="n">
        <v>0.01</v>
      </c>
      <c r="F12" s="38" t="n">
        <v>2.19</v>
      </c>
      <c r="H12" s="38" t="n">
        <v>0.95</v>
      </c>
      <c r="I12" s="38" t="n">
        <v>0.49</v>
      </c>
      <c r="J12" s="38" t="n">
        <v>1.84</v>
      </c>
      <c r="K12" s="38" t="n">
        <v>0.95</v>
      </c>
      <c r="L12" s="38" t="n">
        <v>0.95</v>
      </c>
      <c r="M12" s="38" t="n">
        <v>0.21</v>
      </c>
      <c r="N12" s="38" t="n">
        <v>0.01</v>
      </c>
      <c r="O12" s="38" t="n">
        <v>0.61</v>
      </c>
    </row>
    <row r="13" customFormat="false" ht="15" hidden="false" customHeight="false" outlineLevel="0" collapsed="false">
      <c r="A13" s="36" t="s">
        <v>825</v>
      </c>
      <c r="B13" s="38" t="s">
        <v>824</v>
      </c>
      <c r="D13" s="38" t="n">
        <v>0</v>
      </c>
      <c r="E13" s="38" t="n">
        <v>2.2</v>
      </c>
      <c r="F13" s="38" t="n">
        <v>4.09</v>
      </c>
      <c r="H13" s="38" t="n">
        <v>1.67</v>
      </c>
      <c r="I13" s="38" t="n">
        <v>0.85</v>
      </c>
      <c r="J13" s="38" t="n">
        <v>3.27</v>
      </c>
      <c r="K13" s="38" t="n">
        <v>0.95</v>
      </c>
      <c r="L13" s="38" t="n">
        <v>0.95</v>
      </c>
      <c r="M13" s="38" t="n">
        <v>0.21</v>
      </c>
      <c r="N13" s="38" t="n">
        <v>0.01</v>
      </c>
      <c r="O13" s="38" t="n">
        <v>0.61</v>
      </c>
    </row>
    <row r="14" customFormat="false" ht="15" hidden="false" customHeight="false" outlineLevel="0" collapsed="false">
      <c r="A14" s="36" t="s">
        <v>825</v>
      </c>
      <c r="B14" s="38" t="s">
        <v>824</v>
      </c>
      <c r="D14" s="38" t="n">
        <v>0</v>
      </c>
      <c r="E14" s="38" t="n">
        <v>4.1</v>
      </c>
      <c r="F14" s="38" t="s">
        <v>277</v>
      </c>
      <c r="H14" s="38" t="n">
        <v>2.15</v>
      </c>
      <c r="I14" s="38" t="n">
        <v>1.04</v>
      </c>
      <c r="J14" s="38" t="n">
        <v>4.43</v>
      </c>
      <c r="K14" s="38" t="n">
        <v>0.95</v>
      </c>
      <c r="L14" s="38" t="n">
        <v>0.95</v>
      </c>
      <c r="M14" s="38" t="n">
        <v>0.21</v>
      </c>
      <c r="N14" s="38" t="n">
        <v>0.01</v>
      </c>
      <c r="O14" s="38" t="n">
        <v>0.61</v>
      </c>
    </row>
    <row r="15" customFormat="false" ht="15" hidden="false" customHeight="false" outlineLevel="0" collapsed="false">
      <c r="A15" s="36" t="s">
        <v>826</v>
      </c>
      <c r="B15" s="38" t="s">
        <v>827</v>
      </c>
      <c r="D15" s="38" t="n">
        <v>0</v>
      </c>
      <c r="E15" s="38" t="n">
        <v>0.01</v>
      </c>
      <c r="F15" s="38" t="n">
        <v>0.13</v>
      </c>
      <c r="H15" s="38" t="n">
        <v>1.4</v>
      </c>
      <c r="I15" s="38" t="n">
        <v>0.5</v>
      </c>
      <c r="J15" s="38" t="n">
        <v>4.4</v>
      </c>
      <c r="K15" s="38" t="n">
        <v>0.95</v>
      </c>
      <c r="L15" s="38" t="n">
        <v>0.95</v>
      </c>
      <c r="M15" s="38" t="n">
        <v>0.36</v>
      </c>
      <c r="N15" s="38" t="n">
        <v>0.14</v>
      </c>
      <c r="O15" s="38" t="n">
        <v>0.93</v>
      </c>
    </row>
    <row r="16" customFormat="false" ht="15" hidden="false" customHeight="false" outlineLevel="0" collapsed="false">
      <c r="A16" s="36" t="s">
        <v>826</v>
      </c>
      <c r="B16" s="38" t="s">
        <v>827</v>
      </c>
      <c r="D16" s="38" t="n">
        <v>0</v>
      </c>
      <c r="E16" s="38" t="n">
        <v>0.14</v>
      </c>
      <c r="F16" s="38" t="n">
        <v>1.29</v>
      </c>
      <c r="H16" s="38" t="n">
        <v>1.9</v>
      </c>
      <c r="I16" s="38" t="n">
        <v>0.7</v>
      </c>
      <c r="J16" s="38" t="n">
        <v>5.4</v>
      </c>
      <c r="K16" s="38" t="n">
        <v>0.95</v>
      </c>
      <c r="L16" s="38" t="n">
        <v>0.95</v>
      </c>
      <c r="M16" s="38" t="n">
        <v>0.36</v>
      </c>
      <c r="N16" s="38" t="n">
        <v>0.14</v>
      </c>
      <c r="O16" s="38" t="n">
        <v>0.93</v>
      </c>
    </row>
    <row r="17" customFormat="false" ht="15" hidden="false" customHeight="false" outlineLevel="0" collapsed="false">
      <c r="A17" s="36" t="s">
        <v>826</v>
      </c>
      <c r="B17" s="38" t="s">
        <v>827</v>
      </c>
      <c r="D17" s="38" t="n">
        <v>0</v>
      </c>
      <c r="E17" s="38" t="n">
        <v>1.3</v>
      </c>
      <c r="F17" s="38" t="n">
        <v>11.39</v>
      </c>
      <c r="H17" s="38" t="n">
        <v>1.9</v>
      </c>
      <c r="I17" s="38" t="n">
        <v>0.7</v>
      </c>
      <c r="J17" s="38" t="n">
        <v>5</v>
      </c>
      <c r="K17" s="38" t="n">
        <v>0.95</v>
      </c>
      <c r="L17" s="38" t="n">
        <v>0.95</v>
      </c>
      <c r="M17" s="38" t="n">
        <v>0.36</v>
      </c>
      <c r="N17" s="38" t="n">
        <v>0.14</v>
      </c>
      <c r="O17" s="38" t="n">
        <v>0.93</v>
      </c>
    </row>
    <row r="18" customFormat="false" ht="15" hidden="false" customHeight="false" outlineLevel="0" collapsed="false">
      <c r="A18" s="36" t="s">
        <v>826</v>
      </c>
      <c r="B18" s="38" t="s">
        <v>827</v>
      </c>
      <c r="D18" s="38" t="n">
        <v>0</v>
      </c>
      <c r="E18" s="38" t="n">
        <v>11.4</v>
      </c>
      <c r="F18" s="38" t="n">
        <v>29.99</v>
      </c>
      <c r="H18" s="38" t="n">
        <v>7.1</v>
      </c>
      <c r="I18" s="38" t="n">
        <v>2.9</v>
      </c>
      <c r="J18" s="38" t="n">
        <v>17</v>
      </c>
      <c r="K18" s="38" t="n">
        <v>0.95</v>
      </c>
      <c r="L18" s="38" t="n">
        <v>0.95</v>
      </c>
      <c r="M18" s="38" t="n">
        <v>0.36</v>
      </c>
      <c r="N18" s="38" t="n">
        <v>0.14</v>
      </c>
      <c r="O18" s="38" t="n">
        <v>0.93</v>
      </c>
    </row>
    <row r="19" customFormat="false" ht="15" hidden="false" customHeight="false" outlineLevel="0" collapsed="false">
      <c r="A19" s="36" t="s">
        <v>826</v>
      </c>
      <c r="B19" s="38" t="s">
        <v>827</v>
      </c>
      <c r="D19" s="38" t="n">
        <v>0</v>
      </c>
      <c r="E19" s="38" t="n">
        <v>30</v>
      </c>
      <c r="F19" s="38" t="n">
        <v>60</v>
      </c>
      <c r="H19" s="38" t="n">
        <v>10.8</v>
      </c>
      <c r="I19" s="38" t="n">
        <v>3.8</v>
      </c>
      <c r="J19" s="38" t="n">
        <v>31</v>
      </c>
      <c r="K19" s="38" t="n">
        <v>0.95</v>
      </c>
      <c r="L19" s="38" t="n">
        <v>0.95</v>
      </c>
      <c r="M19" s="38" t="n">
        <v>0.36</v>
      </c>
      <c r="N19" s="38" t="n">
        <v>0.14</v>
      </c>
      <c r="O19" s="38" t="n">
        <v>0.93</v>
      </c>
    </row>
    <row r="20" customFormat="false" ht="15" hidden="false" customHeight="false" outlineLevel="0" collapsed="false">
      <c r="A20" s="139" t="s">
        <v>828</v>
      </c>
      <c r="B20" s="38" t="s">
        <v>829</v>
      </c>
      <c r="D20" s="38" t="n">
        <v>1.2</v>
      </c>
      <c r="E20" s="38" t="n">
        <v>3</v>
      </c>
      <c r="F20" s="38" t="n">
        <v>7.9</v>
      </c>
      <c r="G20" s="38" t="n">
        <v>4.9</v>
      </c>
      <c r="H20" s="38" t="n">
        <v>1.33</v>
      </c>
      <c r="I20" s="38" t="n">
        <v>0.64</v>
      </c>
      <c r="J20" s="38" t="n">
        <v>2.77</v>
      </c>
      <c r="K20" s="38" t="n">
        <v>0.95</v>
      </c>
      <c r="L20" s="38" t="n">
        <v>0.95</v>
      </c>
      <c r="M20" s="38" t="n">
        <v>0.061</v>
      </c>
      <c r="N20" s="38" t="n">
        <v>0.021</v>
      </c>
      <c r="O20" s="38" t="n">
        <v>0.154</v>
      </c>
    </row>
    <row r="21" customFormat="false" ht="15" hidden="false" customHeight="false" outlineLevel="0" collapsed="false">
      <c r="A21" s="139" t="s">
        <v>828</v>
      </c>
      <c r="B21" s="38" t="s">
        <v>829</v>
      </c>
      <c r="D21" s="38" t="n">
        <v>1.2</v>
      </c>
      <c r="E21" s="38" t="n">
        <v>8</v>
      </c>
      <c r="F21" s="38" t="n">
        <v>27.9</v>
      </c>
      <c r="G21" s="38" t="n">
        <v>17.5</v>
      </c>
      <c r="H21" s="38" t="n">
        <v>2.21</v>
      </c>
      <c r="I21" s="38" t="n">
        <v>1.09</v>
      </c>
      <c r="J21" s="38" t="n">
        <v>4.46</v>
      </c>
      <c r="K21" s="38" t="n">
        <v>0.95</v>
      </c>
      <c r="L21" s="38" t="n">
        <v>0.95</v>
      </c>
      <c r="M21" s="38" t="n">
        <v>0.061</v>
      </c>
      <c r="N21" s="38" t="n">
        <v>0.021</v>
      </c>
      <c r="O21" s="38" t="n">
        <v>0.154</v>
      </c>
    </row>
    <row r="22" customFormat="false" ht="15" hidden="false" customHeight="false" outlineLevel="0" collapsed="false">
      <c r="A22" s="139" t="s">
        <v>828</v>
      </c>
      <c r="B22" s="38" t="s">
        <v>829</v>
      </c>
      <c r="D22" s="38" t="n">
        <v>1.2</v>
      </c>
      <c r="E22" s="38" t="n">
        <v>28</v>
      </c>
      <c r="F22" s="38" t="n">
        <v>35.9</v>
      </c>
      <c r="G22" s="38" t="n">
        <v>33.9</v>
      </c>
      <c r="H22" s="38" t="n">
        <v>2.38</v>
      </c>
      <c r="I22" s="38" t="n">
        <v>1.17</v>
      </c>
      <c r="J22" s="38" t="n">
        <v>4.83</v>
      </c>
      <c r="K22" s="38" t="n">
        <v>0.95</v>
      </c>
      <c r="L22" s="38" t="n">
        <v>0.95</v>
      </c>
      <c r="M22" s="38" t="n">
        <v>0.061</v>
      </c>
      <c r="N22" s="38" t="n">
        <v>0.021</v>
      </c>
      <c r="O22" s="38" t="n">
        <v>0.154</v>
      </c>
    </row>
    <row r="23" customFormat="false" ht="15" hidden="false" customHeight="false" outlineLevel="0" collapsed="false">
      <c r="A23" s="139" t="s">
        <v>828</v>
      </c>
      <c r="B23" s="38" t="s">
        <v>829</v>
      </c>
      <c r="D23" s="38" t="n">
        <v>1.2</v>
      </c>
      <c r="E23" s="38" t="n">
        <v>36</v>
      </c>
      <c r="F23" s="38" t="n">
        <v>61.2</v>
      </c>
      <c r="G23" s="38" t="n">
        <v>39.4</v>
      </c>
      <c r="H23" s="38" t="n">
        <v>4.7</v>
      </c>
      <c r="I23" s="38" t="n">
        <v>2.36</v>
      </c>
      <c r="J23" s="38" t="n">
        <v>9.38</v>
      </c>
      <c r="K23" s="38" t="n">
        <v>0.95</v>
      </c>
      <c r="L23" s="38" t="n">
        <v>0.95</v>
      </c>
      <c r="M23" s="38" t="n">
        <v>0.061</v>
      </c>
      <c r="N23" s="38" t="n">
        <v>0.021</v>
      </c>
      <c r="O23" s="38" t="n">
        <v>0.154</v>
      </c>
    </row>
    <row r="24" customFormat="false" ht="15" hidden="false" customHeight="false" outlineLevel="0" collapsed="false">
      <c r="A24" s="36" t="s">
        <v>691</v>
      </c>
      <c r="B24" s="38" t="s">
        <v>830</v>
      </c>
      <c r="K24" s="38" t="n">
        <v>0.95</v>
      </c>
      <c r="L24" s="38" t="n">
        <v>0.95</v>
      </c>
      <c r="M24" s="38" t="n">
        <v>0.13</v>
      </c>
      <c r="O24" s="38" t="n">
        <v>0.7</v>
      </c>
    </row>
    <row r="25" customFormat="false" ht="15" hidden="false" customHeight="false" outlineLevel="0" collapsed="false">
      <c r="A25" s="36" t="s">
        <v>700</v>
      </c>
      <c r="B25" s="38" t="s">
        <v>290</v>
      </c>
      <c r="D25" s="38" t="n">
        <v>0</v>
      </c>
      <c r="E25" s="38" t="n">
        <v>0.01</v>
      </c>
      <c r="F25" s="38" t="n">
        <v>0.99</v>
      </c>
      <c r="G25" s="38" t="n">
        <v>0.52</v>
      </c>
      <c r="H25" s="38" t="n">
        <v>0.74</v>
      </c>
      <c r="I25" s="38" t="n">
        <v>0.41</v>
      </c>
      <c r="J25" s="38" t="n">
        <v>1.34</v>
      </c>
      <c r="K25" s="38" t="n">
        <v>0.95</v>
      </c>
      <c r="L25" s="38" t="n">
        <v>0.95</v>
      </c>
    </row>
    <row r="26" customFormat="false" ht="15" hidden="false" customHeight="false" outlineLevel="0" collapsed="false">
      <c r="A26" s="36" t="s">
        <v>700</v>
      </c>
      <c r="B26" s="38" t="s">
        <v>290</v>
      </c>
      <c r="D26" s="38" t="n">
        <v>0</v>
      </c>
      <c r="E26" s="38" t="n">
        <v>1</v>
      </c>
      <c r="F26" s="38" t="n">
        <v>1.99</v>
      </c>
      <c r="G26" s="38" t="n">
        <v>1.51</v>
      </c>
      <c r="H26" s="38" t="n">
        <v>1.05</v>
      </c>
      <c r="I26" s="38" t="n">
        <v>0.66</v>
      </c>
      <c r="J26" s="38" t="n">
        <v>1.69</v>
      </c>
      <c r="K26" s="38" t="n">
        <v>0.95</v>
      </c>
      <c r="L26" s="38" t="n">
        <v>0.95</v>
      </c>
    </row>
    <row r="27" customFormat="false" ht="15" hidden="false" customHeight="false" outlineLevel="0" collapsed="false">
      <c r="A27" s="36" t="s">
        <v>700</v>
      </c>
      <c r="B27" s="38" t="s">
        <v>290</v>
      </c>
      <c r="D27" s="38" t="n">
        <v>0</v>
      </c>
      <c r="E27" s="38" t="n">
        <v>2</v>
      </c>
      <c r="F27" s="38" t="n">
        <v>2.99</v>
      </c>
      <c r="G27" s="38" t="n">
        <v>2.5</v>
      </c>
      <c r="H27" s="38" t="n">
        <v>1.11</v>
      </c>
      <c r="I27" s="38" t="n">
        <v>0.75</v>
      </c>
      <c r="J27" s="38" t="n">
        <v>1.63</v>
      </c>
      <c r="K27" s="38" t="n">
        <v>0.95</v>
      </c>
      <c r="L27" s="38" t="n">
        <v>0.95</v>
      </c>
    </row>
    <row r="28" customFormat="false" ht="15" hidden="false" customHeight="false" outlineLevel="0" collapsed="false">
      <c r="A28" s="36" t="s">
        <v>700</v>
      </c>
      <c r="B28" s="38" t="s">
        <v>290</v>
      </c>
      <c r="D28" s="38" t="n">
        <v>0</v>
      </c>
      <c r="E28" s="38" t="n">
        <v>3</v>
      </c>
      <c r="F28" s="38" t="s">
        <v>277</v>
      </c>
      <c r="G28" s="38" t="n">
        <v>4.62</v>
      </c>
      <c r="H28" s="38" t="n">
        <v>0.86</v>
      </c>
      <c r="I28" s="38" t="n">
        <v>0.54</v>
      </c>
      <c r="J28" s="38" t="n">
        <v>1.37</v>
      </c>
      <c r="K28" s="38" t="n">
        <v>0.95</v>
      </c>
      <c r="L28" s="38" t="n">
        <v>0.95</v>
      </c>
    </row>
    <row r="29" customFormat="false" ht="15" hidden="false" customHeight="false" outlineLevel="0" collapsed="false">
      <c r="A29" s="36" t="s">
        <v>723</v>
      </c>
      <c r="B29" s="38" t="s">
        <v>831</v>
      </c>
      <c r="D29" s="38" t="n">
        <v>0</v>
      </c>
      <c r="E29" s="38" t="n">
        <v>1</v>
      </c>
      <c r="F29" s="38" t="s">
        <v>277</v>
      </c>
      <c r="H29" s="38" t="n">
        <v>2.5</v>
      </c>
      <c r="I29" s="38" t="n">
        <v>1.4</v>
      </c>
      <c r="J29" s="38" t="n">
        <v>4.5</v>
      </c>
      <c r="K29" s="38" t="n">
        <v>0.95</v>
      </c>
      <c r="L29" s="38" t="n">
        <v>0.95</v>
      </c>
      <c r="M29" s="38" t="n">
        <v>1</v>
      </c>
      <c r="N29" s="38" t="n">
        <v>0.1</v>
      </c>
      <c r="O29" s="38" t="n">
        <v>3</v>
      </c>
    </row>
    <row r="30" customFormat="false" ht="15" hidden="false" customHeight="false" outlineLevel="0" collapsed="false">
      <c r="A30" s="36" t="s">
        <v>348</v>
      </c>
      <c r="B30" s="38" t="s">
        <v>832</v>
      </c>
      <c r="D30" s="38" t="n">
        <v>0</v>
      </c>
      <c r="E30" s="38" t="n">
        <v>0</v>
      </c>
      <c r="F30" s="38" t="n">
        <v>0.99</v>
      </c>
      <c r="H30" s="38" t="n">
        <v>10.6</v>
      </c>
      <c r="I30" s="38" t="n">
        <v>1.7</v>
      </c>
      <c r="J30" s="38" t="n">
        <v>65.6</v>
      </c>
      <c r="K30" s="38" t="n">
        <v>0.95</v>
      </c>
      <c r="L30" s="38" t="n">
        <v>0.95</v>
      </c>
      <c r="M30" s="38" t="n">
        <v>0.7</v>
      </c>
      <c r="N30" s="38" t="n">
        <v>0.2</v>
      </c>
      <c r="O30" s="38" t="n">
        <v>2.9</v>
      </c>
    </row>
    <row r="31" customFormat="false" ht="15" hidden="false" customHeight="false" outlineLevel="0" collapsed="false">
      <c r="A31" s="36" t="s">
        <v>348</v>
      </c>
      <c r="B31" s="38" t="s">
        <v>832</v>
      </c>
      <c r="D31" s="38" t="n">
        <v>0</v>
      </c>
      <c r="E31" s="38" t="n">
        <v>1</v>
      </c>
      <c r="F31" s="38" t="n">
        <v>4.99</v>
      </c>
      <c r="H31" s="38" t="n">
        <v>2.7</v>
      </c>
      <c r="I31" s="38" t="n">
        <v>0.3</v>
      </c>
      <c r="J31" s="38" t="n">
        <v>21.2</v>
      </c>
      <c r="K31" s="38" t="n">
        <v>0.95</v>
      </c>
      <c r="L31" s="38" t="n">
        <v>0.95</v>
      </c>
      <c r="M31" s="38" t="n">
        <v>0.7</v>
      </c>
      <c r="N31" s="38" t="n">
        <v>0.2</v>
      </c>
      <c r="O31" s="38" t="n">
        <v>2.9</v>
      </c>
    </row>
    <row r="32" customFormat="false" ht="15" hidden="false" customHeight="false" outlineLevel="0" collapsed="false">
      <c r="A32" s="36" t="s">
        <v>348</v>
      </c>
      <c r="B32" s="38" t="s">
        <v>832</v>
      </c>
      <c r="D32" s="38" t="n">
        <v>0</v>
      </c>
      <c r="E32" s="38" t="n">
        <v>5</v>
      </c>
      <c r="F32" s="38" t="n">
        <v>29.99</v>
      </c>
      <c r="H32" s="38" t="n">
        <v>74.7</v>
      </c>
      <c r="I32" s="38" t="n">
        <v>6.4</v>
      </c>
      <c r="J32" s="38" t="n">
        <v>869.4</v>
      </c>
      <c r="K32" s="38" t="n">
        <v>0.95</v>
      </c>
      <c r="L32" s="38" t="n">
        <v>0.95</v>
      </c>
      <c r="M32" s="38" t="n">
        <v>0.7</v>
      </c>
      <c r="N32" s="38" t="n">
        <v>0.2</v>
      </c>
      <c r="O32" s="38" t="n">
        <v>2.9</v>
      </c>
    </row>
    <row r="33" customFormat="false" ht="15" hidden="false" customHeight="false" outlineLevel="0" collapsed="false">
      <c r="A33" s="36" t="s">
        <v>753</v>
      </c>
      <c r="B33" s="38" t="s">
        <v>276</v>
      </c>
      <c r="D33" s="38" t="n">
        <v>3.2</v>
      </c>
      <c r="E33" s="38" t="n">
        <v>4</v>
      </c>
      <c r="F33" s="38" t="n">
        <v>6.9</v>
      </c>
      <c r="G33" s="38" t="n">
        <v>4.6</v>
      </c>
      <c r="H33" s="38" t="n">
        <v>1.8</v>
      </c>
      <c r="I33" s="38" t="n">
        <v>0.7</v>
      </c>
      <c r="J33" s="38" t="n">
        <v>4.5</v>
      </c>
      <c r="K33" s="38" t="n">
        <v>0.95</v>
      </c>
      <c r="L33" s="38" t="n">
        <v>0.95</v>
      </c>
    </row>
    <row r="34" customFormat="false" ht="15" hidden="false" customHeight="false" outlineLevel="0" collapsed="false">
      <c r="A34" s="36" t="s">
        <v>753</v>
      </c>
      <c r="B34" s="38" t="s">
        <v>276</v>
      </c>
      <c r="D34" s="38" t="n">
        <v>3.2</v>
      </c>
      <c r="E34" s="38" t="n">
        <v>7</v>
      </c>
      <c r="F34" s="38" t="n">
        <v>23.1</v>
      </c>
      <c r="G34" s="38" t="n">
        <v>21</v>
      </c>
      <c r="H34" s="38" t="n">
        <v>4.1</v>
      </c>
      <c r="I34" s="38" t="n">
        <v>1.4</v>
      </c>
      <c r="J34" s="38" t="n">
        <v>12.3</v>
      </c>
      <c r="K34" s="38" t="n">
        <v>0.95</v>
      </c>
      <c r="L34" s="38" t="n">
        <v>0.95</v>
      </c>
    </row>
    <row r="35" customFormat="false" ht="15" hidden="false" customHeight="false" outlineLevel="0" collapsed="false">
      <c r="A35" s="139" t="s">
        <v>753</v>
      </c>
      <c r="B35" s="38" t="s">
        <v>276</v>
      </c>
      <c r="D35" s="38" t="n">
        <v>3.2</v>
      </c>
      <c r="E35" s="38" t="n">
        <v>23.2</v>
      </c>
      <c r="F35" s="38" t="n">
        <v>27.9</v>
      </c>
      <c r="G35" s="38" t="n">
        <v>24.5</v>
      </c>
      <c r="H35" s="38" t="n">
        <v>2</v>
      </c>
      <c r="I35" s="38" t="n">
        <v>0.7</v>
      </c>
      <c r="J35" s="38" t="n">
        <v>5.9</v>
      </c>
      <c r="K35" s="38" t="n">
        <v>0.95</v>
      </c>
      <c r="L35" s="38" t="n">
        <v>0.95</v>
      </c>
    </row>
    <row r="36" customFormat="false" ht="15" hidden="false" customHeight="false" outlineLevel="0" collapsed="false">
      <c r="A36" s="139" t="s">
        <v>753</v>
      </c>
      <c r="B36" s="38" t="s">
        <v>276</v>
      </c>
      <c r="D36" s="38" t="n">
        <v>3.2</v>
      </c>
      <c r="E36" s="38" t="n">
        <v>28</v>
      </c>
      <c r="F36" s="38" t="n">
        <v>37.1</v>
      </c>
      <c r="G36" s="38" t="n">
        <v>35.2</v>
      </c>
      <c r="H36" s="38" t="n">
        <v>6.8</v>
      </c>
      <c r="I36" s="38" t="n">
        <v>2.3</v>
      </c>
      <c r="J36" s="38" t="n">
        <v>22.3</v>
      </c>
      <c r="K36" s="38" t="n">
        <v>0.95</v>
      </c>
      <c r="L36" s="38" t="n">
        <v>0.95</v>
      </c>
    </row>
    <row r="37" customFormat="false" ht="15" hidden="false" customHeight="false" outlineLevel="0" collapsed="false">
      <c r="A37" s="139" t="s">
        <v>753</v>
      </c>
      <c r="B37" s="38" t="s">
        <v>276</v>
      </c>
      <c r="D37" s="38" t="n">
        <v>3.2</v>
      </c>
      <c r="E37" s="38" t="n">
        <v>37.2</v>
      </c>
      <c r="F37" s="38" t="n">
        <v>40.4</v>
      </c>
      <c r="G37" s="38" t="n">
        <v>39.8</v>
      </c>
      <c r="H37" s="38" t="n">
        <v>4</v>
      </c>
      <c r="I37" s="38" t="n">
        <v>1.3</v>
      </c>
      <c r="J37" s="38" t="n">
        <v>13.4</v>
      </c>
      <c r="K37" s="38" t="n">
        <v>0.95</v>
      </c>
      <c r="L37" s="38" t="n">
        <v>0.95</v>
      </c>
    </row>
    <row r="38" customFormat="false" ht="15" hidden="false" customHeight="false" outlineLevel="0" collapsed="false">
      <c r="A38" s="139" t="s">
        <v>753</v>
      </c>
      <c r="B38" s="38" t="s">
        <v>276</v>
      </c>
      <c r="D38" s="38" t="n">
        <v>3.2</v>
      </c>
      <c r="E38" s="38" t="n">
        <v>40.5</v>
      </c>
      <c r="F38" s="38" t="n">
        <v>61.3</v>
      </c>
      <c r="G38" s="38" t="n">
        <v>41.7</v>
      </c>
      <c r="H38" s="38" t="n">
        <v>8</v>
      </c>
      <c r="I38" s="38" t="n">
        <v>2.6</v>
      </c>
      <c r="J38" s="38" t="n">
        <v>26.4</v>
      </c>
      <c r="K38" s="38" t="n">
        <v>0.95</v>
      </c>
      <c r="L38" s="38" t="n">
        <v>0.95</v>
      </c>
    </row>
    <row r="39" customFormat="false" ht="15" hidden="false" customHeight="false" outlineLevel="0" collapsed="false">
      <c r="A39" s="137" t="s">
        <v>777</v>
      </c>
      <c r="B39" s="215" t="s">
        <v>276</v>
      </c>
      <c r="C39" s="215"/>
      <c r="D39" s="38" t="n">
        <v>3.6</v>
      </c>
      <c r="E39" s="38" t="n">
        <v>4</v>
      </c>
      <c r="F39" s="38" t="n">
        <v>23.2</v>
      </c>
      <c r="G39" s="38" t="n">
        <v>15.5</v>
      </c>
      <c r="H39" s="38" t="n">
        <v>1.2</v>
      </c>
      <c r="I39" s="38" t="n">
        <v>0.35</v>
      </c>
      <c r="J39" s="38" t="n">
        <v>4.19</v>
      </c>
      <c r="K39" s="38" t="n">
        <v>0.95</v>
      </c>
      <c r="L39" s="38" t="n">
        <v>0.95</v>
      </c>
      <c r="M39" s="38" t="n">
        <v>0.03</v>
      </c>
      <c r="N39" s="38" t="n">
        <v>0.002</v>
      </c>
      <c r="O39" s="38" t="n">
        <v>0.06</v>
      </c>
    </row>
    <row r="40" customFormat="false" ht="15" hidden="false" customHeight="false" outlineLevel="0" collapsed="false">
      <c r="A40" s="137" t="s">
        <v>777</v>
      </c>
      <c r="B40" s="215" t="s">
        <v>276</v>
      </c>
      <c r="C40" s="215"/>
      <c r="D40" s="38" t="n">
        <v>3.6</v>
      </c>
      <c r="E40" s="38" t="n">
        <v>24</v>
      </c>
      <c r="F40" s="38" t="n">
        <v>38.2</v>
      </c>
      <c r="G40" s="38" t="n">
        <v>30.2</v>
      </c>
      <c r="H40" s="38" t="n">
        <v>4.91</v>
      </c>
      <c r="I40" s="38" t="n">
        <v>1.06</v>
      </c>
      <c r="J40" s="38" t="n">
        <v>22.8</v>
      </c>
      <c r="K40" s="38" t="n">
        <v>0.95</v>
      </c>
      <c r="L40" s="38" t="n">
        <v>0.95</v>
      </c>
      <c r="M40" s="38" t="n">
        <v>0.03</v>
      </c>
      <c r="N40" s="38" t="n">
        <v>0.002</v>
      </c>
      <c r="O40" s="38" t="n">
        <v>0.06</v>
      </c>
    </row>
    <row r="41" customFormat="false" ht="15" hidden="false" customHeight="false" outlineLevel="0" collapsed="false">
      <c r="A41" s="137" t="s">
        <v>777</v>
      </c>
      <c r="B41" s="215" t="s">
        <v>276</v>
      </c>
      <c r="C41" s="215"/>
      <c r="D41" s="38" t="n">
        <v>3.6</v>
      </c>
      <c r="E41" s="38" t="n">
        <v>38.5</v>
      </c>
      <c r="F41" s="38" t="n">
        <v>56</v>
      </c>
      <c r="G41" s="38" t="n">
        <v>40.7</v>
      </c>
      <c r="H41" s="38" t="n">
        <v>8.18</v>
      </c>
      <c r="I41" s="38" t="n">
        <v>1.64</v>
      </c>
      <c r="J41" s="38" t="n">
        <v>40.8</v>
      </c>
      <c r="K41" s="38" t="n">
        <v>0.95</v>
      </c>
      <c r="L41" s="38" t="n">
        <v>0.95</v>
      </c>
      <c r="M41" s="38" t="n">
        <v>0.03</v>
      </c>
      <c r="N41" s="38" t="n">
        <v>0.002</v>
      </c>
      <c r="O41" s="38" t="n">
        <v>0.06</v>
      </c>
    </row>
    <row r="42" customFormat="false" ht="15" hidden="false" customHeight="false" outlineLevel="0" collapsed="false">
      <c r="A42" s="137" t="s">
        <v>833</v>
      </c>
      <c r="B42" s="215" t="s">
        <v>834</v>
      </c>
      <c r="C42" s="215"/>
      <c r="D42" s="38" t="n">
        <v>0</v>
      </c>
      <c r="E42" s="38" t="n">
        <v>0.1</v>
      </c>
      <c r="F42" s="38" t="n">
        <v>9.9</v>
      </c>
      <c r="G42" s="38" t="n">
        <v>5</v>
      </c>
      <c r="H42" s="38" t="n">
        <v>1.85</v>
      </c>
      <c r="I42" s="38" t="n">
        <v>0.72</v>
      </c>
      <c r="J42" s="38" t="n">
        <v>4.44</v>
      </c>
      <c r="K42" s="38" t="n">
        <v>0.95</v>
      </c>
      <c r="L42" s="38" t="n">
        <v>0.95</v>
      </c>
      <c r="M42" s="38" t="n">
        <v>0.21</v>
      </c>
      <c r="N42" s="38" t="n">
        <v>0.05</v>
      </c>
      <c r="O42" s="38" t="n">
        <v>0.77</v>
      </c>
    </row>
    <row r="43" customFormat="false" ht="15" hidden="false" customHeight="false" outlineLevel="0" collapsed="false">
      <c r="A43" s="137" t="s">
        <v>833</v>
      </c>
      <c r="B43" s="215" t="s">
        <v>834</v>
      </c>
      <c r="C43" s="215"/>
      <c r="D43" s="38" t="n">
        <v>0</v>
      </c>
      <c r="E43" s="38" t="n">
        <v>10</v>
      </c>
      <c r="F43" s="38" t="n">
        <v>19.9</v>
      </c>
      <c r="G43" s="38" t="n">
        <v>15</v>
      </c>
      <c r="H43" s="38" t="n">
        <v>7.31</v>
      </c>
      <c r="I43" s="38" t="n">
        <v>1.52</v>
      </c>
      <c r="J43" s="38" t="n">
        <v>32.84</v>
      </c>
      <c r="K43" s="38" t="n">
        <v>0.95</v>
      </c>
      <c r="L43" s="38" t="n">
        <v>0.95</v>
      </c>
      <c r="M43" s="38" t="n">
        <v>0.21</v>
      </c>
      <c r="N43" s="38" t="n">
        <v>0.05</v>
      </c>
      <c r="O43" s="38" t="n">
        <v>0.77</v>
      </c>
    </row>
    <row r="44" customFormat="false" ht="15" hidden="false" customHeight="false" outlineLevel="0" collapsed="false">
      <c r="A44" s="137" t="s">
        <v>833</v>
      </c>
      <c r="B44" s="215" t="s">
        <v>834</v>
      </c>
      <c r="C44" s="215"/>
      <c r="D44" s="38" t="n">
        <v>0</v>
      </c>
      <c r="E44" s="38" t="n">
        <v>20</v>
      </c>
      <c r="F44" s="38" t="n">
        <v>29.9</v>
      </c>
      <c r="G44" s="38" t="n">
        <v>25</v>
      </c>
      <c r="H44" s="38" t="n">
        <v>5.64</v>
      </c>
      <c r="I44" s="38" t="n">
        <v>1.61</v>
      </c>
      <c r="J44" s="38" t="n">
        <v>18.98</v>
      </c>
      <c r="K44" s="38" t="n">
        <v>0.95</v>
      </c>
      <c r="L44" s="38" t="n">
        <v>0.95</v>
      </c>
      <c r="M44" s="38" t="n">
        <v>0.21</v>
      </c>
      <c r="N44" s="38" t="n">
        <v>0.05</v>
      </c>
      <c r="O44" s="38" t="n">
        <v>0.77</v>
      </c>
    </row>
    <row r="45" customFormat="false" ht="15" hidden="false" customHeight="false" outlineLevel="0" collapsed="false">
      <c r="A45" s="137" t="s">
        <v>833</v>
      </c>
      <c r="B45" s="215" t="s">
        <v>834</v>
      </c>
      <c r="C45" s="215"/>
      <c r="D45" s="38" t="n">
        <v>0</v>
      </c>
      <c r="E45" s="38" t="n">
        <v>30</v>
      </c>
      <c r="F45" s="38" t="s">
        <v>277</v>
      </c>
      <c r="G45" s="38" t="n">
        <v>35</v>
      </c>
      <c r="H45" s="38" t="n">
        <v>8.31</v>
      </c>
      <c r="I45" s="38" t="n">
        <v>2.32</v>
      </c>
      <c r="J45" s="38" t="n">
        <v>28.78</v>
      </c>
      <c r="K45" s="38" t="n">
        <v>0.95</v>
      </c>
      <c r="L45" s="38" t="n">
        <v>0.95</v>
      </c>
      <c r="M45" s="38" t="n">
        <v>0.21</v>
      </c>
      <c r="N45" s="38" t="n">
        <v>0.05</v>
      </c>
      <c r="O45" s="38" t="n">
        <v>0.77</v>
      </c>
    </row>
    <row r="46" customFormat="false" ht="15" hidden="false" customHeight="false" outlineLevel="0" collapsed="false">
      <c r="A46" s="139" t="s">
        <v>804</v>
      </c>
      <c r="B46" s="38" t="s">
        <v>835</v>
      </c>
      <c r="D46" s="38" t="n">
        <v>0</v>
      </c>
      <c r="G46" s="38" t="n">
        <v>1.08</v>
      </c>
      <c r="H46" s="38" t="n">
        <v>1.61</v>
      </c>
      <c r="I46" s="38" t="n">
        <v>0.97</v>
      </c>
      <c r="J46" s="38" t="n">
        <v>2.9</v>
      </c>
      <c r="K46" s="38" t="n">
        <v>0.95</v>
      </c>
      <c r="L46" s="38" t="n">
        <v>0.95</v>
      </c>
      <c r="Q46" s="38" t="n">
        <v>1.146</v>
      </c>
      <c r="R46" s="38" t="n">
        <v>1.096</v>
      </c>
      <c r="S46" s="38" t="n">
        <v>1.206</v>
      </c>
    </row>
    <row r="47" customFormat="false" ht="15" hidden="false" customHeight="false" outlineLevel="0" collapsed="false">
      <c r="A47" s="139" t="s">
        <v>804</v>
      </c>
      <c r="B47" s="38" t="s">
        <v>835</v>
      </c>
      <c r="D47" s="38" t="n">
        <v>0</v>
      </c>
      <c r="G47" s="38" t="n">
        <v>6.8</v>
      </c>
      <c r="H47" s="38" t="n">
        <v>2.15</v>
      </c>
      <c r="I47" s="38" t="n">
        <v>0.86</v>
      </c>
      <c r="J47" s="38" t="n">
        <v>5.81</v>
      </c>
      <c r="K47" s="38" t="n">
        <v>0.95</v>
      </c>
      <c r="L47" s="38" t="n">
        <v>0.95</v>
      </c>
      <c r="Q47" s="38" t="n">
        <v>1.146</v>
      </c>
      <c r="R47" s="38" t="n">
        <v>1.096</v>
      </c>
      <c r="S47" s="38" t="n">
        <v>1.206</v>
      </c>
    </row>
    <row r="48" customFormat="false" ht="15" hidden="false" customHeight="false" outlineLevel="0" collapsed="false">
      <c r="A48" s="139" t="s">
        <v>804</v>
      </c>
      <c r="B48" s="38" t="s">
        <v>835</v>
      </c>
      <c r="D48" s="38" t="n">
        <v>0</v>
      </c>
      <c r="G48" s="38" t="n">
        <v>14.31</v>
      </c>
      <c r="H48" s="38" t="n">
        <v>8.06</v>
      </c>
      <c r="I48" s="38" t="n">
        <v>4.19</v>
      </c>
      <c r="J48" s="38" t="n">
        <v>15.91</v>
      </c>
      <c r="K48" s="38" t="n">
        <v>0.95</v>
      </c>
      <c r="L48" s="38" t="n">
        <v>0.95</v>
      </c>
      <c r="Q48" s="38" t="n">
        <v>1.146</v>
      </c>
      <c r="R48" s="38" t="n">
        <v>1.096</v>
      </c>
      <c r="S48" s="38" t="n">
        <v>1.206</v>
      </c>
    </row>
    <row r="49" customFormat="false" ht="15" hidden="false" customHeight="false" outlineLevel="0" collapsed="false">
      <c r="A49" s="139" t="s">
        <v>804</v>
      </c>
      <c r="B49" s="38" t="s">
        <v>835</v>
      </c>
      <c r="D49" s="38" t="n">
        <v>0</v>
      </c>
      <c r="G49" s="38" t="n">
        <v>24.78</v>
      </c>
      <c r="H49" s="38" t="n">
        <v>6.02</v>
      </c>
      <c r="I49" s="38" t="n">
        <v>3.01</v>
      </c>
      <c r="J49" s="38" t="n">
        <v>13.66</v>
      </c>
      <c r="K49" s="38" t="n">
        <v>0.95</v>
      </c>
      <c r="L49" s="38" t="n">
        <v>0.95</v>
      </c>
      <c r="Q49" s="38" t="n">
        <v>1.146</v>
      </c>
      <c r="R49" s="38" t="n">
        <v>1.096</v>
      </c>
      <c r="S49" s="38" t="n">
        <v>1.206</v>
      </c>
    </row>
    <row r="50" customFormat="false" ht="15" hidden="false" customHeight="false" outlineLevel="0" collapsed="false">
      <c r="A50" s="139" t="s">
        <v>804</v>
      </c>
      <c r="B50" s="38" t="s">
        <v>835</v>
      </c>
      <c r="D50" s="38" t="n">
        <v>0</v>
      </c>
      <c r="G50" s="38" t="n">
        <v>35.5</v>
      </c>
      <c r="H50" s="38" t="n">
        <v>9.46</v>
      </c>
      <c r="I50" s="38" t="n">
        <v>4.52</v>
      </c>
      <c r="J50" s="38" t="n">
        <v>22.8</v>
      </c>
      <c r="K50" s="38" t="n">
        <v>0.95</v>
      </c>
      <c r="L50" s="38" t="n">
        <v>0.95</v>
      </c>
      <c r="Q50" s="38" t="n">
        <v>1.146</v>
      </c>
      <c r="R50" s="38" t="n">
        <v>1.096</v>
      </c>
      <c r="S50" s="38" t="n">
        <v>1.206</v>
      </c>
    </row>
    <row r="51" customFormat="false" ht="15" hidden="false" customHeight="false" outlineLevel="0" collapsed="false">
      <c r="A51" s="139" t="s">
        <v>804</v>
      </c>
      <c r="B51" s="38" t="s">
        <v>835</v>
      </c>
      <c r="D51" s="38" t="n">
        <v>0</v>
      </c>
      <c r="G51" s="38" t="n">
        <v>44.79</v>
      </c>
      <c r="H51" s="38" t="n">
        <v>7.53</v>
      </c>
      <c r="I51" s="38" t="n">
        <v>3.55</v>
      </c>
      <c r="J51" s="38" t="n">
        <v>18.92</v>
      </c>
      <c r="K51" s="38" t="n">
        <v>0.95</v>
      </c>
      <c r="L51" s="38" t="n">
        <v>0.95</v>
      </c>
      <c r="Q51" s="38" t="n">
        <v>1.146</v>
      </c>
      <c r="R51" s="38" t="n">
        <v>1.096</v>
      </c>
      <c r="S51" s="38" t="n">
        <v>1.206</v>
      </c>
    </row>
    <row r="52" customFormat="false" ht="15" hidden="false" customHeight="false" outlineLevel="0" collapsed="false">
      <c r="A52" s="38" t="s">
        <v>813</v>
      </c>
      <c r="B52" s="38" t="s">
        <v>295</v>
      </c>
      <c r="C52" s="38" t="n">
        <f aca="false">(655*2.82 + 1189*3.02) / (655 + 1189)</f>
        <v>2.94895878524946</v>
      </c>
      <c r="K52" s="38" t="n">
        <v>0.95</v>
      </c>
      <c r="L52" s="38" t="n">
        <v>0.95</v>
      </c>
      <c r="Q52" s="38" t="n">
        <v>1.59</v>
      </c>
      <c r="R52" s="38" t="n">
        <v>1.07</v>
      </c>
      <c r="S52" s="38" t="n">
        <v>2.36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0"/>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58" activeCellId="0" sqref="A58"/>
    </sheetView>
  </sheetViews>
  <sheetFormatPr defaultColWidth="11.0546875" defaultRowHeight="15" zeroHeight="false" outlineLevelRow="0" outlineLevelCol="0"/>
  <cols>
    <col collapsed="false" customWidth="true" hidden="false" outlineLevel="0" max="3" min="3" style="0" width="41.41"/>
    <col collapsed="false" customWidth="true" hidden="false" outlineLevel="0" max="4" min="4" style="0" width="20.98"/>
    <col collapsed="false" customWidth="true" hidden="false" outlineLevel="0" max="5" min="5" style="0" width="17.13"/>
    <col collapsed="false" customWidth="true" hidden="false" outlineLevel="0" max="7" min="6" style="0" width="41.41"/>
    <col collapsed="false" customWidth="true" hidden="false" outlineLevel="0" max="8" min="8" style="0" width="42.14"/>
    <col collapsed="false" customWidth="true" hidden="false" outlineLevel="0" max="9" min="9" style="0" width="59.71"/>
    <col collapsed="false" customWidth="true" hidden="false" outlineLevel="0" max="10" min="10" style="0" width="78.71"/>
    <col collapsed="false" customWidth="true" hidden="false" outlineLevel="0" max="11" min="11" style="0" width="25.71"/>
    <col collapsed="false" customWidth="true" hidden="false" outlineLevel="0" max="12" min="12" style="0" width="16.14"/>
    <col collapsed="false" customWidth="true" hidden="false" outlineLevel="0" max="13" min="13" style="0" width="31.86"/>
    <col collapsed="false" customWidth="true" hidden="false" outlineLevel="0" max="14" min="14" style="0" width="15.42"/>
    <col collapsed="false" customWidth="true" hidden="false" outlineLevel="0" max="15" min="15" style="0" width="58.29"/>
    <col collapsed="false" customWidth="true" hidden="false" outlineLevel="0" max="16" min="16" style="0" width="23.57"/>
    <col collapsed="false" customWidth="true" hidden="false" outlineLevel="0" max="17" min="17" style="0" width="30.57"/>
    <col collapsed="false" customWidth="true" hidden="false" outlineLevel="0" max="19" min="19" style="0" width="61.31"/>
  </cols>
  <sheetData>
    <row r="1" customFormat="false" ht="45" hidden="false" customHeight="false" outlineLevel="0" collapsed="false">
      <c r="C1" s="41" t="s">
        <v>0</v>
      </c>
      <c r="F1" s="41"/>
      <c r="G1" s="41"/>
    </row>
    <row r="2" customFormat="false" ht="15" hidden="false" customHeight="false" outlineLevel="0" collapsed="false">
      <c r="A2" s="0" t="s">
        <v>836</v>
      </c>
      <c r="B2" s="42" t="n">
        <v>44501</v>
      </c>
    </row>
    <row r="4" customFormat="false" ht="45" hidden="false" customHeight="false" outlineLevel="0" collapsed="false">
      <c r="A4" s="43"/>
      <c r="B4" s="44"/>
      <c r="C4" s="41" t="s">
        <v>3</v>
      </c>
      <c r="F4" s="41"/>
      <c r="G4" s="41"/>
    </row>
    <row r="5" customFormat="false" ht="75" hidden="false" customHeight="false" outlineLevel="0" collapsed="false">
      <c r="A5" s="216" t="s">
        <v>4</v>
      </c>
      <c r="B5" s="217" t="s">
        <v>5</v>
      </c>
      <c r="C5" s="47" t="s">
        <v>6</v>
      </c>
      <c r="D5" s="48" t="s">
        <v>299</v>
      </c>
      <c r="E5" s="9" t="s">
        <v>8</v>
      </c>
      <c r="F5" s="48" t="s">
        <v>837</v>
      </c>
      <c r="G5" s="48" t="s">
        <v>838</v>
      </c>
      <c r="H5" s="48" t="s">
        <v>11</v>
      </c>
      <c r="I5" s="48" t="s">
        <v>839</v>
      </c>
      <c r="J5" s="48" t="s">
        <v>13</v>
      </c>
      <c r="K5" s="49" t="s">
        <v>14</v>
      </c>
      <c r="L5" s="48" t="s">
        <v>840</v>
      </c>
      <c r="M5" s="48" t="s">
        <v>16</v>
      </c>
      <c r="N5" s="48" t="s">
        <v>17</v>
      </c>
      <c r="O5" s="48" t="s">
        <v>841</v>
      </c>
      <c r="P5" s="48" t="s">
        <v>19</v>
      </c>
      <c r="Q5" s="48" t="s">
        <v>842</v>
      </c>
      <c r="R5" s="49" t="s">
        <v>21</v>
      </c>
      <c r="S5" s="50" t="s">
        <v>22</v>
      </c>
    </row>
    <row r="6" customFormat="false" ht="60" hidden="false" customHeight="false" outlineLevel="0" collapsed="false">
      <c r="A6" s="146" t="s">
        <v>199</v>
      </c>
      <c r="B6" s="147" t="n">
        <v>306</v>
      </c>
      <c r="C6" s="151" t="s">
        <v>843</v>
      </c>
      <c r="D6" s="218" t="s">
        <v>844</v>
      </c>
      <c r="E6" s="218"/>
      <c r="J6" s="0" t="s">
        <v>845</v>
      </c>
      <c r="K6" s="0" t="n">
        <v>25665</v>
      </c>
      <c r="L6" s="0" t="s">
        <v>846</v>
      </c>
      <c r="M6" s="0" t="s">
        <v>785</v>
      </c>
      <c r="O6" s="0" t="s">
        <v>847</v>
      </c>
      <c r="S6" s="90" t="s">
        <v>848</v>
      </c>
    </row>
    <row r="7" customFormat="false" ht="15" hidden="false" customHeight="false" outlineLevel="0" collapsed="false">
      <c r="A7" s="146"/>
      <c r="B7" s="147"/>
      <c r="C7" s="151"/>
      <c r="F7" s="150" t="s">
        <v>849</v>
      </c>
      <c r="G7" s="150" t="s">
        <v>850</v>
      </c>
      <c r="H7" s="150" t="s">
        <v>704</v>
      </c>
      <c r="I7" s="150" t="s">
        <v>851</v>
      </c>
      <c r="S7" s="90"/>
    </row>
    <row r="8" customFormat="false" ht="15" hidden="false" customHeight="false" outlineLevel="0" collapsed="false">
      <c r="A8" s="146"/>
      <c r="B8" s="147"/>
      <c r="C8" s="151"/>
      <c r="D8" s="0" t="s">
        <v>852</v>
      </c>
      <c r="F8" s="150" t="s">
        <v>853</v>
      </c>
      <c r="G8" s="150" t="s">
        <v>854</v>
      </c>
      <c r="H8" s="150" t="s">
        <v>855</v>
      </c>
      <c r="I8" s="150" t="s">
        <v>856</v>
      </c>
      <c r="S8" s="90"/>
    </row>
    <row r="9" customFormat="false" ht="15" hidden="false" customHeight="false" outlineLevel="0" collapsed="false">
      <c r="A9" s="207"/>
      <c r="B9" s="208"/>
      <c r="C9" s="219"/>
      <c r="D9" s="220"/>
      <c r="E9" s="220"/>
      <c r="F9" s="221"/>
      <c r="G9" s="221"/>
      <c r="H9" s="221" t="s">
        <v>857</v>
      </c>
      <c r="I9" s="221" t="s">
        <v>858</v>
      </c>
      <c r="J9" s="220"/>
      <c r="K9" s="220"/>
      <c r="L9" s="220"/>
      <c r="M9" s="220"/>
      <c r="N9" s="220"/>
      <c r="O9" s="220"/>
      <c r="P9" s="220"/>
      <c r="Q9" s="220"/>
      <c r="R9" s="220"/>
      <c r="S9" s="222"/>
    </row>
    <row r="10" customFormat="false" ht="45" hidden="false" customHeight="false" outlineLevel="0" collapsed="false">
      <c r="A10" s="146" t="s">
        <v>279</v>
      </c>
      <c r="B10" s="147" t="n">
        <v>330</v>
      </c>
      <c r="C10" s="151" t="s">
        <v>859</v>
      </c>
      <c r="D10" s="218" t="s">
        <v>860</v>
      </c>
      <c r="E10" s="218"/>
      <c r="F10" s="150" t="s">
        <v>861</v>
      </c>
      <c r="G10" s="150" t="s">
        <v>862</v>
      </c>
      <c r="J10" s="0" t="s">
        <v>863</v>
      </c>
      <c r="K10" s="0" t="n">
        <v>19046</v>
      </c>
      <c r="L10" s="0" t="s">
        <v>864</v>
      </c>
      <c r="M10" s="0" t="s">
        <v>785</v>
      </c>
      <c r="N10" s="0" t="s">
        <v>761</v>
      </c>
      <c r="O10" s="0" t="s">
        <v>865</v>
      </c>
      <c r="Q10" s="0" t="s">
        <v>866</v>
      </c>
      <c r="R10" s="0" t="n">
        <v>25</v>
      </c>
      <c r="S10" s="90" t="s">
        <v>848</v>
      </c>
    </row>
    <row r="11" customFormat="false" ht="15" hidden="false" customHeight="false" outlineLevel="0" collapsed="false">
      <c r="A11" s="146"/>
      <c r="B11" s="147"/>
      <c r="C11" s="151"/>
      <c r="H11" s="0" t="s">
        <v>867</v>
      </c>
      <c r="I11" s="0" t="s">
        <v>581</v>
      </c>
      <c r="S11" s="90"/>
    </row>
    <row r="12" customFormat="false" ht="15" hidden="false" customHeight="false" outlineLevel="0" collapsed="false">
      <c r="A12" s="146"/>
      <c r="B12" s="147"/>
      <c r="C12" s="151"/>
      <c r="D12" s="0" t="s">
        <v>868</v>
      </c>
      <c r="H12" s="0" t="s">
        <v>869</v>
      </c>
      <c r="I12" s="0" t="s">
        <v>870</v>
      </c>
      <c r="S12" s="90"/>
    </row>
    <row r="13" customFormat="false" ht="15" hidden="false" customHeight="false" outlineLevel="0" collapsed="false">
      <c r="A13" s="146"/>
      <c r="B13" s="147"/>
      <c r="C13" s="154"/>
      <c r="F13" s="156"/>
      <c r="G13" s="156"/>
      <c r="H13" s="0" t="s">
        <v>871</v>
      </c>
      <c r="I13" s="0" t="s">
        <v>872</v>
      </c>
      <c r="S13" s="90"/>
    </row>
    <row r="14" customFormat="false" ht="15" hidden="false" customHeight="false" outlineLevel="0" collapsed="false">
      <c r="A14" s="146"/>
      <c r="B14" s="147"/>
      <c r="C14" s="154"/>
      <c r="F14" s="156"/>
      <c r="G14" s="156"/>
      <c r="H14" s="0" t="s">
        <v>873</v>
      </c>
      <c r="I14" s="0" t="s">
        <v>874</v>
      </c>
      <c r="S14" s="90"/>
    </row>
    <row r="15" customFormat="false" ht="15" hidden="false" customHeight="false" outlineLevel="0" collapsed="false">
      <c r="A15" s="146"/>
      <c r="B15" s="147"/>
      <c r="C15" s="154"/>
      <c r="F15" s="156"/>
      <c r="G15" s="156"/>
      <c r="H15" s="0" t="s">
        <v>875</v>
      </c>
      <c r="I15" s="0" t="s">
        <v>876</v>
      </c>
      <c r="S15" s="90"/>
    </row>
    <row r="16" customFormat="false" ht="15" hidden="false" customHeight="false" outlineLevel="0" collapsed="false">
      <c r="A16" s="207"/>
      <c r="B16" s="208"/>
      <c r="C16" s="223"/>
      <c r="D16" s="220"/>
      <c r="E16" s="220"/>
      <c r="F16" s="224"/>
      <c r="G16" s="224"/>
      <c r="H16" s="220" t="s">
        <v>877</v>
      </c>
      <c r="I16" s="220" t="s">
        <v>878</v>
      </c>
      <c r="J16" s="220"/>
      <c r="K16" s="220"/>
      <c r="L16" s="220"/>
      <c r="M16" s="220"/>
      <c r="N16" s="220"/>
      <c r="O16" s="220"/>
      <c r="P16" s="220"/>
      <c r="Q16" s="220"/>
      <c r="R16" s="220"/>
      <c r="S16" s="222"/>
    </row>
    <row r="17" customFormat="false" ht="45" hidden="false" customHeight="false" outlineLevel="0" collapsed="false">
      <c r="A17" s="146" t="s">
        <v>279</v>
      </c>
      <c r="B17" s="225" t="n">
        <v>82</v>
      </c>
      <c r="C17" s="226" t="s">
        <v>879</v>
      </c>
      <c r="D17" s="218" t="s">
        <v>860</v>
      </c>
      <c r="E17" s="218"/>
      <c r="F17" s="150" t="s">
        <v>880</v>
      </c>
      <c r="G17" s="150" t="s">
        <v>881</v>
      </c>
      <c r="H17" s="0" t="s">
        <v>882</v>
      </c>
      <c r="I17" s="0" t="s">
        <v>883</v>
      </c>
      <c r="J17" s="0" t="s">
        <v>863</v>
      </c>
      <c r="K17" s="0" t="n">
        <v>19046</v>
      </c>
      <c r="L17" s="0" t="s">
        <v>884</v>
      </c>
      <c r="M17" s="0" t="s">
        <v>785</v>
      </c>
      <c r="N17" s="0" t="s">
        <v>885</v>
      </c>
      <c r="O17" s="0" t="s">
        <v>886</v>
      </c>
      <c r="Q17" s="0" t="s">
        <v>887</v>
      </c>
      <c r="R17" s="0" t="n">
        <v>27</v>
      </c>
      <c r="S17" s="90" t="s">
        <v>888</v>
      </c>
    </row>
    <row r="18" customFormat="false" ht="15" hidden="false" customHeight="false" outlineLevel="0" collapsed="false">
      <c r="A18" s="146"/>
      <c r="B18" s="147"/>
      <c r="C18" s="154"/>
      <c r="D18" s="0" t="s">
        <v>868</v>
      </c>
      <c r="F18" s="150" t="s">
        <v>889</v>
      </c>
      <c r="G18" s="150"/>
      <c r="H18" s="0" t="s">
        <v>890</v>
      </c>
      <c r="I18" s="0" t="s">
        <v>872</v>
      </c>
      <c r="S18" s="90" t="s">
        <v>859</v>
      </c>
    </row>
    <row r="19" customFormat="false" ht="15" hidden="false" customHeight="false" outlineLevel="0" collapsed="false">
      <c r="A19" s="146"/>
      <c r="B19" s="147"/>
      <c r="C19" s="154"/>
      <c r="G19" s="150"/>
      <c r="H19" s="0" t="s">
        <v>891</v>
      </c>
      <c r="I19" s="0" t="s">
        <v>874</v>
      </c>
      <c r="S19" s="90" t="s">
        <v>892</v>
      </c>
    </row>
    <row r="20" customFormat="false" ht="15" hidden="false" customHeight="false" outlineLevel="0" collapsed="false">
      <c r="A20" s="146"/>
      <c r="B20" s="147"/>
      <c r="C20" s="154"/>
      <c r="F20" s="150"/>
      <c r="G20" s="150"/>
      <c r="H20" s="0" t="s">
        <v>893</v>
      </c>
      <c r="I20" s="0" t="s">
        <v>876</v>
      </c>
      <c r="S20" s="90"/>
    </row>
    <row r="21" customFormat="false" ht="15" hidden="false" customHeight="false" outlineLevel="0" collapsed="false">
      <c r="A21" s="207"/>
      <c r="B21" s="208"/>
      <c r="C21" s="223"/>
      <c r="D21" s="220"/>
      <c r="E21" s="220"/>
      <c r="F21" s="221"/>
      <c r="G21" s="221"/>
      <c r="H21" s="220" t="s">
        <v>894</v>
      </c>
      <c r="I21" s="220" t="s">
        <v>878</v>
      </c>
      <c r="J21" s="220"/>
      <c r="K21" s="220"/>
      <c r="L21" s="220"/>
      <c r="M21" s="220"/>
      <c r="N21" s="220"/>
      <c r="O21" s="220"/>
      <c r="P21" s="220"/>
      <c r="Q21" s="220"/>
      <c r="R21" s="220"/>
      <c r="S21" s="222"/>
    </row>
    <row r="22" customFormat="false" ht="57" hidden="false" customHeight="true" outlineLevel="0" collapsed="false">
      <c r="A22" s="146" t="s">
        <v>279</v>
      </c>
      <c r="B22" s="147" t="n">
        <v>86</v>
      </c>
      <c r="C22" s="154" t="s">
        <v>895</v>
      </c>
      <c r="D22" s="218" t="s">
        <v>896</v>
      </c>
      <c r="E22" s="218"/>
      <c r="F22" s="150" t="s">
        <v>897</v>
      </c>
      <c r="G22" s="0" t="s">
        <v>898</v>
      </c>
      <c r="I22" s="0" t="s">
        <v>899</v>
      </c>
      <c r="J22" s="0" t="s">
        <v>900</v>
      </c>
      <c r="K22" s="0" t="n">
        <v>23627</v>
      </c>
      <c r="L22" s="0" t="s">
        <v>901</v>
      </c>
      <c r="M22" s="0" t="s">
        <v>383</v>
      </c>
      <c r="N22" s="0" t="s">
        <v>902</v>
      </c>
      <c r="O22" s="0" t="s">
        <v>903</v>
      </c>
      <c r="Q22" s="0" t="s">
        <v>904</v>
      </c>
      <c r="R22" s="0" t="n">
        <v>100</v>
      </c>
      <c r="S22" s="90" t="s">
        <v>905</v>
      </c>
    </row>
    <row r="23" customFormat="false" ht="15" hidden="false" customHeight="false" outlineLevel="0" collapsed="false">
      <c r="A23" s="146"/>
      <c r="B23" s="147"/>
      <c r="C23" s="154"/>
      <c r="D23" s="0" t="s">
        <v>906</v>
      </c>
      <c r="G23" s="156"/>
      <c r="H23" s="0" t="s">
        <v>907</v>
      </c>
      <c r="I23" s="0" t="s">
        <v>908</v>
      </c>
      <c r="J23" s="0" t="s">
        <v>909</v>
      </c>
      <c r="S23" s="90" t="s">
        <v>910</v>
      </c>
    </row>
    <row r="24" customFormat="false" ht="15" hidden="false" customHeight="false" outlineLevel="0" collapsed="false">
      <c r="A24" s="146"/>
      <c r="B24" s="147"/>
      <c r="C24" s="154"/>
      <c r="G24" s="156"/>
      <c r="H24" s="0" t="s">
        <v>911</v>
      </c>
      <c r="I24" s="0" t="s">
        <v>912</v>
      </c>
      <c r="S24" s="90"/>
    </row>
    <row r="25" customFormat="false" ht="15" hidden="false" customHeight="false" outlineLevel="0" collapsed="false">
      <c r="A25" s="146"/>
      <c r="B25" s="147"/>
      <c r="C25" s="154"/>
      <c r="G25" s="156"/>
      <c r="H25" s="0" t="s">
        <v>913</v>
      </c>
      <c r="I25" s="0" t="s">
        <v>914</v>
      </c>
      <c r="S25" s="90"/>
    </row>
    <row r="26" customFormat="false" ht="15" hidden="false" customHeight="false" outlineLevel="0" collapsed="false">
      <c r="A26" s="146"/>
      <c r="B26" s="147"/>
      <c r="C26" s="154"/>
      <c r="G26" s="156"/>
      <c r="H26" s="0" t="s">
        <v>915</v>
      </c>
      <c r="I26" s="0" t="s">
        <v>916</v>
      </c>
      <c r="S26" s="90"/>
    </row>
    <row r="27" customFormat="false" ht="15" hidden="false" customHeight="false" outlineLevel="0" collapsed="false">
      <c r="A27" s="146"/>
      <c r="B27" s="147"/>
      <c r="C27" s="154"/>
      <c r="G27" s="156"/>
      <c r="H27" s="0" t="s">
        <v>917</v>
      </c>
      <c r="I27" s="0" t="s">
        <v>918</v>
      </c>
      <c r="S27" s="90"/>
    </row>
    <row r="28" customFormat="false" ht="15" hidden="false" customHeight="false" outlineLevel="0" collapsed="false">
      <c r="A28" s="146"/>
      <c r="B28" s="147"/>
      <c r="C28" s="154"/>
      <c r="G28" s="156"/>
      <c r="I28" s="0" t="s">
        <v>919</v>
      </c>
      <c r="S28" s="90"/>
    </row>
    <row r="29" customFormat="false" ht="15" hidden="false" customHeight="false" outlineLevel="0" collapsed="false">
      <c r="A29" s="146"/>
      <c r="B29" s="147"/>
      <c r="C29" s="154"/>
      <c r="G29" s="156"/>
      <c r="H29" s="0" t="s">
        <v>907</v>
      </c>
      <c r="I29" s="0" t="s">
        <v>908</v>
      </c>
      <c r="S29" s="90"/>
    </row>
    <row r="30" customFormat="false" ht="15" hidden="false" customHeight="false" outlineLevel="0" collapsed="false">
      <c r="A30" s="146"/>
      <c r="B30" s="147"/>
      <c r="C30" s="154"/>
      <c r="G30" s="156"/>
      <c r="H30" s="0" t="s">
        <v>920</v>
      </c>
      <c r="I30" s="0" t="s">
        <v>912</v>
      </c>
      <c r="S30" s="90"/>
    </row>
    <row r="31" customFormat="false" ht="15" hidden="false" customHeight="false" outlineLevel="0" collapsed="false">
      <c r="A31" s="146"/>
      <c r="B31" s="147"/>
      <c r="C31" s="154"/>
      <c r="G31" s="156"/>
      <c r="H31" s="0" t="s">
        <v>921</v>
      </c>
      <c r="I31" s="0" t="s">
        <v>914</v>
      </c>
      <c r="S31" s="90"/>
    </row>
    <row r="32" customFormat="false" ht="15" hidden="false" customHeight="false" outlineLevel="0" collapsed="false">
      <c r="A32" s="146"/>
      <c r="B32" s="147"/>
      <c r="C32" s="154"/>
      <c r="G32" s="156"/>
      <c r="H32" s="0" t="s">
        <v>922</v>
      </c>
      <c r="I32" s="0" t="s">
        <v>916</v>
      </c>
      <c r="S32" s="90"/>
    </row>
    <row r="33" customFormat="false" ht="15" hidden="false" customHeight="false" outlineLevel="0" collapsed="false">
      <c r="A33" s="146"/>
      <c r="B33" s="147"/>
      <c r="C33" s="154"/>
      <c r="G33" s="156"/>
      <c r="H33" s="0" t="s">
        <v>923</v>
      </c>
      <c r="I33" s="0" t="s">
        <v>918</v>
      </c>
      <c r="S33" s="90"/>
    </row>
    <row r="34" customFormat="false" ht="15" hidden="false" customHeight="false" outlineLevel="0" collapsed="false">
      <c r="A34" s="146"/>
      <c r="B34" s="147"/>
      <c r="C34" s="154"/>
      <c r="G34" s="156"/>
      <c r="I34" s="0" t="s">
        <v>924</v>
      </c>
      <c r="S34" s="90"/>
    </row>
    <row r="35" customFormat="false" ht="15" hidden="false" customHeight="false" outlineLevel="0" collapsed="false">
      <c r="A35" s="146"/>
      <c r="B35" s="147"/>
      <c r="C35" s="154"/>
      <c r="G35" s="156"/>
      <c r="H35" s="0" t="s">
        <v>907</v>
      </c>
      <c r="I35" s="0" t="s">
        <v>908</v>
      </c>
      <c r="S35" s="90"/>
    </row>
    <row r="36" customFormat="false" ht="15" hidden="false" customHeight="false" outlineLevel="0" collapsed="false">
      <c r="A36" s="146"/>
      <c r="B36" s="147"/>
      <c r="C36" s="154"/>
      <c r="G36" s="156"/>
      <c r="H36" s="0" t="s">
        <v>925</v>
      </c>
      <c r="I36" s="0" t="s">
        <v>912</v>
      </c>
      <c r="S36" s="90"/>
    </row>
    <row r="37" customFormat="false" ht="15" hidden="false" customHeight="false" outlineLevel="0" collapsed="false">
      <c r="A37" s="146"/>
      <c r="B37" s="147"/>
      <c r="C37" s="154"/>
      <c r="G37" s="156"/>
      <c r="H37" s="0" t="s">
        <v>926</v>
      </c>
      <c r="I37" s="0" t="s">
        <v>914</v>
      </c>
      <c r="S37" s="90"/>
    </row>
    <row r="38" customFormat="false" ht="15" hidden="false" customHeight="false" outlineLevel="0" collapsed="false">
      <c r="A38" s="146"/>
      <c r="B38" s="147"/>
      <c r="C38" s="154"/>
      <c r="G38" s="156"/>
      <c r="H38" s="0" t="s">
        <v>927</v>
      </c>
      <c r="I38" s="0" t="s">
        <v>916</v>
      </c>
      <c r="S38" s="90"/>
    </row>
    <row r="39" customFormat="false" ht="15" hidden="false" customHeight="false" outlineLevel="0" collapsed="false">
      <c r="A39" s="207"/>
      <c r="B39" s="208"/>
      <c r="C39" s="223"/>
      <c r="D39" s="220"/>
      <c r="E39" s="220"/>
      <c r="F39" s="220"/>
      <c r="G39" s="224"/>
      <c r="H39" s="220" t="s">
        <v>928</v>
      </c>
      <c r="I39" s="220" t="s">
        <v>918</v>
      </c>
      <c r="J39" s="220"/>
      <c r="K39" s="220"/>
      <c r="L39" s="220"/>
      <c r="M39" s="220"/>
      <c r="N39" s="220"/>
      <c r="O39" s="220"/>
      <c r="P39" s="220"/>
      <c r="Q39" s="220"/>
      <c r="R39" s="220"/>
      <c r="S39" s="222"/>
    </row>
    <row r="40" customFormat="false" ht="30" hidden="false" customHeight="false" outlineLevel="0" collapsed="false">
      <c r="A40" s="146" t="s">
        <v>279</v>
      </c>
      <c r="B40" s="227" t="n">
        <v>120</v>
      </c>
      <c r="C40" s="228" t="s">
        <v>929</v>
      </c>
      <c r="D40" s="218" t="s">
        <v>930</v>
      </c>
      <c r="E40" s="218"/>
      <c r="F40" s="0" t="s">
        <v>931</v>
      </c>
      <c r="I40" s="0" t="s">
        <v>932</v>
      </c>
      <c r="J40" s="0" t="s">
        <v>933</v>
      </c>
      <c r="K40" s="0" t="n">
        <v>8976</v>
      </c>
      <c r="L40" s="0" t="s">
        <v>934</v>
      </c>
      <c r="M40" s="0" t="s">
        <v>383</v>
      </c>
      <c r="N40" s="0" t="s">
        <v>935</v>
      </c>
      <c r="O40" s="0" t="s">
        <v>936</v>
      </c>
      <c r="Q40" s="0" t="s">
        <v>937</v>
      </c>
      <c r="R40" s="0" t="n">
        <v>100</v>
      </c>
      <c r="S40" s="90"/>
    </row>
    <row r="41" customFormat="false" ht="15" hidden="false" customHeight="false" outlineLevel="0" collapsed="false">
      <c r="A41" s="146"/>
      <c r="B41" s="147"/>
      <c r="C41" s="154"/>
      <c r="F41" s="0" t="s">
        <v>938</v>
      </c>
      <c r="H41" s="0" t="s">
        <v>867</v>
      </c>
      <c r="I41" s="0" t="s">
        <v>581</v>
      </c>
      <c r="J41" s="0" t="s">
        <v>909</v>
      </c>
      <c r="S41" s="90"/>
    </row>
    <row r="42" customFormat="false" ht="15" hidden="false" customHeight="false" outlineLevel="0" collapsed="false">
      <c r="A42" s="146"/>
      <c r="B42" s="147"/>
      <c r="C42" s="154"/>
      <c r="D42" s="0" t="s">
        <v>939</v>
      </c>
      <c r="H42" s="0" t="s">
        <v>940</v>
      </c>
      <c r="I42" s="0" t="s">
        <v>941</v>
      </c>
      <c r="S42" s="90"/>
    </row>
    <row r="43" customFormat="false" ht="15" hidden="false" customHeight="false" outlineLevel="0" collapsed="false">
      <c r="A43" s="146"/>
      <c r="B43" s="147"/>
      <c r="C43" s="154"/>
      <c r="H43" s="0" t="s">
        <v>942</v>
      </c>
      <c r="I43" s="0" t="s">
        <v>943</v>
      </c>
      <c r="S43" s="90"/>
    </row>
    <row r="44" customFormat="false" ht="15" hidden="false" customHeight="false" outlineLevel="0" collapsed="false">
      <c r="A44" s="146"/>
      <c r="B44" s="229"/>
      <c r="C44" s="228"/>
      <c r="H44" s="0" t="s">
        <v>944</v>
      </c>
      <c r="I44" s="0" t="s">
        <v>945</v>
      </c>
      <c r="S44" s="90"/>
    </row>
    <row r="45" customFormat="false" ht="15" hidden="false" customHeight="false" outlineLevel="0" collapsed="false">
      <c r="A45" s="146"/>
      <c r="B45" s="147"/>
      <c r="C45" s="154"/>
      <c r="F45" s="156"/>
      <c r="G45" s="156"/>
      <c r="H45" s="0" t="s">
        <v>946</v>
      </c>
      <c r="I45" s="0" t="s">
        <v>947</v>
      </c>
      <c r="S45" s="90"/>
    </row>
    <row r="46" customFormat="false" ht="15" hidden="false" customHeight="false" outlineLevel="0" collapsed="false">
      <c r="A46" s="146"/>
      <c r="B46" s="147"/>
      <c r="C46" s="154"/>
      <c r="F46" s="156"/>
      <c r="G46" s="156"/>
      <c r="I46" s="0" t="s">
        <v>948</v>
      </c>
      <c r="S46" s="90"/>
    </row>
    <row r="47" customFormat="false" ht="15" hidden="false" customHeight="false" outlineLevel="0" collapsed="false">
      <c r="A47" s="146"/>
      <c r="B47" s="147"/>
      <c r="C47" s="154"/>
      <c r="F47" s="156"/>
      <c r="G47" s="156"/>
      <c r="H47" s="0" t="s">
        <v>867</v>
      </c>
      <c r="I47" s="0" t="s">
        <v>581</v>
      </c>
      <c r="S47" s="90"/>
    </row>
    <row r="48" customFormat="false" ht="15" hidden="false" customHeight="false" outlineLevel="0" collapsed="false">
      <c r="A48" s="146"/>
      <c r="B48" s="147"/>
      <c r="C48" s="154"/>
      <c r="F48" s="156"/>
      <c r="G48" s="156"/>
      <c r="H48" s="0" t="s">
        <v>949</v>
      </c>
      <c r="I48" s="0" t="s">
        <v>950</v>
      </c>
      <c r="S48" s="90"/>
    </row>
    <row r="49" customFormat="false" ht="15" hidden="false" customHeight="false" outlineLevel="0" collapsed="false">
      <c r="A49" s="146"/>
      <c r="B49" s="147"/>
      <c r="C49" s="154"/>
      <c r="F49" s="156"/>
      <c r="G49" s="156"/>
      <c r="H49" s="0" t="s">
        <v>951</v>
      </c>
      <c r="I49" s="0" t="s">
        <v>952</v>
      </c>
      <c r="S49" s="90"/>
    </row>
    <row r="50" customFormat="false" ht="15.75" hidden="false" customHeight="true" outlineLevel="0" collapsed="false">
      <c r="A50" s="230"/>
      <c r="B50" s="231"/>
      <c r="C50" s="209"/>
      <c r="D50" s="210"/>
      <c r="E50" s="210"/>
      <c r="F50" s="212"/>
      <c r="G50" s="212"/>
      <c r="H50" s="210" t="s">
        <v>953</v>
      </c>
      <c r="I50" s="210" t="s">
        <v>954</v>
      </c>
      <c r="J50" s="210"/>
      <c r="K50" s="210"/>
      <c r="L50" s="210"/>
      <c r="M50" s="210"/>
      <c r="N50" s="210"/>
      <c r="O50" s="210"/>
      <c r="P50" s="210"/>
      <c r="Q50" s="210"/>
      <c r="R50" s="210"/>
      <c r="S50" s="92"/>
    </row>
    <row r="51" customFormat="false" ht="45" hidden="false" customHeight="false" outlineLevel="0" collapsed="false">
      <c r="A51" s="146" t="s">
        <v>279</v>
      </c>
      <c r="B51" s="232" t="n">
        <v>156</v>
      </c>
      <c r="C51" s="228" t="s">
        <v>955</v>
      </c>
      <c r="D51" s="218" t="s">
        <v>956</v>
      </c>
      <c r="E51" s="218"/>
      <c r="F51" s="156"/>
      <c r="G51" s="156"/>
      <c r="I51" s="0" t="s">
        <v>957</v>
      </c>
      <c r="J51" s="0" t="s">
        <v>958</v>
      </c>
      <c r="K51" s="0" t="n">
        <v>60949</v>
      </c>
      <c r="M51" s="0" t="s">
        <v>46</v>
      </c>
      <c r="N51" s="0" t="s">
        <v>959</v>
      </c>
      <c r="O51" s="0" t="s">
        <v>847</v>
      </c>
      <c r="R51" s="0" t="n">
        <v>100</v>
      </c>
      <c r="S51" s="90"/>
    </row>
    <row r="52" customFormat="false" ht="15" hidden="false" customHeight="false" outlineLevel="0" collapsed="false">
      <c r="A52" s="146"/>
      <c r="B52" s="229"/>
      <c r="C52" s="228"/>
      <c r="F52" s="156"/>
      <c r="G52" s="156"/>
      <c r="H52" s="0" t="s">
        <v>960</v>
      </c>
      <c r="I52" s="233" t="s">
        <v>961</v>
      </c>
      <c r="L52" s="233" t="n">
        <v>73</v>
      </c>
      <c r="P52" s="0" t="n">
        <v>51845</v>
      </c>
      <c r="Q52" s="0" t="s">
        <v>962</v>
      </c>
      <c r="S52" s="90"/>
    </row>
    <row r="53" customFormat="false" ht="15" hidden="false" customHeight="false" outlineLevel="0" collapsed="false">
      <c r="A53" s="146"/>
      <c r="B53" s="229"/>
      <c r="C53" s="228"/>
      <c r="D53" s="0" t="s">
        <v>963</v>
      </c>
      <c r="F53" s="156"/>
      <c r="G53" s="156"/>
      <c r="I53" s="0" t="s">
        <v>964</v>
      </c>
      <c r="S53" s="90"/>
    </row>
    <row r="54" customFormat="false" ht="15" hidden="false" customHeight="false" outlineLevel="0" collapsed="false">
      <c r="A54" s="146"/>
      <c r="B54" s="229"/>
      <c r="C54" s="228"/>
      <c r="F54" s="156"/>
      <c r="G54" s="156"/>
      <c r="H54" s="0" t="s">
        <v>965</v>
      </c>
      <c r="I54" s="233" t="s">
        <v>966</v>
      </c>
      <c r="L54" s="233" t="n">
        <v>126</v>
      </c>
      <c r="P54" s="0" t="n">
        <v>106812</v>
      </c>
      <c r="Q54" s="0" t="s">
        <v>967</v>
      </c>
      <c r="S54" s="90"/>
    </row>
    <row r="55" customFormat="false" ht="15" hidden="false" customHeight="false" outlineLevel="0" collapsed="false">
      <c r="A55" s="146"/>
      <c r="B55" s="229"/>
      <c r="C55" s="228"/>
      <c r="F55" s="156"/>
      <c r="G55" s="156"/>
      <c r="I55" s="0" t="s">
        <v>968</v>
      </c>
      <c r="S55" s="90"/>
    </row>
    <row r="56" customFormat="false" ht="15" hidden="false" customHeight="false" outlineLevel="0" collapsed="false">
      <c r="A56" s="230"/>
      <c r="B56" s="231"/>
      <c r="C56" s="209"/>
      <c r="D56" s="210"/>
      <c r="E56" s="210"/>
      <c r="F56" s="212"/>
      <c r="G56" s="212"/>
      <c r="H56" s="210" t="s">
        <v>969</v>
      </c>
      <c r="I56" s="234" t="s">
        <v>970</v>
      </c>
      <c r="J56" s="210"/>
      <c r="K56" s="210"/>
      <c r="L56" s="234" t="n">
        <v>86</v>
      </c>
      <c r="M56" s="210"/>
      <c r="N56" s="210"/>
      <c r="O56" s="210"/>
      <c r="P56" s="210" t="n">
        <v>89356</v>
      </c>
      <c r="Q56" s="210" t="s">
        <v>971</v>
      </c>
      <c r="R56" s="210"/>
      <c r="S56" s="92"/>
    </row>
    <row r="57" customFormat="false" ht="30" hidden="false" customHeight="false" outlineLevel="0" collapsed="false">
      <c r="A57" s="146" t="s">
        <v>199</v>
      </c>
      <c r="B57" s="147" t="n">
        <v>179</v>
      </c>
      <c r="C57" s="154" t="s">
        <v>972</v>
      </c>
      <c r="D57" s="218" t="s">
        <v>973</v>
      </c>
      <c r="E57" s="218"/>
      <c r="F57" s="156" t="s">
        <v>974</v>
      </c>
      <c r="G57" s="235" t="s">
        <v>975</v>
      </c>
      <c r="J57" s="0" t="s">
        <v>976</v>
      </c>
      <c r="K57" s="0" t="n">
        <v>1319</v>
      </c>
      <c r="L57" s="233" t="n">
        <v>22</v>
      </c>
      <c r="M57" s="0" t="s">
        <v>785</v>
      </c>
      <c r="O57" s="0" t="s">
        <v>977</v>
      </c>
      <c r="P57" s="0" t="n">
        <v>15910</v>
      </c>
      <c r="Q57" s="0" t="s">
        <v>978</v>
      </c>
      <c r="R57" s="0" t="n">
        <v>44.8</v>
      </c>
      <c r="S57" s="90"/>
    </row>
    <row r="58" customFormat="false" ht="15" hidden="false" customHeight="false" outlineLevel="0" collapsed="false">
      <c r="A58" s="230"/>
      <c r="B58" s="231"/>
      <c r="C58" s="209"/>
      <c r="D58" s="0" t="s">
        <v>979</v>
      </c>
      <c r="F58" s="212" t="s">
        <v>980</v>
      </c>
      <c r="G58" s="212"/>
      <c r="H58" s="210"/>
      <c r="I58" s="210"/>
      <c r="J58" s="210"/>
      <c r="K58" s="210"/>
      <c r="L58" s="210"/>
      <c r="M58" s="210"/>
      <c r="N58" s="210"/>
      <c r="O58" s="210"/>
      <c r="P58" s="210"/>
      <c r="Q58" s="210"/>
      <c r="R58" s="210"/>
      <c r="S58" s="92"/>
    </row>
    <row r="59" customFormat="false" ht="15" hidden="false" customHeight="false" outlineLevel="0" collapsed="false">
      <c r="A59" s="146" t="s">
        <v>279</v>
      </c>
      <c r="B59" s="147" t="n">
        <v>192</v>
      </c>
      <c r="C59" s="154" t="s">
        <v>981</v>
      </c>
      <c r="D59" s="236" t="s">
        <v>982</v>
      </c>
      <c r="E59" s="236"/>
      <c r="F59" s="150" t="s">
        <v>983</v>
      </c>
      <c r="G59" s="156" t="s">
        <v>984</v>
      </c>
      <c r="J59" s="0" t="s">
        <v>985</v>
      </c>
      <c r="L59" s="233" t="n">
        <v>191</v>
      </c>
      <c r="M59" s="0" t="s">
        <v>383</v>
      </c>
      <c r="N59" s="0" t="s">
        <v>986</v>
      </c>
      <c r="O59" s="0" t="s">
        <v>987</v>
      </c>
      <c r="Q59" s="0" t="s">
        <v>988</v>
      </c>
      <c r="S59" s="90" t="s">
        <v>848</v>
      </c>
    </row>
    <row r="60" customFormat="false" ht="15" hidden="false" customHeight="false" outlineLevel="0" collapsed="false">
      <c r="A60" s="146"/>
      <c r="B60" s="147"/>
      <c r="C60" s="154"/>
      <c r="D60" s="0" t="s">
        <v>989</v>
      </c>
      <c r="F60" s="150"/>
      <c r="G60" s="156"/>
      <c r="H60" s="150" t="s">
        <v>990</v>
      </c>
      <c r="L60" s="233"/>
      <c r="S60" s="90"/>
    </row>
    <row r="61" customFormat="false" ht="15" hidden="false" customHeight="false" outlineLevel="0" collapsed="false">
      <c r="A61" s="230"/>
      <c r="B61" s="231"/>
      <c r="C61" s="209"/>
      <c r="D61" s="210"/>
      <c r="E61" s="210"/>
      <c r="F61" s="237" t="s">
        <v>991</v>
      </c>
      <c r="G61" s="212"/>
      <c r="H61" s="237" t="s">
        <v>992</v>
      </c>
      <c r="I61" s="210"/>
      <c r="J61" s="210" t="s">
        <v>993</v>
      </c>
      <c r="K61" s="210"/>
      <c r="L61" s="210"/>
      <c r="M61" s="210"/>
      <c r="N61" s="210"/>
      <c r="O61" s="210"/>
      <c r="P61" s="210"/>
      <c r="Q61" s="210"/>
      <c r="R61" s="210"/>
      <c r="S61" s="92"/>
    </row>
    <row r="62" customFormat="false" ht="15" hidden="false" customHeight="false" outlineLevel="0" collapsed="false">
      <c r="A62" s="238" t="s">
        <v>279</v>
      </c>
      <c r="B62" s="239" t="n">
        <v>232</v>
      </c>
      <c r="C62" s="240" t="s">
        <v>994</v>
      </c>
      <c r="D62" s="241"/>
      <c r="E62" s="241"/>
      <c r="F62" s="242" t="s">
        <v>995</v>
      </c>
      <c r="G62" s="242" t="s">
        <v>996</v>
      </c>
      <c r="H62" s="241"/>
      <c r="I62" s="241"/>
      <c r="J62" s="241"/>
      <c r="K62" s="241"/>
      <c r="L62" s="241"/>
      <c r="M62" s="241" t="s">
        <v>383</v>
      </c>
      <c r="N62" s="241"/>
      <c r="O62" s="241"/>
      <c r="P62" s="241"/>
      <c r="Q62" s="241"/>
      <c r="R62" s="241"/>
      <c r="S62" s="243"/>
    </row>
    <row r="63" customFormat="false" ht="15" hidden="false" customHeight="false" outlineLevel="0" collapsed="false">
      <c r="A63" s="230"/>
      <c r="B63" s="231"/>
      <c r="C63" s="244" t="s">
        <v>997</v>
      </c>
      <c r="D63" s="210"/>
      <c r="E63" s="210"/>
      <c r="F63" s="237" t="s">
        <v>998</v>
      </c>
      <c r="G63" s="212"/>
      <c r="H63" s="210"/>
      <c r="I63" s="210"/>
      <c r="J63" s="210"/>
      <c r="K63" s="210"/>
      <c r="L63" s="210"/>
      <c r="M63" s="210"/>
      <c r="N63" s="210"/>
      <c r="O63" s="210"/>
      <c r="P63" s="210"/>
      <c r="Q63" s="210"/>
      <c r="R63" s="210"/>
      <c r="S63" s="92"/>
    </row>
    <row r="64" customFormat="false" ht="15" hidden="false" customHeight="false" outlineLevel="0" collapsed="false">
      <c r="B64" s="213"/>
    </row>
    <row r="65" customFormat="false" ht="15" hidden="false" customHeight="true" outlineLevel="0" collapsed="false">
      <c r="C65" s="114" t="s">
        <v>999</v>
      </c>
      <c r="D65" s="114"/>
      <c r="E65" s="114"/>
      <c r="F65" s="114"/>
      <c r="G65" s="114"/>
      <c r="H65" s="114"/>
      <c r="I65" s="114"/>
      <c r="J65" s="114"/>
      <c r="K65" s="114"/>
      <c r="L65" s="114"/>
      <c r="M65" s="114"/>
      <c r="N65" s="114"/>
      <c r="O65" s="114"/>
      <c r="P65" s="114"/>
    </row>
    <row r="66" customFormat="false" ht="15" hidden="false" customHeight="false" outlineLevel="0" collapsed="false">
      <c r="C66" s="114"/>
      <c r="D66" s="114"/>
      <c r="E66" s="114"/>
      <c r="F66" s="114"/>
      <c r="G66" s="114"/>
      <c r="H66" s="114"/>
      <c r="I66" s="114"/>
      <c r="J66" s="114"/>
      <c r="K66" s="114"/>
      <c r="L66" s="114"/>
      <c r="M66" s="114"/>
      <c r="N66" s="114"/>
      <c r="O66" s="114"/>
      <c r="P66" s="114"/>
    </row>
    <row r="67" customFormat="false" ht="15" hidden="false" customHeight="false" outlineLevel="0" collapsed="false">
      <c r="C67" s="114"/>
      <c r="D67" s="114"/>
      <c r="E67" s="114"/>
      <c r="F67" s="114"/>
      <c r="G67" s="114"/>
      <c r="H67" s="114"/>
      <c r="I67" s="114"/>
      <c r="J67" s="114"/>
      <c r="K67" s="114"/>
      <c r="L67" s="114"/>
      <c r="M67" s="114"/>
      <c r="N67" s="114"/>
      <c r="O67" s="114"/>
      <c r="P67" s="114"/>
    </row>
    <row r="68" customFormat="false" ht="15" hidden="false" customHeight="false" outlineLevel="0" collapsed="false">
      <c r="C68" s="114"/>
      <c r="D68" s="114"/>
      <c r="E68" s="114"/>
      <c r="F68" s="114"/>
      <c r="G68" s="114"/>
      <c r="H68" s="114"/>
      <c r="I68" s="114"/>
      <c r="J68" s="114"/>
      <c r="K68" s="114"/>
      <c r="L68" s="114"/>
      <c r="M68" s="114"/>
      <c r="N68" s="114"/>
      <c r="O68" s="114"/>
      <c r="P68" s="114"/>
    </row>
    <row r="70" customFormat="false" ht="15" hidden="false" customHeight="false" outlineLevel="0" collapsed="false">
      <c r="C70" s="47" t="s">
        <v>510</v>
      </c>
      <c r="D70" s="84"/>
      <c r="E70" s="245"/>
    </row>
    <row r="71" customFormat="false" ht="15" hidden="false" customHeight="false" outlineLevel="0" collapsed="false">
      <c r="C71" s="85"/>
      <c r="D71" s="86"/>
      <c r="E71" s="245"/>
    </row>
    <row r="72" customFormat="false" ht="15" hidden="false" customHeight="false" outlineLevel="0" collapsed="false">
      <c r="C72" s="85" t="s">
        <v>511</v>
      </c>
      <c r="D72" s="86" t="s">
        <v>512</v>
      </c>
      <c r="E72" s="245"/>
    </row>
    <row r="73" customFormat="false" ht="15" hidden="false" customHeight="false" outlineLevel="0" collapsed="false">
      <c r="C73" s="85" t="s">
        <v>268</v>
      </c>
      <c r="D73" s="86" t="s">
        <v>513</v>
      </c>
      <c r="E73" s="245"/>
    </row>
    <row r="74" customFormat="false" ht="15" hidden="false" customHeight="false" outlineLevel="0" collapsed="false">
      <c r="C74" s="85" t="s">
        <v>514</v>
      </c>
      <c r="D74" s="86" t="s">
        <v>515</v>
      </c>
      <c r="E74" s="245"/>
    </row>
    <row r="75" customFormat="false" ht="15" hidden="false" customHeight="false" outlineLevel="0" collapsed="false">
      <c r="C75" s="85" t="s">
        <v>516</v>
      </c>
      <c r="D75" s="86" t="s">
        <v>517</v>
      </c>
      <c r="E75" s="245"/>
    </row>
    <row r="76" customFormat="false" ht="15" hidden="false" customHeight="false" outlineLevel="0" collapsed="false">
      <c r="C76" s="85" t="s">
        <v>518</v>
      </c>
      <c r="D76" s="86" t="s">
        <v>519</v>
      </c>
      <c r="E76" s="245"/>
    </row>
    <row r="77" customFormat="false" ht="15" hidden="false" customHeight="false" outlineLevel="0" collapsed="false">
      <c r="C77" s="85" t="s">
        <v>520</v>
      </c>
      <c r="D77" s="86" t="s">
        <v>521</v>
      </c>
      <c r="E77" s="245"/>
    </row>
    <row r="78" customFormat="false" ht="15" hidden="false" customHeight="false" outlineLevel="0" collapsed="false">
      <c r="C78" s="85" t="s">
        <v>522</v>
      </c>
      <c r="D78" s="86" t="s">
        <v>523</v>
      </c>
      <c r="E78" s="245"/>
    </row>
    <row r="79" customFormat="false" ht="15" hidden="false" customHeight="false" outlineLevel="0" collapsed="false">
      <c r="C79" s="85" t="s">
        <v>524</v>
      </c>
      <c r="D79" s="86" t="s">
        <v>525</v>
      </c>
      <c r="E79" s="245"/>
    </row>
    <row r="80" customFormat="false" ht="15" hidden="false" customHeight="false" outlineLevel="0" collapsed="false">
      <c r="C80" s="91" t="s">
        <v>1000</v>
      </c>
      <c r="D80" s="246" t="s">
        <v>1001</v>
      </c>
      <c r="E80" s="245"/>
    </row>
  </sheetData>
  <mergeCells count="1">
    <mergeCell ref="C65:P6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T2" activeCellId="0" sqref="T2"/>
    </sheetView>
  </sheetViews>
  <sheetFormatPr defaultColWidth="11.00390625" defaultRowHeight="15" zeroHeight="false" outlineLevelRow="0" outlineLevelCol="0"/>
  <cols>
    <col collapsed="false" customWidth="true" hidden="false" outlineLevel="0" max="1" min="1" style="36" width="25.57"/>
    <col collapsed="false" customWidth="false" hidden="false" outlineLevel="0" max="2" min="2" style="36" width="10.99"/>
    <col collapsed="false" customWidth="true" hidden="false" outlineLevel="0" max="3" min="3" style="36" width="11.3"/>
    <col collapsed="false" customWidth="true" hidden="false" outlineLevel="0" max="4" min="4" style="36" width="4.43"/>
    <col collapsed="false" customWidth="true" hidden="false" outlineLevel="0" max="5" min="5" style="36" width="11.71"/>
    <col collapsed="false" customWidth="true" hidden="false" outlineLevel="0" max="6" min="6" style="36" width="11.42"/>
    <col collapsed="false" customWidth="true" hidden="false" outlineLevel="0" max="7" min="7" style="36" width="4.29"/>
    <col collapsed="false" customWidth="true" hidden="false" outlineLevel="0" max="8" min="8" style="36" width="6.88"/>
    <col collapsed="false" customWidth="true" hidden="false" outlineLevel="0" max="9" min="9" style="36" width="11.42"/>
    <col collapsed="false" customWidth="true" hidden="false" outlineLevel="0" max="10" min="10" style="36" width="12.14"/>
    <col collapsed="false" customWidth="true" hidden="false" outlineLevel="0" max="11" min="11" style="36" width="12.86"/>
    <col collapsed="false" customWidth="true" hidden="false" outlineLevel="0" max="12" min="12" style="36" width="13.29"/>
    <col collapsed="false" customWidth="true" hidden="false" outlineLevel="0" max="13" min="13" style="36" width="6.01"/>
    <col collapsed="false" customWidth="true" hidden="false" outlineLevel="0" max="14" min="14" style="36" width="8.57"/>
    <col collapsed="false" customWidth="true" hidden="false" outlineLevel="0" max="15" min="15" style="36" width="9.13"/>
    <col collapsed="false" customWidth="true" hidden="false" outlineLevel="0" max="16" min="16" style="36" width="7.57"/>
    <col collapsed="false" customWidth="true" hidden="false" outlineLevel="0" max="17" min="17" style="36" width="3.86"/>
    <col collapsed="false" customWidth="true" hidden="false" outlineLevel="0" max="18" min="18" style="36" width="7.57"/>
    <col collapsed="false" customWidth="true" hidden="false" outlineLevel="0" max="19" min="19" style="36" width="8.14"/>
    <col collapsed="false" customWidth="false" hidden="false" outlineLevel="0" max="1024" min="20" style="36" width="10.99"/>
  </cols>
  <sheetData>
    <row r="1" customFormat="false" ht="15" hidden="false" customHeight="false" outlineLevel="0" collapsed="false">
      <c r="A1" s="36" t="s">
        <v>6</v>
      </c>
      <c r="B1" s="37" t="s">
        <v>257</v>
      </c>
      <c r="C1" s="37" t="s">
        <v>258</v>
      </c>
      <c r="D1" s="36" t="s">
        <v>259</v>
      </c>
      <c r="E1" s="36" t="s">
        <v>260</v>
      </c>
      <c r="F1" s="36" t="s">
        <v>261</v>
      </c>
      <c r="G1" s="36" t="s">
        <v>262</v>
      </c>
      <c r="H1" s="36" t="s">
        <v>263</v>
      </c>
      <c r="I1" s="36" t="s">
        <v>264</v>
      </c>
      <c r="J1" s="36" t="s">
        <v>265</v>
      </c>
      <c r="K1" s="36" t="s">
        <v>266</v>
      </c>
      <c r="L1" s="36" t="s">
        <v>267</v>
      </c>
      <c r="M1" s="36" t="s">
        <v>268</v>
      </c>
      <c r="N1" s="36" t="s">
        <v>269</v>
      </c>
      <c r="O1" s="36" t="s">
        <v>270</v>
      </c>
      <c r="P1" s="36" t="s">
        <v>271</v>
      </c>
      <c r="Q1" s="36" t="s">
        <v>272</v>
      </c>
      <c r="R1" s="36" t="s">
        <v>273</v>
      </c>
      <c r="S1" s="36" t="s">
        <v>274</v>
      </c>
      <c r="T1" s="36" t="s">
        <v>275</v>
      </c>
    </row>
    <row r="2" customFormat="false" ht="15" hidden="false" customHeight="false" outlineLevel="0" collapsed="false">
      <c r="A2" s="139" t="s">
        <v>1002</v>
      </c>
      <c r="B2" s="138" t="s">
        <v>545</v>
      </c>
      <c r="C2" s="139"/>
      <c r="D2" s="247" t="n">
        <v>0.5</v>
      </c>
      <c r="E2" s="247" t="n">
        <v>1</v>
      </c>
      <c r="F2" s="36" t="n">
        <v>2.5</v>
      </c>
      <c r="G2" s="36" t="n">
        <v>2.1</v>
      </c>
      <c r="H2" s="36" t="n">
        <v>1.4</v>
      </c>
      <c r="I2" s="36" t="n">
        <v>0.6</v>
      </c>
      <c r="J2" s="36" t="n">
        <v>3.55</v>
      </c>
      <c r="K2" s="36" t="n">
        <v>0.95</v>
      </c>
      <c r="L2" s="36" t="n">
        <v>0.95</v>
      </c>
    </row>
    <row r="3" customFormat="false" ht="15" hidden="false" customHeight="false" outlineLevel="0" collapsed="false">
      <c r="A3" s="139" t="s">
        <v>1002</v>
      </c>
      <c r="B3" s="138" t="s">
        <v>545</v>
      </c>
      <c r="C3" s="139"/>
      <c r="D3" s="36" t="n">
        <v>0.5</v>
      </c>
      <c r="E3" s="36" t="n">
        <v>2.51</v>
      </c>
      <c r="F3" s="139" t="s">
        <v>277</v>
      </c>
      <c r="G3" s="139" t="n">
        <v>3.9</v>
      </c>
      <c r="H3" s="139" t="n">
        <v>1.6</v>
      </c>
      <c r="I3" s="139" t="n">
        <v>0.66</v>
      </c>
      <c r="J3" s="36" t="n">
        <v>4.12</v>
      </c>
      <c r="K3" s="36" t="n">
        <v>0.95</v>
      </c>
      <c r="L3" s="36" t="n">
        <v>0.95</v>
      </c>
    </row>
    <row r="4" customFormat="false" ht="15" hidden="false" customHeight="false" outlineLevel="0" collapsed="false">
      <c r="A4" s="139" t="s">
        <v>1003</v>
      </c>
      <c r="B4" s="138" t="s">
        <v>276</v>
      </c>
      <c r="C4" s="36" t="n">
        <v>27.2</v>
      </c>
      <c r="D4" s="247" t="n">
        <v>0</v>
      </c>
      <c r="E4" s="247" t="n">
        <v>0</v>
      </c>
      <c r="F4" s="139" t="n">
        <v>4.99</v>
      </c>
      <c r="G4" s="139"/>
      <c r="H4" s="36" t="n">
        <v>1.3</v>
      </c>
      <c r="I4" s="36" t="n">
        <v>0.3</v>
      </c>
      <c r="J4" s="36" t="n">
        <v>4.9</v>
      </c>
      <c r="K4" s="36" t="n">
        <v>0.95</v>
      </c>
      <c r="L4" s="36" t="n">
        <v>0.95</v>
      </c>
      <c r="Q4" s="36" t="n">
        <v>5.9</v>
      </c>
      <c r="R4" s="36" t="n">
        <v>2.7</v>
      </c>
      <c r="S4" s="36" t="n">
        <v>13.5</v>
      </c>
    </row>
    <row r="5" customFormat="false" ht="15" hidden="false" customHeight="false" outlineLevel="0" collapsed="false">
      <c r="A5" s="139" t="s">
        <v>1003</v>
      </c>
      <c r="B5" s="138" t="s">
        <v>276</v>
      </c>
      <c r="C5" s="36" t="n">
        <v>27.2</v>
      </c>
      <c r="D5" s="36" t="n">
        <v>0</v>
      </c>
      <c r="E5" s="36" t="n">
        <v>5</v>
      </c>
      <c r="F5" s="36" t="n">
        <v>14.99</v>
      </c>
      <c r="H5" s="36" t="n">
        <v>4.1</v>
      </c>
      <c r="I5" s="36" t="n">
        <v>0.7</v>
      </c>
      <c r="J5" s="36" t="n">
        <v>22</v>
      </c>
      <c r="K5" s="36" t="n">
        <v>0.95</v>
      </c>
      <c r="L5" s="36" t="n">
        <v>0.95</v>
      </c>
      <c r="Q5" s="36" t="n">
        <v>5.9</v>
      </c>
      <c r="R5" s="36" t="n">
        <v>2.7</v>
      </c>
      <c r="S5" s="36" t="n">
        <v>13.5</v>
      </c>
    </row>
    <row r="6" customFormat="false" ht="15" hidden="false" customHeight="false" outlineLevel="0" collapsed="false">
      <c r="A6" s="139" t="s">
        <v>1003</v>
      </c>
      <c r="B6" s="138" t="s">
        <v>276</v>
      </c>
      <c r="C6" s="36" t="n">
        <v>27.2</v>
      </c>
      <c r="D6" s="36" t="n">
        <v>0</v>
      </c>
      <c r="E6" s="36" t="n">
        <v>15</v>
      </c>
      <c r="F6" s="36" t="n">
        <v>29.99</v>
      </c>
      <c r="H6" s="36" t="n">
        <v>2.5</v>
      </c>
      <c r="I6" s="36" t="n">
        <v>0.1</v>
      </c>
      <c r="J6" s="36" t="n">
        <v>16.1</v>
      </c>
      <c r="K6" s="36" t="n">
        <v>0.95</v>
      </c>
      <c r="L6" s="36" t="n">
        <v>0.95</v>
      </c>
      <c r="Q6" s="36" t="n">
        <v>5.9</v>
      </c>
      <c r="R6" s="36" t="n">
        <v>2.7</v>
      </c>
      <c r="S6" s="36" t="n">
        <v>13.5</v>
      </c>
    </row>
    <row r="7" customFormat="false" ht="15" hidden="false" customHeight="false" outlineLevel="0" collapsed="false">
      <c r="A7" s="139" t="s">
        <v>1003</v>
      </c>
      <c r="B7" s="138" t="s">
        <v>276</v>
      </c>
      <c r="C7" s="36" t="n">
        <v>27.2</v>
      </c>
      <c r="D7" s="36" t="n">
        <v>0</v>
      </c>
      <c r="E7" s="36" t="n">
        <v>30</v>
      </c>
      <c r="F7" s="139" t="n">
        <v>39.99</v>
      </c>
      <c r="G7" s="139"/>
      <c r="H7" s="36" t="n">
        <v>8.6</v>
      </c>
      <c r="I7" s="36" t="n">
        <v>2.9</v>
      </c>
      <c r="J7" s="36" t="n">
        <v>30</v>
      </c>
      <c r="K7" s="36" t="n">
        <v>0.95</v>
      </c>
      <c r="L7" s="36" t="n">
        <v>0.95</v>
      </c>
      <c r="Q7" s="36" t="n">
        <v>5.9</v>
      </c>
      <c r="R7" s="36" t="n">
        <v>2.7</v>
      </c>
      <c r="S7" s="36" t="n">
        <v>13.5</v>
      </c>
    </row>
    <row r="8" customFormat="false" ht="15" hidden="false" customHeight="false" outlineLevel="0" collapsed="false">
      <c r="A8" s="139" t="s">
        <v>1003</v>
      </c>
      <c r="B8" s="138" t="s">
        <v>276</v>
      </c>
      <c r="C8" s="36" t="n">
        <v>27.2</v>
      </c>
      <c r="D8" s="36" t="n">
        <v>0</v>
      </c>
      <c r="E8" s="36" t="n">
        <v>40</v>
      </c>
      <c r="F8" s="139" t="s">
        <v>277</v>
      </c>
      <c r="G8" s="139"/>
      <c r="H8" s="36" t="n">
        <v>7.2</v>
      </c>
      <c r="I8" s="36" t="n">
        <v>2.2</v>
      </c>
      <c r="J8" s="36" t="n">
        <v>28</v>
      </c>
      <c r="K8" s="36" t="n">
        <v>0.95</v>
      </c>
      <c r="L8" s="36" t="n">
        <v>0.95</v>
      </c>
      <c r="Q8" s="36" t="n">
        <v>5.9</v>
      </c>
      <c r="R8" s="36" t="n">
        <v>2.7</v>
      </c>
      <c r="S8" s="36" t="n">
        <v>13.5</v>
      </c>
    </row>
    <row r="9" customFormat="false" ht="15" hidden="false" customHeight="false" outlineLevel="0" collapsed="false">
      <c r="A9" s="36" t="s">
        <v>1004</v>
      </c>
      <c r="B9" s="138" t="s">
        <v>295</v>
      </c>
      <c r="D9" s="247" t="n">
        <v>0</v>
      </c>
      <c r="E9" s="247" t="n">
        <v>0</v>
      </c>
      <c r="F9" s="139" t="n">
        <v>4.99</v>
      </c>
      <c r="G9" s="139"/>
      <c r="H9" s="36" t="n">
        <v>1.64</v>
      </c>
      <c r="I9" s="36" t="n">
        <v>0.53</v>
      </c>
      <c r="J9" s="36" t="n">
        <v>5.2</v>
      </c>
      <c r="K9" s="36" t="n">
        <v>0.95</v>
      </c>
      <c r="L9" s="36" t="n">
        <v>0.95</v>
      </c>
      <c r="M9" s="36" t="n">
        <v>0.15</v>
      </c>
      <c r="N9" s="36" t="n">
        <v>0.06</v>
      </c>
      <c r="O9" s="36" t="n">
        <v>0.39</v>
      </c>
    </row>
    <row r="10" customFormat="false" ht="15" hidden="false" customHeight="false" outlineLevel="0" collapsed="false">
      <c r="A10" s="36" t="s">
        <v>1004</v>
      </c>
      <c r="B10" s="138" t="s">
        <v>295</v>
      </c>
      <c r="C10" s="139"/>
      <c r="D10" s="36" t="n">
        <v>0</v>
      </c>
      <c r="E10" s="36" t="n">
        <v>5</v>
      </c>
      <c r="F10" s="139" t="n">
        <v>14.99</v>
      </c>
      <c r="G10" s="139"/>
      <c r="H10" s="36" t="n">
        <v>4.18</v>
      </c>
      <c r="I10" s="36" t="n">
        <v>0.7</v>
      </c>
      <c r="J10" s="36" t="n">
        <v>21</v>
      </c>
      <c r="K10" s="36" t="n">
        <v>0.95</v>
      </c>
      <c r="L10" s="36" t="n">
        <v>0.95</v>
      </c>
      <c r="M10" s="36" t="n">
        <v>0.15</v>
      </c>
      <c r="N10" s="36" t="n">
        <v>0.06</v>
      </c>
      <c r="O10" s="36" t="n">
        <v>0.39</v>
      </c>
    </row>
    <row r="11" customFormat="false" ht="15" hidden="false" customHeight="false" outlineLevel="0" collapsed="false">
      <c r="A11" s="36" t="s">
        <v>1004</v>
      </c>
      <c r="B11" s="138" t="s">
        <v>295</v>
      </c>
      <c r="C11" s="139"/>
      <c r="D11" s="36" t="n">
        <v>0</v>
      </c>
      <c r="E11" s="36" t="n">
        <v>15</v>
      </c>
      <c r="F11" s="36" t="n">
        <v>29.99</v>
      </c>
      <c r="G11" s="139"/>
      <c r="H11" s="36" t="n">
        <v>2.69</v>
      </c>
      <c r="I11" s="36" t="n">
        <v>0.15</v>
      </c>
      <c r="J11" s="36" t="n">
        <v>15</v>
      </c>
      <c r="K11" s="36" t="n">
        <v>0.95</v>
      </c>
      <c r="L11" s="36" t="n">
        <v>0.95</v>
      </c>
      <c r="M11" s="36" t="n">
        <v>0.15</v>
      </c>
      <c r="N11" s="36" t="n">
        <v>0.06</v>
      </c>
      <c r="O11" s="36" t="n">
        <v>0.39</v>
      </c>
    </row>
    <row r="12" customFormat="false" ht="15" hidden="false" customHeight="false" outlineLevel="0" collapsed="false">
      <c r="A12" s="36" t="s">
        <v>1004</v>
      </c>
      <c r="B12" s="138" t="s">
        <v>295</v>
      </c>
      <c r="C12" s="139"/>
      <c r="D12" s="36" t="n">
        <v>0</v>
      </c>
      <c r="E12" s="36" t="n">
        <v>30</v>
      </c>
      <c r="F12" s="139" t="n">
        <v>39.99</v>
      </c>
      <c r="G12" s="139"/>
      <c r="H12" s="36" t="n">
        <v>8.5</v>
      </c>
      <c r="I12" s="36" t="n">
        <v>3.3</v>
      </c>
      <c r="J12" s="36" t="n">
        <v>24</v>
      </c>
      <c r="K12" s="36" t="n">
        <v>0.95</v>
      </c>
      <c r="L12" s="36" t="n">
        <v>0.95</v>
      </c>
      <c r="M12" s="36" t="n">
        <v>0.15</v>
      </c>
      <c r="N12" s="36" t="n">
        <v>0.06</v>
      </c>
      <c r="O12" s="36" t="n">
        <v>0.39</v>
      </c>
    </row>
    <row r="13" customFormat="false" ht="15" hidden="false" customHeight="false" outlineLevel="0" collapsed="false">
      <c r="A13" s="36" t="s">
        <v>1004</v>
      </c>
      <c r="B13" s="138" t="s">
        <v>295</v>
      </c>
      <c r="C13" s="139"/>
      <c r="D13" s="36" t="n">
        <v>0</v>
      </c>
      <c r="E13" s="36" t="n">
        <v>40</v>
      </c>
      <c r="F13" s="139" t="s">
        <v>277</v>
      </c>
      <c r="G13" s="139"/>
      <c r="H13" s="36" t="n">
        <v>6.27</v>
      </c>
      <c r="I13" s="36" t="n">
        <v>2.2</v>
      </c>
      <c r="J13" s="36" t="n">
        <v>19</v>
      </c>
      <c r="K13" s="36" t="n">
        <v>0.95</v>
      </c>
      <c r="L13" s="36" t="n">
        <v>0.95</v>
      </c>
      <c r="M13" s="36" t="n">
        <v>0.15</v>
      </c>
      <c r="N13" s="36" t="n">
        <v>0.06</v>
      </c>
      <c r="O13" s="36" t="n">
        <v>0.39</v>
      </c>
    </row>
    <row r="14" customFormat="false" ht="15" hidden="false" customHeight="false" outlineLevel="0" collapsed="false">
      <c r="A14" s="139" t="s">
        <v>1005</v>
      </c>
      <c r="B14" s="138" t="s">
        <v>276</v>
      </c>
      <c r="D14" s="247"/>
      <c r="E14" s="247" t="n">
        <v>1</v>
      </c>
      <c r="F14" s="139" t="n">
        <v>4.99</v>
      </c>
      <c r="H14" s="36" t="n">
        <v>0.63</v>
      </c>
      <c r="I14" s="36" t="n">
        <v>0.31</v>
      </c>
      <c r="J14" s="36" t="n">
        <v>1.26</v>
      </c>
      <c r="K14" s="36" t="n">
        <v>0.95</v>
      </c>
      <c r="L14" s="36" t="n">
        <v>0.95</v>
      </c>
      <c r="M14" s="36" t="n">
        <v>0.085</v>
      </c>
      <c r="N14" s="36" t="n">
        <v>0.031</v>
      </c>
      <c r="O14" s="36" t="n">
        <v>0.233</v>
      </c>
    </row>
    <row r="15" customFormat="false" ht="15" hidden="false" customHeight="false" outlineLevel="0" collapsed="false">
      <c r="A15" s="139" t="s">
        <v>1005</v>
      </c>
      <c r="B15" s="138" t="s">
        <v>276</v>
      </c>
      <c r="E15" s="36" t="n">
        <v>5</v>
      </c>
      <c r="F15" s="36" t="n">
        <v>14.99</v>
      </c>
      <c r="G15" s="139"/>
      <c r="H15" s="36" t="n">
        <v>0.83</v>
      </c>
      <c r="I15" s="36" t="n">
        <v>0.32</v>
      </c>
      <c r="J15" s="36" t="n">
        <v>2.15</v>
      </c>
      <c r="K15" s="36" t="n">
        <v>0.95</v>
      </c>
      <c r="L15" s="36" t="n">
        <v>0.95</v>
      </c>
      <c r="M15" s="36" t="n">
        <v>0.085</v>
      </c>
      <c r="N15" s="36" t="n">
        <v>0.031</v>
      </c>
      <c r="O15" s="36" t="n">
        <v>0.233</v>
      </c>
    </row>
    <row r="16" customFormat="false" ht="15" hidden="false" customHeight="false" outlineLevel="0" collapsed="false">
      <c r="A16" s="139" t="s">
        <v>1005</v>
      </c>
      <c r="B16" s="138" t="s">
        <v>276</v>
      </c>
      <c r="E16" s="36" t="n">
        <v>15</v>
      </c>
      <c r="F16" s="36" t="n">
        <v>24.99</v>
      </c>
      <c r="G16" s="139"/>
      <c r="H16" s="36" t="n">
        <v>3.83</v>
      </c>
      <c r="I16" s="36" t="n">
        <v>1.24</v>
      </c>
      <c r="J16" s="36" t="n">
        <v>11.85</v>
      </c>
      <c r="K16" s="36" t="n">
        <v>0.95</v>
      </c>
      <c r="L16" s="36" t="n">
        <v>0.95</v>
      </c>
      <c r="M16" s="36" t="n">
        <v>0.085</v>
      </c>
      <c r="N16" s="36" t="n">
        <v>0.031</v>
      </c>
      <c r="O16" s="36" t="n">
        <v>0.233</v>
      </c>
    </row>
    <row r="17" customFormat="false" ht="15" hidden="false" customHeight="false" outlineLevel="0" collapsed="false">
      <c r="A17" s="139" t="s">
        <v>1005</v>
      </c>
      <c r="B17" s="138" t="s">
        <v>276</v>
      </c>
      <c r="E17" s="36" t="n">
        <v>25</v>
      </c>
      <c r="F17" s="36" t="s">
        <v>277</v>
      </c>
      <c r="G17" s="139"/>
      <c r="H17" s="36" t="n">
        <v>3.45</v>
      </c>
      <c r="I17" s="36" t="n">
        <v>1.02</v>
      </c>
      <c r="J17" s="36" t="n">
        <v>11.67</v>
      </c>
      <c r="K17" s="36" t="n">
        <v>0.95</v>
      </c>
      <c r="L17" s="36" t="n">
        <v>0.95</v>
      </c>
      <c r="M17" s="36" t="n">
        <v>0.085</v>
      </c>
      <c r="N17" s="36" t="n">
        <v>0.031</v>
      </c>
      <c r="O17" s="36" t="n">
        <v>0.233</v>
      </c>
    </row>
    <row r="18" customFormat="false" ht="15" hidden="false" customHeight="false" outlineLevel="0" collapsed="false">
      <c r="A18" s="36" t="s">
        <v>1006</v>
      </c>
      <c r="B18" s="138" t="s">
        <v>290</v>
      </c>
      <c r="C18" s="36" t="n">
        <v>9.8</v>
      </c>
      <c r="D18" s="247" t="n">
        <v>0</v>
      </c>
      <c r="E18" s="247" t="n">
        <v>0.1</v>
      </c>
      <c r="F18" s="36" t="n">
        <v>4.99</v>
      </c>
      <c r="G18" s="36" t="n">
        <v>2.7</v>
      </c>
      <c r="H18" s="36" t="n">
        <v>1.4</v>
      </c>
      <c r="I18" s="36" t="n">
        <v>0.5</v>
      </c>
      <c r="J18" s="36" t="n">
        <v>3.7</v>
      </c>
      <c r="K18" s="36" t="n">
        <v>0.95</v>
      </c>
      <c r="L18" s="36" t="n">
        <v>0.95</v>
      </c>
      <c r="M18" s="36" t="n">
        <v>0.2</v>
      </c>
      <c r="N18" s="36" t="n">
        <v>-0.62</v>
      </c>
      <c r="O18" s="36" t="n">
        <v>1.03</v>
      </c>
      <c r="Q18" s="36" t="n">
        <v>1.8</v>
      </c>
      <c r="R18" s="36" t="n">
        <v>0.8</v>
      </c>
      <c r="S18" s="36" t="n">
        <v>3.8</v>
      </c>
    </row>
    <row r="19" customFormat="false" ht="15" hidden="false" customHeight="false" outlineLevel="0" collapsed="false">
      <c r="A19" s="36" t="s">
        <v>1006</v>
      </c>
      <c r="B19" s="138" t="s">
        <v>290</v>
      </c>
      <c r="C19" s="139" t="n">
        <v>9.8</v>
      </c>
      <c r="D19" s="36" t="n">
        <v>0</v>
      </c>
      <c r="E19" s="36" t="n">
        <v>5</v>
      </c>
      <c r="F19" s="36" t="n">
        <v>9.99</v>
      </c>
      <c r="G19" s="36" t="n">
        <v>7</v>
      </c>
      <c r="H19" s="36" t="n">
        <v>3.3</v>
      </c>
      <c r="I19" s="36" t="n">
        <v>0.8</v>
      </c>
      <c r="J19" s="36" t="n">
        <v>16.9</v>
      </c>
      <c r="K19" s="36" t="n">
        <v>0.95</v>
      </c>
      <c r="L19" s="36" t="n">
        <v>0.95</v>
      </c>
      <c r="M19" s="36" t="n">
        <v>0.2</v>
      </c>
      <c r="N19" s="36" t="n">
        <v>-0.62</v>
      </c>
      <c r="O19" s="36" t="n">
        <v>1.03</v>
      </c>
      <c r="Q19" s="36" t="n">
        <v>1.8</v>
      </c>
      <c r="R19" s="36" t="n">
        <v>0.8</v>
      </c>
      <c r="S19" s="36" t="n">
        <v>3.8</v>
      </c>
    </row>
    <row r="20" customFormat="false" ht="15" hidden="false" customHeight="false" outlineLevel="0" collapsed="false">
      <c r="A20" s="36" t="s">
        <v>1006</v>
      </c>
      <c r="B20" s="138" t="s">
        <v>290</v>
      </c>
      <c r="C20" s="139" t="n">
        <v>9.8</v>
      </c>
      <c r="D20" s="36" t="n">
        <v>0</v>
      </c>
      <c r="E20" s="36" t="n">
        <v>10</v>
      </c>
      <c r="F20" s="36" t="n">
        <v>22.6</v>
      </c>
      <c r="G20" s="36" t="n">
        <v>15.8</v>
      </c>
      <c r="H20" s="36" t="n">
        <v>2.4</v>
      </c>
      <c r="I20" s="36" t="n">
        <v>0.4</v>
      </c>
      <c r="J20" s="36" t="n">
        <v>18.6</v>
      </c>
      <c r="K20" s="36" t="n">
        <v>0.95</v>
      </c>
      <c r="L20" s="36" t="n">
        <v>0.95</v>
      </c>
      <c r="M20" s="36" t="n">
        <v>0.2</v>
      </c>
      <c r="N20" s="36" t="n">
        <v>-0.62</v>
      </c>
      <c r="O20" s="36" t="n">
        <v>1.03</v>
      </c>
      <c r="Q20" s="36" t="n">
        <v>1.8</v>
      </c>
      <c r="R20" s="36" t="n">
        <v>0.8</v>
      </c>
      <c r="S20" s="36" t="n">
        <v>3.8</v>
      </c>
    </row>
    <row r="21" customFormat="false" ht="15" hidden="false" customHeight="false" outlineLevel="0" collapsed="false">
      <c r="A21" s="36" t="s">
        <v>39</v>
      </c>
      <c r="B21" s="138" t="s">
        <v>1007</v>
      </c>
      <c r="C21" s="36" t="n">
        <v>0.3</v>
      </c>
      <c r="D21" s="247"/>
      <c r="E21" s="247"/>
      <c r="F21" s="139"/>
      <c r="G21" s="139"/>
      <c r="K21" s="36" t="n">
        <v>0.95</v>
      </c>
      <c r="L21" s="36" t="n">
        <v>0.95</v>
      </c>
      <c r="Q21" s="36" t="n">
        <v>1.58</v>
      </c>
      <c r="R21" s="36" t="n">
        <v>1.23</v>
      </c>
      <c r="S21" s="36" t="n">
        <v>2.04</v>
      </c>
    </row>
    <row r="22" customFormat="false" ht="15" hidden="false" customHeight="false" outlineLevel="0" collapsed="false">
      <c r="A22" s="139" t="s">
        <v>1008</v>
      </c>
      <c r="B22" s="138" t="s">
        <v>276</v>
      </c>
      <c r="D22" s="247"/>
      <c r="E22" s="247"/>
      <c r="F22" s="139"/>
      <c r="G22" s="248"/>
      <c r="K22" s="36" t="n">
        <v>0.95</v>
      </c>
      <c r="L22" s="36" t="n">
        <v>0.95</v>
      </c>
      <c r="M22" s="249"/>
      <c r="Q22" s="36" t="n">
        <v>4.9</v>
      </c>
      <c r="R22" s="36" t="n">
        <v>3</v>
      </c>
      <c r="S22" s="36" t="n">
        <v>7.1</v>
      </c>
    </row>
    <row r="23" customFormat="false" ht="15" hidden="false" customHeight="false" outlineLevel="0" collapsed="false">
      <c r="A23" s="139" t="s">
        <v>1009</v>
      </c>
      <c r="B23" s="138" t="s">
        <v>824</v>
      </c>
      <c r="D23" s="250"/>
      <c r="E23" s="250"/>
      <c r="F23" s="139"/>
      <c r="G23" s="139"/>
      <c r="K23" s="36" t="n">
        <v>0.95</v>
      </c>
      <c r="L23" s="36" t="n">
        <v>0.95</v>
      </c>
      <c r="M23" s="249" t="n">
        <v>0.11</v>
      </c>
      <c r="N23" s="36" t="n">
        <v>0.02</v>
      </c>
      <c r="O23" s="36" t="n">
        <v>0.44</v>
      </c>
    </row>
    <row r="24" customFormat="false" ht="15" hidden="false" customHeight="false" outlineLevel="0" collapsed="false">
      <c r="A24" s="139" t="s">
        <v>751</v>
      </c>
      <c r="B24" s="138" t="s">
        <v>831</v>
      </c>
      <c r="F24" s="139"/>
      <c r="G24" s="139"/>
      <c r="K24" s="36" t="n">
        <v>0.95</v>
      </c>
      <c r="L24" s="36" t="n">
        <v>0.95</v>
      </c>
      <c r="M24" s="36" t="n">
        <v>0.11</v>
      </c>
      <c r="N24" s="36" t="n">
        <v>0.05</v>
      </c>
      <c r="O24" s="36" t="n">
        <v>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H9" activeCellId="0" sqref="H9"/>
    </sheetView>
  </sheetViews>
  <sheetFormatPr defaultColWidth="11.47265625" defaultRowHeight="15" zeroHeight="false" outlineLevelRow="0" outlineLevelCol="0"/>
  <cols>
    <col collapsed="false" customWidth="true" hidden="false" outlineLevel="0" max="3" min="3" style="0" width="34.29"/>
    <col collapsed="false" customWidth="true" hidden="false" outlineLevel="0" max="4" min="4" style="0" width="31.69"/>
    <col collapsed="false" customWidth="true" hidden="false" outlineLevel="0" max="5" min="5" style="0" width="13.43"/>
    <col collapsed="false" customWidth="true" hidden="false" outlineLevel="0" max="6" min="6" style="0" width="31.43"/>
    <col collapsed="false" customWidth="true" hidden="false" outlineLevel="0" max="7" min="7" style="0" width="20.86"/>
    <col collapsed="false" customWidth="true" hidden="false" outlineLevel="0" max="8" min="8" style="0" width="23.71"/>
    <col collapsed="false" customWidth="true" hidden="false" outlineLevel="0" max="9" min="9" style="0" width="19.42"/>
    <col collapsed="false" customWidth="true" hidden="false" outlineLevel="0" max="10" min="10" style="0" width="25.29"/>
    <col collapsed="false" customWidth="true" hidden="false" outlineLevel="0" max="11" min="11" style="0" width="18.42"/>
    <col collapsed="false" customWidth="true" hidden="false" outlineLevel="0" max="12" min="12" style="0" width="16.14"/>
    <col collapsed="false" customWidth="true" hidden="false" outlineLevel="0" max="13" min="13" style="0" width="21.29"/>
    <col collapsed="false" customWidth="true" hidden="false" outlineLevel="0" max="14" min="14" style="0" width="15.42"/>
    <col collapsed="false" customWidth="true" hidden="false" outlineLevel="0" max="15" min="15" style="0" width="19.31"/>
    <col collapsed="false" customWidth="true" hidden="false" outlineLevel="0" max="16" min="16" style="0" width="14.01"/>
    <col collapsed="false" customWidth="true" hidden="false" outlineLevel="0" max="17" min="17" style="0" width="11.99"/>
    <col collapsed="false" customWidth="true" hidden="false" outlineLevel="0" max="18" min="18" style="0" width="18"/>
    <col collapsed="false" customWidth="true" hidden="false" outlineLevel="0" max="19" min="19" style="0" width="20.71"/>
  </cols>
  <sheetData>
    <row r="1" customFormat="false" ht="45" hidden="false" customHeight="false" outlineLevel="0" collapsed="false">
      <c r="C1" s="41" t="s">
        <v>0</v>
      </c>
      <c r="D1" s="41"/>
      <c r="E1" s="41"/>
    </row>
    <row r="2" customFormat="false" ht="15" hidden="false" customHeight="false" outlineLevel="0" collapsed="false">
      <c r="A2" s="0" t="s">
        <v>1010</v>
      </c>
      <c r="B2" s="42" t="n">
        <v>44726</v>
      </c>
    </row>
    <row r="4" customFormat="false" ht="60" hidden="false" customHeight="false" outlineLevel="0" collapsed="false">
      <c r="A4" s="43"/>
      <c r="B4" s="44"/>
      <c r="C4" s="41" t="s">
        <v>3</v>
      </c>
      <c r="D4" s="41"/>
      <c r="E4" s="41"/>
    </row>
    <row r="5" customFormat="false" ht="90" hidden="false" customHeight="false" outlineLevel="0" collapsed="false">
      <c r="A5" s="45" t="s">
        <v>4</v>
      </c>
      <c r="B5" s="46" t="s">
        <v>5</v>
      </c>
      <c r="C5" s="47" t="s">
        <v>6</v>
      </c>
      <c r="D5" s="9" t="s">
        <v>7</v>
      </c>
      <c r="E5" s="9" t="s">
        <v>8</v>
      </c>
      <c r="F5" s="48" t="s">
        <v>9</v>
      </c>
      <c r="G5" s="48" t="s">
        <v>10</v>
      </c>
      <c r="H5" s="48" t="s">
        <v>11</v>
      </c>
      <c r="I5" s="48" t="s">
        <v>12</v>
      </c>
      <c r="J5" s="48" t="s">
        <v>13</v>
      </c>
      <c r="K5" s="49" t="s">
        <v>14</v>
      </c>
      <c r="L5" s="48" t="s">
        <v>1011</v>
      </c>
      <c r="M5" s="48" t="s">
        <v>16</v>
      </c>
      <c r="N5" s="48" t="s">
        <v>17</v>
      </c>
      <c r="O5" s="48" t="s">
        <v>18</v>
      </c>
      <c r="P5" s="48" t="s">
        <v>19</v>
      </c>
      <c r="Q5" s="48" t="s">
        <v>20</v>
      </c>
      <c r="R5" s="49" t="s">
        <v>21</v>
      </c>
      <c r="S5" s="50" t="s">
        <v>22</v>
      </c>
    </row>
    <row r="6" customFormat="false" ht="15" hidden="false" customHeight="false" outlineLevel="0" collapsed="false">
      <c r="A6" s="146"/>
      <c r="B6" s="147"/>
      <c r="C6" s="251"/>
      <c r="E6" s="117"/>
      <c r="S6" s="90"/>
    </row>
    <row r="7" customFormat="false" ht="165" hidden="false" customHeight="false" outlineLevel="0" collapsed="false">
      <c r="A7" s="146" t="s">
        <v>279</v>
      </c>
      <c r="B7" s="147" t="n">
        <v>6</v>
      </c>
      <c r="C7" s="251" t="s">
        <v>1012</v>
      </c>
      <c r="D7" s="41" t="s">
        <v>1013</v>
      </c>
      <c r="E7" s="117"/>
      <c r="F7" s="2" t="s">
        <v>1014</v>
      </c>
      <c r="G7" s="2" t="s">
        <v>1015</v>
      </c>
      <c r="H7" s="252" t="s">
        <v>1016</v>
      </c>
      <c r="I7" s="253" t="s">
        <v>1017</v>
      </c>
      <c r="J7" s="253" t="s">
        <v>1018</v>
      </c>
      <c r="K7" s="253" t="s">
        <v>1019</v>
      </c>
      <c r="L7" s="253" t="s">
        <v>1020</v>
      </c>
      <c r="M7" s="41" t="s">
        <v>1021</v>
      </c>
      <c r="N7" s="253" t="s">
        <v>1022</v>
      </c>
      <c r="O7" s="2" t="s">
        <v>1023</v>
      </c>
      <c r="P7" s="2" t="s">
        <v>1018</v>
      </c>
      <c r="Q7" s="2" t="s">
        <v>1024</v>
      </c>
      <c r="R7" s="2" t="s">
        <v>1025</v>
      </c>
      <c r="S7" s="254" t="s">
        <v>1026</v>
      </c>
    </row>
    <row r="8" customFormat="false" ht="345" hidden="false" customHeight="false" outlineLevel="0" collapsed="false">
      <c r="A8" s="146" t="s">
        <v>199</v>
      </c>
      <c r="B8" s="147" t="n">
        <v>21</v>
      </c>
      <c r="C8" s="251" t="s">
        <v>52</v>
      </c>
      <c r="D8" s="2" t="s">
        <v>1027</v>
      </c>
      <c r="E8" s="16"/>
      <c r="F8" s="2" t="s">
        <v>1028</v>
      </c>
      <c r="G8" s="253" t="s">
        <v>1029</v>
      </c>
      <c r="H8" s="252" t="s">
        <v>1030</v>
      </c>
      <c r="I8" s="253" t="s">
        <v>1031</v>
      </c>
      <c r="J8" s="253" t="s">
        <v>1032</v>
      </c>
      <c r="K8" s="255" t="n">
        <v>150000</v>
      </c>
      <c r="L8" s="253" t="s">
        <v>1033</v>
      </c>
      <c r="M8" s="253" t="s">
        <v>34</v>
      </c>
      <c r="N8" s="253" t="s">
        <v>1034</v>
      </c>
      <c r="O8" s="253" t="s">
        <v>1018</v>
      </c>
      <c r="P8" s="253" t="s">
        <v>1018</v>
      </c>
      <c r="Q8" s="256" t="s">
        <v>579</v>
      </c>
      <c r="R8" s="256" t="n">
        <v>100</v>
      </c>
      <c r="S8" s="257" t="s">
        <v>1035</v>
      </c>
    </row>
    <row r="9" customFormat="false" ht="90" hidden="false" customHeight="false" outlineLevel="0" collapsed="false">
      <c r="A9" s="146" t="s">
        <v>279</v>
      </c>
      <c r="B9" s="258" t="n">
        <v>26</v>
      </c>
      <c r="C9" s="259" t="s">
        <v>1036</v>
      </c>
      <c r="D9" s="2" t="s">
        <v>1037</v>
      </c>
      <c r="E9" s="16"/>
      <c r="F9" s="2" t="s">
        <v>1038</v>
      </c>
      <c r="G9" s="2" t="s">
        <v>1039</v>
      </c>
      <c r="H9" s="252" t="s">
        <v>1040</v>
      </c>
      <c r="I9" s="253" t="s">
        <v>1041</v>
      </c>
      <c r="J9" s="253" t="s">
        <v>1018</v>
      </c>
      <c r="K9" s="25" t="n">
        <v>14135</v>
      </c>
      <c r="L9" s="2" t="s">
        <v>1042</v>
      </c>
      <c r="M9" s="2" t="s">
        <v>1043</v>
      </c>
      <c r="N9" s="256" t="s">
        <v>647</v>
      </c>
      <c r="O9" s="2" t="s">
        <v>1044</v>
      </c>
      <c r="P9" s="255" t="n">
        <v>228439</v>
      </c>
      <c r="Q9" s="2" t="s">
        <v>1045</v>
      </c>
      <c r="R9" s="260" t="n">
        <v>46.3</v>
      </c>
      <c r="S9" s="254" t="s">
        <v>1046</v>
      </c>
    </row>
    <row r="10" customFormat="false" ht="135" hidden="false" customHeight="false" outlineLevel="0" collapsed="false">
      <c r="A10" s="146" t="s">
        <v>1047</v>
      </c>
      <c r="B10" s="147" t="n">
        <v>50</v>
      </c>
      <c r="C10" s="251" t="s">
        <v>1048</v>
      </c>
      <c r="D10" s="2" t="s">
        <v>1049</v>
      </c>
      <c r="E10" s="16"/>
      <c r="F10" s="2" t="s">
        <v>1050</v>
      </c>
      <c r="G10" s="2" t="s">
        <v>1051</v>
      </c>
      <c r="H10" s="252" t="s">
        <v>1052</v>
      </c>
      <c r="I10" s="253" t="s">
        <v>1053</v>
      </c>
      <c r="J10" s="2" t="s">
        <v>1054</v>
      </c>
      <c r="K10" s="25" t="n">
        <v>1771</v>
      </c>
      <c r="L10" s="2" t="s">
        <v>1055</v>
      </c>
      <c r="M10" s="1" t="s">
        <v>1056</v>
      </c>
      <c r="N10" s="1" t="s">
        <v>1057</v>
      </c>
      <c r="O10" s="2" t="s">
        <v>1058</v>
      </c>
      <c r="P10" s="255" t="n">
        <v>14615</v>
      </c>
      <c r="Q10" s="253" t="s">
        <v>1059</v>
      </c>
      <c r="R10" s="261" t="n">
        <v>79</v>
      </c>
      <c r="S10" s="17"/>
    </row>
    <row r="11" customFormat="false" ht="180" hidden="false" customHeight="false" outlineLevel="0" collapsed="false">
      <c r="A11" s="146" t="s">
        <v>279</v>
      </c>
      <c r="B11" s="147" t="n">
        <v>59</v>
      </c>
      <c r="C11" s="251" t="s">
        <v>1060</v>
      </c>
      <c r="D11" s="2" t="s">
        <v>1061</v>
      </c>
      <c r="E11" s="16"/>
      <c r="F11" s="253" t="s">
        <v>1062</v>
      </c>
      <c r="G11" s="2" t="s">
        <v>1063</v>
      </c>
      <c r="H11" s="252" t="s">
        <v>1064</v>
      </c>
      <c r="I11" s="253" t="s">
        <v>1065</v>
      </c>
      <c r="J11" s="2" t="s">
        <v>1066</v>
      </c>
      <c r="K11" s="25" t="n">
        <v>19882</v>
      </c>
      <c r="L11" s="2" t="s">
        <v>1067</v>
      </c>
      <c r="M11" s="1" t="s">
        <v>1068</v>
      </c>
      <c r="N11" s="1" t="s">
        <v>1069</v>
      </c>
      <c r="O11" s="2" t="s">
        <v>1070</v>
      </c>
      <c r="P11" s="253" t="s">
        <v>1018</v>
      </c>
      <c r="Q11" s="253" t="s">
        <v>1071</v>
      </c>
      <c r="R11" s="262" t="s">
        <v>1072</v>
      </c>
      <c r="S11" s="254" t="s">
        <v>1073</v>
      </c>
    </row>
    <row r="12" customFormat="false" ht="195" hidden="false" customHeight="false" outlineLevel="0" collapsed="false">
      <c r="A12" s="146" t="s">
        <v>279</v>
      </c>
      <c r="B12" s="147" t="n">
        <v>83</v>
      </c>
      <c r="C12" s="251" t="s">
        <v>1074</v>
      </c>
      <c r="D12" s="2" t="s">
        <v>1075</v>
      </c>
      <c r="E12" s="16"/>
      <c r="F12" s="253" t="s">
        <v>1076</v>
      </c>
      <c r="G12" s="2" t="s">
        <v>1077</v>
      </c>
      <c r="H12" s="252" t="s">
        <v>1078</v>
      </c>
      <c r="I12" s="253" t="s">
        <v>1079</v>
      </c>
      <c r="J12" s="2" t="s">
        <v>1080</v>
      </c>
      <c r="K12" s="2" t="s">
        <v>1081</v>
      </c>
      <c r="L12" s="263" t="s">
        <v>1082</v>
      </c>
      <c r="M12" s="2" t="s">
        <v>1083</v>
      </c>
      <c r="N12" s="2" t="s">
        <v>1084</v>
      </c>
      <c r="O12" s="2" t="s">
        <v>1085</v>
      </c>
      <c r="P12" s="253" t="s">
        <v>1018</v>
      </c>
      <c r="Q12" s="2" t="s">
        <v>1086</v>
      </c>
      <c r="R12" s="262" t="s">
        <v>1087</v>
      </c>
      <c r="S12" s="254" t="s">
        <v>1088</v>
      </c>
    </row>
    <row r="13" customFormat="false" ht="195" hidden="false" customHeight="false" outlineLevel="0" collapsed="false">
      <c r="A13" s="146" t="s">
        <v>279</v>
      </c>
      <c r="B13" s="147" t="n">
        <v>101</v>
      </c>
      <c r="C13" s="251" t="s">
        <v>1089</v>
      </c>
      <c r="D13" s="2" t="s">
        <v>1090</v>
      </c>
      <c r="E13" s="16"/>
      <c r="F13" s="253" t="s">
        <v>1091</v>
      </c>
      <c r="G13" s="2" t="s">
        <v>1092</v>
      </c>
      <c r="H13" s="252" t="s">
        <v>1093</v>
      </c>
      <c r="I13" s="253" t="s">
        <v>1094</v>
      </c>
      <c r="J13" s="2" t="s">
        <v>1095</v>
      </c>
      <c r="K13" s="25" t="n">
        <v>22269</v>
      </c>
      <c r="L13" s="263" t="s">
        <v>1096</v>
      </c>
      <c r="M13" s="1" t="s">
        <v>1097</v>
      </c>
      <c r="N13" s="1" t="s">
        <v>1098</v>
      </c>
      <c r="O13" s="2" t="s">
        <v>1099</v>
      </c>
      <c r="P13" s="253" t="s">
        <v>1018</v>
      </c>
      <c r="Q13" s="2" t="s">
        <v>1100</v>
      </c>
      <c r="R13" s="261" t="n">
        <v>0</v>
      </c>
      <c r="S13" s="254" t="s">
        <v>1073</v>
      </c>
      <c r="T13" s="252" t="s">
        <v>1101</v>
      </c>
    </row>
    <row r="14" customFormat="false" ht="150" hidden="false" customHeight="false" outlineLevel="0" collapsed="false">
      <c r="A14" s="146"/>
      <c r="B14" s="147" t="n">
        <v>102</v>
      </c>
      <c r="C14" s="251" t="s">
        <v>1102</v>
      </c>
      <c r="D14" s="2" t="s">
        <v>1090</v>
      </c>
      <c r="E14" s="16"/>
      <c r="F14" s="253" t="s">
        <v>1103</v>
      </c>
      <c r="G14" s="2" t="s">
        <v>1104</v>
      </c>
      <c r="H14" s="252" t="s">
        <v>1105</v>
      </c>
      <c r="I14" s="253" t="s">
        <v>1106</v>
      </c>
      <c r="J14" s="2" t="s">
        <v>1107</v>
      </c>
      <c r="K14" s="1" t="n">
        <v>23.982</v>
      </c>
      <c r="L14" s="263" t="s">
        <v>1108</v>
      </c>
      <c r="M14" s="1" t="s">
        <v>1097</v>
      </c>
      <c r="N14" s="1" t="s">
        <v>1109</v>
      </c>
      <c r="O14" s="2" t="s">
        <v>1110</v>
      </c>
      <c r="P14" s="253" t="s">
        <v>1018</v>
      </c>
      <c r="Q14" s="253" t="s">
        <v>1111</v>
      </c>
      <c r="R14" s="261" t="n">
        <v>0</v>
      </c>
      <c r="S14" s="254" t="s">
        <v>1112</v>
      </c>
    </row>
    <row r="15" customFormat="false" ht="390" hidden="false" customHeight="false" outlineLevel="0" collapsed="false">
      <c r="A15" s="146" t="s">
        <v>199</v>
      </c>
      <c r="B15" s="147" t="n">
        <v>156</v>
      </c>
      <c r="C15" s="251" t="s">
        <v>39</v>
      </c>
      <c r="D15" s="2" t="s">
        <v>1113</v>
      </c>
      <c r="E15" s="264"/>
      <c r="F15" s="252" t="s">
        <v>1114</v>
      </c>
      <c r="G15" s="252" t="s">
        <v>1115</v>
      </c>
      <c r="H15" s="253" t="s">
        <v>1104</v>
      </c>
      <c r="I15" s="253" t="s">
        <v>1104</v>
      </c>
      <c r="J15" s="253" t="s">
        <v>1116</v>
      </c>
      <c r="K15" s="265" t="s">
        <v>1117</v>
      </c>
      <c r="L15" s="252" t="s">
        <v>1118</v>
      </c>
      <c r="M15" s="256" t="s">
        <v>1119</v>
      </c>
      <c r="N15" s="256" t="s">
        <v>47</v>
      </c>
      <c r="O15" s="253" t="s">
        <v>1120</v>
      </c>
      <c r="P15" s="265" t="s">
        <v>1121</v>
      </c>
      <c r="Q15" s="253" t="s">
        <v>1122</v>
      </c>
      <c r="R15" s="256" t="n">
        <v>100</v>
      </c>
      <c r="S15" s="257" t="s">
        <v>1123</v>
      </c>
    </row>
    <row r="16" customFormat="false" ht="15" hidden="false" customHeight="false" outlineLevel="0" collapsed="false">
      <c r="A16" s="159" t="s">
        <v>279</v>
      </c>
      <c r="B16" s="160" t="n">
        <v>158</v>
      </c>
      <c r="C16" s="266" t="s">
        <v>1124</v>
      </c>
      <c r="D16" s="267"/>
      <c r="E16" s="268" t="s">
        <v>317</v>
      </c>
      <c r="F16" s="252"/>
      <c r="G16" s="252"/>
      <c r="H16" s="256"/>
      <c r="I16" s="256"/>
      <c r="J16" s="252"/>
      <c r="K16" s="269"/>
      <c r="L16" s="269"/>
      <c r="M16" s="269"/>
      <c r="N16" s="269"/>
      <c r="O16" s="269"/>
      <c r="P16" s="269"/>
      <c r="Q16" s="269"/>
      <c r="R16" s="269"/>
      <c r="S16" s="270"/>
    </row>
    <row r="17" customFormat="false" ht="270" hidden="false" customHeight="false" outlineLevel="0" collapsed="false">
      <c r="A17" s="146" t="s">
        <v>279</v>
      </c>
      <c r="B17" s="147" t="n">
        <v>167</v>
      </c>
      <c r="C17" s="251" t="s">
        <v>1125</v>
      </c>
      <c r="D17" s="2" t="s">
        <v>1126</v>
      </c>
      <c r="E17" s="264"/>
      <c r="F17" s="252" t="s">
        <v>1127</v>
      </c>
      <c r="G17" s="256" t="s">
        <v>1104</v>
      </c>
      <c r="H17" s="252" t="s">
        <v>1128</v>
      </c>
      <c r="I17" s="253" t="s">
        <v>1129</v>
      </c>
      <c r="J17" s="253" t="s">
        <v>1130</v>
      </c>
      <c r="K17" s="255" t="n">
        <v>289748</v>
      </c>
      <c r="L17" s="253" t="s">
        <v>1131</v>
      </c>
      <c r="M17" s="256" t="s">
        <v>383</v>
      </c>
      <c r="N17" s="256" t="s">
        <v>1132</v>
      </c>
      <c r="O17" s="256" t="s">
        <v>1133</v>
      </c>
      <c r="P17" s="253" t="s">
        <v>1018</v>
      </c>
      <c r="Q17" s="253" t="s">
        <v>1134</v>
      </c>
      <c r="R17" s="256" t="n">
        <v>100</v>
      </c>
      <c r="S17" s="257" t="s">
        <v>1135</v>
      </c>
    </row>
    <row r="18" customFormat="false" ht="60" hidden="false" customHeight="false" outlineLevel="0" collapsed="false">
      <c r="A18" s="146" t="s">
        <v>199</v>
      </c>
      <c r="B18" s="147" t="n">
        <v>179</v>
      </c>
      <c r="C18" s="251" t="s">
        <v>1008</v>
      </c>
      <c r="D18" s="2" t="s">
        <v>973</v>
      </c>
      <c r="E18" s="268" t="s">
        <v>317</v>
      </c>
      <c r="F18" s="252" t="s">
        <v>1136</v>
      </c>
      <c r="G18" s="253" t="s">
        <v>1104</v>
      </c>
      <c r="H18" s="253" t="s">
        <v>1104</v>
      </c>
      <c r="I18" s="253" t="s">
        <v>1104</v>
      </c>
      <c r="J18" s="41" t="s">
        <v>976</v>
      </c>
      <c r="K18" s="255" t="n">
        <v>1319</v>
      </c>
      <c r="L18" s="256" t="n">
        <v>24</v>
      </c>
      <c r="M18" s="253" t="s">
        <v>760</v>
      </c>
      <c r="N18" s="256" t="s">
        <v>979</v>
      </c>
      <c r="O18" s="253" t="s">
        <v>1137</v>
      </c>
      <c r="P18" s="253" t="s">
        <v>1138</v>
      </c>
      <c r="Q18" s="2" t="s">
        <v>1139</v>
      </c>
      <c r="R18" s="256" t="n">
        <v>44.8</v>
      </c>
      <c r="S18" s="271"/>
    </row>
    <row r="19" customFormat="false" ht="90" hidden="false" customHeight="false" outlineLevel="0" collapsed="false">
      <c r="A19" s="146" t="s">
        <v>199</v>
      </c>
      <c r="B19" s="147" t="n">
        <v>197</v>
      </c>
      <c r="C19" s="251" t="s">
        <v>302</v>
      </c>
      <c r="D19" s="2" t="s">
        <v>1140</v>
      </c>
      <c r="E19" s="27"/>
      <c r="F19" s="253" t="s">
        <v>1141</v>
      </c>
      <c r="G19" s="253" t="s">
        <v>1142</v>
      </c>
      <c r="H19" s="252" t="s">
        <v>1143</v>
      </c>
      <c r="I19" s="253" t="s">
        <v>1144</v>
      </c>
      <c r="J19" s="253" t="s">
        <v>1145</v>
      </c>
      <c r="K19" s="265" t="n">
        <v>6841</v>
      </c>
      <c r="L19" s="253" t="s">
        <v>1146</v>
      </c>
      <c r="M19" s="253" t="s">
        <v>1056</v>
      </c>
      <c r="N19" s="256" t="s">
        <v>559</v>
      </c>
      <c r="O19" s="253" t="s">
        <v>1147</v>
      </c>
      <c r="P19" s="255" t="n">
        <v>77955</v>
      </c>
      <c r="Q19" s="253" t="s">
        <v>1148</v>
      </c>
      <c r="R19" s="256" t="n">
        <v>77</v>
      </c>
      <c r="S19" s="272"/>
    </row>
    <row r="20" customFormat="false" ht="90" hidden="false" customHeight="false" outlineLevel="0" collapsed="false">
      <c r="A20" s="146" t="s">
        <v>279</v>
      </c>
      <c r="B20" s="147" t="n">
        <v>199</v>
      </c>
      <c r="C20" s="251" t="s">
        <v>1149</v>
      </c>
      <c r="D20" s="2" t="s">
        <v>1150</v>
      </c>
      <c r="E20" s="264"/>
      <c r="F20" s="253" t="s">
        <v>1151</v>
      </c>
      <c r="G20" s="253" t="s">
        <v>1152</v>
      </c>
      <c r="H20" s="252" t="s">
        <v>1153</v>
      </c>
      <c r="I20" s="253" t="s">
        <v>1154</v>
      </c>
      <c r="J20" s="253" t="s">
        <v>1155</v>
      </c>
      <c r="K20" s="265" t="n">
        <v>3708</v>
      </c>
      <c r="L20" s="263" t="s">
        <v>1156</v>
      </c>
      <c r="M20" s="253" t="s">
        <v>1056</v>
      </c>
      <c r="N20" s="256" t="s">
        <v>1157</v>
      </c>
      <c r="O20" s="256" t="s">
        <v>1018</v>
      </c>
      <c r="P20" s="256" t="s">
        <v>1018</v>
      </c>
      <c r="Q20" s="256" t="s">
        <v>1018</v>
      </c>
      <c r="R20" s="256" t="s">
        <v>1018</v>
      </c>
      <c r="S20" s="272"/>
    </row>
    <row r="21" customFormat="false" ht="105" hidden="false" customHeight="false" outlineLevel="0" collapsed="false">
      <c r="A21" s="146" t="s">
        <v>279</v>
      </c>
      <c r="B21" s="147" t="n">
        <v>228</v>
      </c>
      <c r="C21" s="251" t="s">
        <v>348</v>
      </c>
      <c r="D21" s="1" t="s">
        <v>734</v>
      </c>
      <c r="E21" s="16"/>
      <c r="F21" s="253" t="s">
        <v>1158</v>
      </c>
      <c r="G21" s="253" t="s">
        <v>1104</v>
      </c>
      <c r="H21" s="252" t="s">
        <v>1159</v>
      </c>
      <c r="I21" s="253" t="s">
        <v>1160</v>
      </c>
      <c r="J21" s="253" t="s">
        <v>1161</v>
      </c>
      <c r="K21" s="273" t="n">
        <v>25120</v>
      </c>
      <c r="L21" s="253" t="s">
        <v>1162</v>
      </c>
      <c r="M21" s="256" t="s">
        <v>593</v>
      </c>
      <c r="N21" s="256" t="s">
        <v>358</v>
      </c>
      <c r="O21" s="256" t="s">
        <v>741</v>
      </c>
      <c r="P21" s="256" t="s">
        <v>1018</v>
      </c>
      <c r="Q21" s="256" t="s">
        <v>742</v>
      </c>
      <c r="R21" s="274" t="s">
        <v>1163</v>
      </c>
      <c r="S21" s="257" t="s">
        <v>1164</v>
      </c>
    </row>
    <row r="22" customFormat="false" ht="210" hidden="false" customHeight="false" outlineLevel="0" collapsed="false">
      <c r="A22" s="146" t="s">
        <v>279</v>
      </c>
      <c r="B22" s="147" t="n">
        <v>311</v>
      </c>
      <c r="C22" s="251" t="s">
        <v>1165</v>
      </c>
      <c r="D22" s="2" t="s">
        <v>1166</v>
      </c>
      <c r="E22" s="264"/>
      <c r="F22" s="253" t="s">
        <v>1167</v>
      </c>
      <c r="G22" s="2" t="s">
        <v>1168</v>
      </c>
      <c r="H22" s="252" t="s">
        <v>1169</v>
      </c>
      <c r="I22" s="253" t="s">
        <v>1170</v>
      </c>
      <c r="J22" s="253" t="s">
        <v>1171</v>
      </c>
      <c r="K22" s="265" t="n">
        <v>53547</v>
      </c>
      <c r="L22" s="253" t="s">
        <v>1172</v>
      </c>
      <c r="M22" s="256" t="s">
        <v>34</v>
      </c>
      <c r="N22" s="256" t="s">
        <v>1173</v>
      </c>
      <c r="O22" s="253" t="s">
        <v>1174</v>
      </c>
      <c r="P22" s="256" t="s">
        <v>1018</v>
      </c>
      <c r="Q22" s="253" t="s">
        <v>1175</v>
      </c>
      <c r="R22" s="256" t="n">
        <v>100</v>
      </c>
      <c r="S22" s="257" t="s">
        <v>1176</v>
      </c>
    </row>
    <row r="23" customFormat="false" ht="135" hidden="false" customHeight="false" outlineLevel="0" collapsed="false">
      <c r="A23" s="146" t="s">
        <v>279</v>
      </c>
      <c r="B23" s="147" t="n">
        <v>315</v>
      </c>
      <c r="C23" s="251" t="s">
        <v>1177</v>
      </c>
      <c r="D23" s="2" t="s">
        <v>1178</v>
      </c>
      <c r="E23" s="264"/>
      <c r="F23" s="253" t="s">
        <v>1179</v>
      </c>
      <c r="G23" s="253" t="s">
        <v>1104</v>
      </c>
      <c r="H23" s="252" t="s">
        <v>1180</v>
      </c>
      <c r="I23" s="253" t="s">
        <v>1181</v>
      </c>
      <c r="J23" s="275" t="s">
        <v>1182</v>
      </c>
      <c r="K23" s="255" t="n">
        <v>19882</v>
      </c>
      <c r="L23" s="253" t="s">
        <v>1183</v>
      </c>
      <c r="M23" s="256" t="s">
        <v>1184</v>
      </c>
      <c r="N23" s="256" t="s">
        <v>1069</v>
      </c>
      <c r="O23" s="253" t="s">
        <v>1185</v>
      </c>
      <c r="P23" s="256" t="s">
        <v>1018</v>
      </c>
      <c r="Q23" s="2" t="s">
        <v>1186</v>
      </c>
      <c r="R23" s="253" t="s">
        <v>1187</v>
      </c>
      <c r="S23" s="257" t="s">
        <v>1188</v>
      </c>
    </row>
    <row r="24" customFormat="false" ht="120" hidden="false" customHeight="false" outlineLevel="0" collapsed="false">
      <c r="A24" s="146" t="s">
        <v>279</v>
      </c>
      <c r="B24" s="147" t="n">
        <v>317</v>
      </c>
      <c r="C24" s="251" t="s">
        <v>1189</v>
      </c>
      <c r="D24" s="2" t="s">
        <v>1190</v>
      </c>
      <c r="E24" s="264"/>
      <c r="F24" s="253" t="s">
        <v>1191</v>
      </c>
      <c r="G24" s="2" t="s">
        <v>1192</v>
      </c>
      <c r="H24" s="253" t="s">
        <v>1104</v>
      </c>
      <c r="I24" s="253" t="s">
        <v>1104</v>
      </c>
      <c r="J24" s="253" t="s">
        <v>1018</v>
      </c>
      <c r="K24" s="255" t="n">
        <v>13048</v>
      </c>
      <c r="L24" s="253" t="s">
        <v>1193</v>
      </c>
      <c r="M24" s="253" t="s">
        <v>1194</v>
      </c>
      <c r="N24" s="256" t="s">
        <v>1195</v>
      </c>
      <c r="O24" s="253" t="s">
        <v>1196</v>
      </c>
      <c r="P24" s="256" t="s">
        <v>1018</v>
      </c>
      <c r="Q24" s="2" t="s">
        <v>1197</v>
      </c>
      <c r="R24" s="253" t="s">
        <v>1198</v>
      </c>
      <c r="S24" s="257" t="s">
        <v>1199</v>
      </c>
    </row>
    <row r="25" customFormat="false" ht="105" hidden="false" customHeight="false" outlineLevel="0" collapsed="false">
      <c r="A25" s="230" t="s">
        <v>279</v>
      </c>
      <c r="B25" s="231" t="n">
        <v>332</v>
      </c>
      <c r="C25" s="276" t="s">
        <v>1200</v>
      </c>
      <c r="D25" s="277" t="s">
        <v>1201</v>
      </c>
      <c r="E25" s="278"/>
      <c r="F25" s="279" t="s">
        <v>1202</v>
      </c>
      <c r="G25" s="279" t="s">
        <v>1203</v>
      </c>
      <c r="H25" s="280" t="s">
        <v>1204</v>
      </c>
      <c r="I25" s="279" t="s">
        <v>1205</v>
      </c>
      <c r="J25" s="279" t="s">
        <v>1018</v>
      </c>
      <c r="K25" s="279" t="s">
        <v>1206</v>
      </c>
      <c r="L25" s="279" t="s">
        <v>1207</v>
      </c>
      <c r="M25" s="279" t="s">
        <v>593</v>
      </c>
      <c r="N25" s="279" t="s">
        <v>1208</v>
      </c>
      <c r="O25" s="279" t="s">
        <v>1209</v>
      </c>
      <c r="P25" s="279" t="s">
        <v>1210</v>
      </c>
      <c r="Q25" s="279" t="s">
        <v>1211</v>
      </c>
      <c r="R25" s="281" t="n">
        <v>29</v>
      </c>
      <c r="S25" s="282" t="s">
        <v>1212</v>
      </c>
    </row>
    <row r="26" customFormat="false" ht="15" hidden="false" customHeight="false" outlineLevel="0" collapsed="false">
      <c r="B26" s="213"/>
    </row>
    <row r="27" customFormat="false" ht="15" hidden="false" customHeight="true" outlineLevel="0" collapsed="false">
      <c r="C27" s="114" t="s">
        <v>1213</v>
      </c>
      <c r="D27" s="114"/>
      <c r="E27" s="114"/>
      <c r="F27" s="114"/>
      <c r="G27" s="114"/>
      <c r="H27" s="114"/>
      <c r="I27" s="114"/>
      <c r="J27" s="114"/>
      <c r="K27" s="114"/>
      <c r="L27" s="114"/>
      <c r="M27" s="114"/>
      <c r="N27" s="114"/>
      <c r="O27" s="114"/>
      <c r="P27" s="114"/>
    </row>
    <row r="28" customFormat="false" ht="15" hidden="false" customHeight="false" outlineLevel="0" collapsed="false">
      <c r="C28" s="114"/>
      <c r="D28" s="114"/>
      <c r="E28" s="114"/>
      <c r="F28" s="114"/>
      <c r="G28" s="114"/>
      <c r="H28" s="114"/>
      <c r="I28" s="114"/>
      <c r="J28" s="114"/>
      <c r="K28" s="114"/>
      <c r="L28" s="114"/>
      <c r="M28" s="114"/>
      <c r="N28" s="114"/>
      <c r="O28" s="114"/>
      <c r="P28" s="114"/>
    </row>
    <row r="29" customFormat="false" ht="15" hidden="false" customHeight="false" outlineLevel="0" collapsed="false">
      <c r="C29" s="114"/>
      <c r="D29" s="114"/>
      <c r="E29" s="114"/>
      <c r="F29" s="114"/>
      <c r="G29" s="114"/>
      <c r="H29" s="114"/>
      <c r="I29" s="114"/>
      <c r="J29" s="114"/>
      <c r="K29" s="114"/>
      <c r="L29" s="114"/>
      <c r="M29" s="114"/>
      <c r="N29" s="114"/>
      <c r="O29" s="114"/>
      <c r="P29" s="114"/>
    </row>
    <row r="30" customFormat="false" ht="15" hidden="false" customHeight="false" outlineLevel="0" collapsed="false">
      <c r="C30" s="114"/>
      <c r="D30" s="114"/>
      <c r="E30" s="114"/>
      <c r="F30" s="114"/>
      <c r="G30" s="114"/>
      <c r="H30" s="114"/>
      <c r="I30" s="114"/>
      <c r="J30" s="114"/>
      <c r="K30" s="114"/>
      <c r="L30" s="114"/>
      <c r="M30" s="114"/>
      <c r="N30" s="114"/>
      <c r="O30" s="114"/>
      <c r="P30" s="114"/>
    </row>
    <row r="32" customFormat="false" ht="15" hidden="false" customHeight="false" outlineLevel="0" collapsed="false">
      <c r="C32" s="47" t="s">
        <v>510</v>
      </c>
      <c r="D32" s="50"/>
    </row>
    <row r="33" customFormat="false" ht="15" hidden="false" customHeight="false" outlineLevel="0" collapsed="false">
      <c r="C33" s="85"/>
      <c r="D33" s="283"/>
    </row>
    <row r="34" customFormat="false" ht="15" hidden="false" customHeight="false" outlineLevel="0" collapsed="false">
      <c r="C34" s="85" t="s">
        <v>511</v>
      </c>
      <c r="D34" s="283" t="s">
        <v>512</v>
      </c>
    </row>
    <row r="35" customFormat="false" ht="15" hidden="false" customHeight="false" outlineLevel="0" collapsed="false">
      <c r="C35" s="85" t="s">
        <v>268</v>
      </c>
      <c r="D35" s="283" t="s">
        <v>513</v>
      </c>
    </row>
    <row r="36" customFormat="false" ht="15" hidden="false" customHeight="false" outlineLevel="0" collapsed="false">
      <c r="C36" s="85" t="s">
        <v>514</v>
      </c>
      <c r="D36" s="283" t="s">
        <v>515</v>
      </c>
    </row>
    <row r="37" customFormat="false" ht="15" hidden="false" customHeight="false" outlineLevel="0" collapsed="false">
      <c r="C37" s="85" t="s">
        <v>516</v>
      </c>
      <c r="D37" s="283" t="s">
        <v>517</v>
      </c>
    </row>
    <row r="38" customFormat="false" ht="15" hidden="false" customHeight="false" outlineLevel="0" collapsed="false">
      <c r="C38" s="85" t="s">
        <v>518</v>
      </c>
      <c r="D38" s="283" t="s">
        <v>519</v>
      </c>
    </row>
    <row r="39" customFormat="false" ht="15" hidden="false" customHeight="false" outlineLevel="0" collapsed="false">
      <c r="C39" s="85" t="s">
        <v>520</v>
      </c>
      <c r="D39" s="283" t="s">
        <v>521</v>
      </c>
    </row>
    <row r="40" customFormat="false" ht="15" hidden="false" customHeight="false" outlineLevel="0" collapsed="false">
      <c r="C40" s="85" t="s">
        <v>522</v>
      </c>
      <c r="D40" s="283" t="s">
        <v>523</v>
      </c>
    </row>
    <row r="41" customFormat="false" ht="15" hidden="false" customHeight="false" outlineLevel="0" collapsed="false">
      <c r="C41" s="85" t="s">
        <v>524</v>
      </c>
      <c r="D41" s="283" t="s">
        <v>525</v>
      </c>
    </row>
    <row r="42" customFormat="false" ht="15" hidden="false" customHeight="false" outlineLevel="0" collapsed="false">
      <c r="C42" s="91" t="s">
        <v>536</v>
      </c>
      <c r="D42" s="284" t="s">
        <v>537</v>
      </c>
    </row>
    <row r="43" customFormat="false" ht="15" hidden="false" customHeight="false" outlineLevel="0" collapsed="false">
      <c r="M43" s="63"/>
    </row>
  </sheetData>
  <mergeCells count="1">
    <mergeCell ref="C27:P3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2022-01-24T08:20:44Z</dcterms:created>
  <dc:creator>Linda Walsh</dc:creator>
  <dc:description/>
  <dc:language>de-DE</dc:language>
  <cp:lastModifiedBy>Daniel Wollschläger</cp:lastModifiedBy>
  <dcterms:modified xsi:type="dcterms:W3CDTF">2022-07-22T17:31:34Z</dcterms:modified>
  <cp:revision>201</cp:revision>
  <dc:subject/>
  <dc:title/>
</cp:coreProperties>
</file>

<file path=docProps/custom.xml><?xml version="1.0" encoding="utf-8"?>
<Properties xmlns="http://schemas.openxmlformats.org/officeDocument/2006/custom-properties" xmlns:vt="http://schemas.openxmlformats.org/officeDocument/2006/docPropsVTypes"/>
</file>