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H53" i="1"/>
  <c r="H51" i="1"/>
  <c r="M14" i="1" l="1"/>
  <c r="E53" i="1"/>
  <c r="E51" i="1"/>
  <c r="E52" i="1"/>
  <c r="M13" i="1"/>
  <c r="D42" i="1"/>
  <c r="F42" i="1" s="1"/>
  <c r="L12" i="1" s="1"/>
  <c r="D43" i="1"/>
  <c r="F43" i="1" s="1"/>
  <c r="D44" i="1"/>
  <c r="E44" i="1" s="1"/>
  <c r="B34" i="1"/>
  <c r="B33" i="1"/>
  <c r="B32" i="1"/>
  <c r="I4" i="1"/>
  <c r="C28" i="1"/>
  <c r="E30" i="1" s="1"/>
  <c r="C24" i="1"/>
  <c r="E26" i="1" s="1"/>
  <c r="B17" i="1"/>
  <c r="C9" i="1"/>
  <c r="C11" i="1" s="1"/>
  <c r="E5" i="1"/>
  <c r="K13" i="1" s="1"/>
  <c r="E6" i="1"/>
  <c r="K14" i="1" s="1"/>
  <c r="E4" i="1"/>
  <c r="C5" i="1"/>
  <c r="C6" i="1"/>
  <c r="C4" i="1"/>
  <c r="E7" i="1" l="1"/>
  <c r="J4" i="1" s="1"/>
  <c r="K4" i="1" s="1"/>
  <c r="C30" i="1"/>
  <c r="J3" i="1"/>
  <c r="M12" i="1"/>
  <c r="M15" i="1" s="1"/>
  <c r="I3" i="1"/>
  <c r="M3" i="1" s="1"/>
  <c r="L13" i="1"/>
  <c r="D45" i="1"/>
  <c r="I5" i="1"/>
  <c r="I6" i="1"/>
  <c r="K12" i="1"/>
  <c r="K15" i="1" s="1"/>
  <c r="B36" i="1"/>
  <c r="E43" i="1"/>
  <c r="C7" i="1"/>
  <c r="I2" i="1"/>
  <c r="F44" i="1"/>
  <c r="L14" i="1" s="1"/>
  <c r="I51" i="1"/>
  <c r="I53" i="1"/>
  <c r="I52" i="1"/>
  <c r="E42" i="1"/>
  <c r="E31" i="1"/>
  <c r="E11" i="1"/>
  <c r="F11" i="1" s="1"/>
  <c r="C26" i="1"/>
  <c r="M4" i="1" l="1"/>
  <c r="L4" i="1"/>
  <c r="J22" i="1"/>
  <c r="L3" i="1"/>
  <c r="K3" i="1"/>
  <c r="F45" i="1"/>
  <c r="J2" i="1"/>
  <c r="L2" i="1" s="1"/>
  <c r="K2" i="1"/>
  <c r="J21" i="1"/>
  <c r="E45" i="1"/>
  <c r="I8" i="1"/>
  <c r="I7" i="1"/>
  <c r="I9" i="1"/>
  <c r="E32" i="1"/>
  <c r="J12" i="1" s="1"/>
  <c r="L15" i="1"/>
  <c r="E33" i="1"/>
  <c r="J13" i="1" s="1"/>
  <c r="E34" i="1"/>
  <c r="J14" i="1" s="1"/>
  <c r="E13" i="1"/>
  <c r="E15" i="1"/>
  <c r="I14" i="1" s="1"/>
  <c r="E14" i="1"/>
  <c r="I13" i="1" s="1"/>
  <c r="N4" i="1" l="1"/>
  <c r="J20" i="1" s="1"/>
  <c r="N13" i="1"/>
  <c r="M2" i="1"/>
  <c r="N3" i="1"/>
  <c r="O3" i="1" s="1"/>
  <c r="J15" i="1"/>
  <c r="J6" i="1"/>
  <c r="N14" i="1"/>
  <c r="I12" i="1"/>
  <c r="J5" i="1"/>
  <c r="E36" i="1"/>
  <c r="E17" i="1"/>
  <c r="O4" i="1" l="1"/>
  <c r="N2" i="1"/>
  <c r="K6" i="1"/>
  <c r="L6" i="1"/>
  <c r="M6" i="1"/>
  <c r="L5" i="1"/>
  <c r="M5" i="1"/>
  <c r="K5" i="1"/>
  <c r="I15" i="1"/>
  <c r="L20" i="1" s="1"/>
  <c r="N12" i="1"/>
  <c r="J18" i="1" l="1"/>
  <c r="J16" i="1"/>
  <c r="J17" i="1"/>
  <c r="N6" i="1"/>
  <c r="O6" i="1" s="1"/>
  <c r="O2" i="1"/>
  <c r="N16" i="1"/>
  <c r="N5" i="1"/>
  <c r="J19" i="1" l="1"/>
  <c r="I24" i="1" s="1"/>
  <c r="K8" i="1" s="1"/>
  <c r="O5" i="1"/>
  <c r="K20" i="1" l="1"/>
  <c r="L21" i="1" s="1"/>
</calcChain>
</file>

<file path=xl/sharedStrings.xml><?xml version="1.0" encoding="utf-8"?>
<sst xmlns="http://schemas.openxmlformats.org/spreadsheetml/2006/main" count="77" uniqueCount="54">
  <si>
    <t>subscribers</t>
  </si>
  <si>
    <t>To the Company</t>
  </si>
  <si>
    <t>To the Author</t>
  </si>
  <si>
    <t>Individual Video Sales</t>
  </si>
  <si>
    <t>Teacher 1</t>
  </si>
  <si>
    <t>Teacher 2</t>
  </si>
  <si>
    <t>Teacher 3</t>
  </si>
  <si>
    <t>Monthly Subscriptions</t>
  </si>
  <si>
    <t>fee</t>
  </si>
  <si>
    <t xml:space="preserve">Teacher 1 </t>
  </si>
  <si>
    <t>(submissions)</t>
  </si>
  <si>
    <t>total submissions</t>
  </si>
  <si>
    <t>YEARLY</t>
  </si>
  <si>
    <t>new subscribers</t>
  </si>
  <si>
    <t>Unlimited</t>
  </si>
  <si>
    <t>Total Income</t>
  </si>
  <si>
    <t>Individual Sales</t>
  </si>
  <si>
    <t>Monthly Sub</t>
  </si>
  <si>
    <t>Yearly &amp; Unlim</t>
  </si>
  <si>
    <t>Dustin</t>
  </si>
  <si>
    <t>Tanner</t>
  </si>
  <si>
    <t>Shalyce</t>
  </si>
  <si>
    <t>monthly sub</t>
  </si>
  <si>
    <t>year/unlim</t>
  </si>
  <si>
    <t>"bonus"</t>
  </si>
  <si>
    <t>business individ</t>
  </si>
  <si>
    <t>business %</t>
  </si>
  <si>
    <t>IVS 70%</t>
  </si>
  <si>
    <t>total sub</t>
  </si>
  <si>
    <t>Mentoring / Tutoring</t>
  </si>
  <si>
    <t xml:space="preserve">Hourly </t>
  </si>
  <si>
    <t>bus %</t>
  </si>
  <si>
    <t>teach %</t>
  </si>
  <si>
    <t>Mentoring</t>
  </si>
  <si>
    <t>business mentors</t>
  </si>
  <si>
    <t>mentors</t>
  </si>
  <si>
    <t>hrs</t>
  </si>
  <si>
    <t>Teaching a Class</t>
  </si>
  <si>
    <t>teacher</t>
  </si>
  <si>
    <t># of students</t>
  </si>
  <si>
    <t>classes</t>
  </si>
  <si>
    <t>each</t>
  </si>
  <si>
    <t>total</t>
  </si>
  <si>
    <t>business</t>
  </si>
  <si>
    <t>business classes</t>
  </si>
  <si>
    <t>Classes</t>
  </si>
  <si>
    <t>total with classes</t>
  </si>
  <si>
    <t>minus teach</t>
  </si>
  <si>
    <t>dus</t>
  </si>
  <si>
    <t>tan</t>
  </si>
  <si>
    <t>sha</t>
  </si>
  <si>
    <t>bus</t>
  </si>
  <si>
    <t>teach</t>
  </si>
  <si>
    <t>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</si>
</sst>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44" fontId="0" fillId="0" borderId="0" xfId="2" applyFont="1"/>
    <xf numFmtId="44" fontId="0" fillId="0" borderId="0" xfId="0" applyNumberFormat="1"/>
    <xf numFmtId="9" fontId="0" fillId="0" borderId="0" xfId="0" applyNumberFormat="1"/>
    <xf numFmtId="9" fontId="5" fillId="0" borderId="0" xfId="0" applyNumberFormat="1" applyFont="1"/>
    <xf numFmtId="0" fontId="5" fillId="0" borderId="0" xfId="0" applyFont="1"/>
    <xf numFmtId="44" fontId="5" fillId="0" borderId="0" xfId="2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7" fillId="0" borderId="0" xfId="2" applyFont="1"/>
    <xf numFmtId="0" fontId="0" fillId="2" borderId="0" xfId="0" applyFill="1"/>
    <xf numFmtId="44" fontId="12" fillId="0" borderId="0" xfId="0" applyNumberFormat="1" applyFont="1"/>
    <xf numFmtId="0" fontId="12" fillId="0" borderId="0" xfId="0" applyFont="1"/>
    <xf numFmtId="0" fontId="0" fillId="0" borderId="1" xfId="0" applyBorder="1"/>
    <xf numFmtId="0" fontId="0" fillId="0" borderId="4" xfId="0" applyBorder="1"/>
    <xf numFmtId="44" fontId="0" fillId="0" borderId="0" xfId="0" applyNumberFormat="1" applyBorder="1"/>
    <xf numFmtId="0" fontId="0" fillId="0" borderId="0" xfId="0" applyBorder="1"/>
    <xf numFmtId="0" fontId="0" fillId="0" borderId="5" xfId="0" applyBorder="1"/>
    <xf numFmtId="43" fontId="0" fillId="0" borderId="4" xfId="1" applyFont="1" applyBorder="1"/>
    <xf numFmtId="44" fontId="0" fillId="0" borderId="0" xfId="2" applyFont="1" applyBorder="1"/>
    <xf numFmtId="44" fontId="8" fillId="0" borderId="0" xfId="0" applyNumberFormat="1" applyFont="1" applyBorder="1"/>
    <xf numFmtId="9" fontId="0" fillId="0" borderId="0" xfId="3" applyFont="1" applyBorder="1"/>
    <xf numFmtId="0" fontId="9" fillId="0" borderId="0" xfId="0" applyFont="1" applyBorder="1" applyAlignment="1">
      <alignment horizontal="center"/>
    </xf>
    <xf numFmtId="44" fontId="10" fillId="0" borderId="0" xfId="0" applyNumberFormat="1" applyFont="1" applyBorder="1"/>
    <xf numFmtId="44" fontId="4" fillId="0" borderId="0" xfId="0" applyNumberFormat="1" applyFont="1" applyBorder="1" applyAlignment="1">
      <alignment horizontal="center"/>
    </xf>
    <xf numFmtId="44" fontId="4" fillId="0" borderId="0" xfId="0" applyNumberFormat="1" applyFont="1" applyBorder="1"/>
    <xf numFmtId="9" fontId="0" fillId="0" borderId="0" xfId="0" applyNumberFormat="1" applyBorder="1"/>
    <xf numFmtId="0" fontId="0" fillId="0" borderId="6" xfId="0" applyBorder="1"/>
    <xf numFmtId="4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3" fillId="0" borderId="0" xfId="0" applyFont="1" applyBorder="1"/>
    <xf numFmtId="0" fontId="13" fillId="0" borderId="4" xfId="0" applyFont="1" applyBorder="1"/>
    <xf numFmtId="9" fontId="13" fillId="0" borderId="0" xfId="0" applyNumberFormat="1" applyFont="1" applyBorder="1"/>
    <xf numFmtId="0" fontId="8" fillId="0" borderId="0" xfId="0" applyFont="1"/>
    <xf numFmtId="44" fontId="0" fillId="0" borderId="2" xfId="2" applyFont="1" applyBorder="1"/>
    <xf numFmtId="0" fontId="2" fillId="0" borderId="4" xfId="0" applyFont="1" applyBorder="1"/>
    <xf numFmtId="0" fontId="2" fillId="0" borderId="0" xfId="0" applyFont="1" applyBorder="1"/>
    <xf numFmtId="44" fontId="3" fillId="0" borderId="0" xfId="0" applyNumberFormat="1" applyFont="1" applyBorder="1"/>
    <xf numFmtId="9" fontId="2" fillId="0" borderId="0" xfId="3" applyFont="1" applyBorder="1"/>
    <xf numFmtId="0" fontId="14" fillId="0" borderId="0" xfId="0" applyFont="1" applyBorder="1"/>
    <xf numFmtId="164" fontId="0" fillId="0" borderId="0" xfId="0" applyNumberFormat="1"/>
    <xf numFmtId="0" fontId="14" fillId="0" borderId="4" xfId="0" applyFont="1" applyBorder="1"/>
    <xf numFmtId="164" fontId="0" fillId="2" borderId="0" xfId="1" applyNumberFormat="1" applyFont="1" applyFill="1"/>
    <xf numFmtId="0" fontId="15" fillId="0" borderId="4" xfId="0" applyFont="1" applyBorder="1" applyAlignment="1">
      <alignment horizontal="right"/>
    </xf>
    <xf numFmtId="44" fontId="16" fillId="0" borderId="0" xfId="0" applyNumberFormat="1" applyFont="1" applyBorder="1"/>
    <xf numFmtId="0" fontId="17" fillId="0" borderId="0" xfId="0" applyFont="1" applyBorder="1" applyAlignment="1">
      <alignment horizontal="right"/>
    </xf>
    <xf numFmtId="165" fontId="0" fillId="0" borderId="0" xfId="3" applyNumberFormat="1" applyFont="1" applyBorder="1"/>
    <xf numFmtId="44" fontId="18" fillId="0" borderId="0" xfId="0" applyNumberFormat="1" applyFont="1" applyBorder="1"/>
    <xf numFmtId="44" fontId="0" fillId="0" borderId="5" xfId="0" applyNumberFormat="1" applyBorder="1"/>
    <xf numFmtId="44" fontId="19" fillId="0" borderId="0" xfId="0" applyNumberFormat="1" applyFont="1" applyBorder="1"/>
    <xf numFmtId="44" fontId="16" fillId="0" borderId="0" xfId="0" applyNumberFormat="1" applyFont="1"/>
    <xf numFmtId="44" fontId="18" fillId="0" borderId="0" xfId="0" applyNumberFormat="1" applyFont="1"/>
    <xf numFmtId="44" fontId="16" fillId="0" borderId="2" xfId="0" applyNumberFormat="1" applyFont="1" applyBorder="1"/>
    <xf numFmtId="44" fontId="0" fillId="0" borderId="0" xfId="3" applyNumberFormat="1" applyFont="1" applyBorder="1"/>
    <xf numFmtId="44" fontId="11" fillId="0" borderId="0" xfId="0" applyNumberFormat="1" applyFont="1" applyBorder="1"/>
    <xf numFmtId="44" fontId="0" fillId="0" borderId="3" xfId="0" applyNumberFormat="1" applyBorder="1"/>
    <xf numFmtId="44" fontId="16" fillId="0" borderId="0" xfId="2" applyFont="1" applyAlignment="1">
      <alignment horizontal="center"/>
    </xf>
    <xf numFmtId="44" fontId="16" fillId="0" borderId="0" xfId="0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>
      <selection activeCell="J53" sqref="J53"/>
    </sheetView>
  </sheetViews>
  <sheetFormatPr defaultRowHeight="15" x14ac:dyDescent="0.25"/>
  <cols>
    <col min="1" max="1" width="22.7109375" bestFit="1" customWidth="1"/>
    <col min="2" max="2" width="7" bestFit="1" customWidth="1"/>
    <col min="3" max="3" width="17.85546875" customWidth="1"/>
    <col min="4" max="4" width="9" bestFit="1" customWidth="1"/>
    <col min="5" max="5" width="15.85546875" customWidth="1"/>
    <col min="6" max="6" width="11.5703125" bestFit="1" customWidth="1"/>
    <col min="7" max="7" width="10.5703125" bestFit="1" customWidth="1"/>
    <col min="8" max="8" width="16.7109375" bestFit="1" customWidth="1"/>
    <col min="9" max="10" width="14.28515625" bestFit="1" customWidth="1"/>
    <col min="11" max="13" width="12.5703125" bestFit="1" customWidth="1"/>
    <col min="14" max="15" width="14.28515625" bestFit="1" customWidth="1"/>
  </cols>
  <sheetData>
    <row r="1" spans="1:19" ht="15.75" thickBot="1" x14ac:dyDescent="0.3">
      <c r="C1" t="s">
        <v>1</v>
      </c>
      <c r="E1" t="s">
        <v>2</v>
      </c>
      <c r="J1" t="s">
        <v>52</v>
      </c>
      <c r="K1" t="s">
        <v>48</v>
      </c>
      <c r="L1" t="s">
        <v>49</v>
      </c>
      <c r="M1" t="s">
        <v>50</v>
      </c>
      <c r="N1" t="s">
        <v>51</v>
      </c>
      <c r="S1" s="1"/>
    </row>
    <row r="2" spans="1:19" ht="15.75" x14ac:dyDescent="0.25">
      <c r="A2" s="7" t="s">
        <v>3</v>
      </c>
      <c r="C2" s="4">
        <v>0.3</v>
      </c>
      <c r="D2" s="3"/>
      <c r="E2" s="3">
        <v>0.7</v>
      </c>
      <c r="H2" s="14" t="s">
        <v>33</v>
      </c>
      <c r="I2" s="36">
        <f>SUM(D42:D44)</f>
        <v>0</v>
      </c>
      <c r="J2" s="54">
        <f>SUM(F42:F44)</f>
        <v>0</v>
      </c>
      <c r="K2" s="54">
        <f>(I2*0.2)*0.25</f>
        <v>0</v>
      </c>
      <c r="L2" s="54">
        <f>(J2*0.2)*0.2</f>
        <v>0</v>
      </c>
      <c r="M2" s="54">
        <f>(K2*0.2)*0.05</f>
        <v>0</v>
      </c>
      <c r="N2" s="54">
        <f>(I2*0.2)-K2-L2-M2</f>
        <v>0</v>
      </c>
      <c r="O2" s="57">
        <f>SUM(J2:N2)</f>
        <v>0</v>
      </c>
    </row>
    <row r="3" spans="1:19" x14ac:dyDescent="0.25">
      <c r="B3" s="1">
        <v>3</v>
      </c>
      <c r="C3" s="5"/>
      <c r="H3" s="15" t="s">
        <v>45</v>
      </c>
      <c r="I3" s="20">
        <f>SUM(E51:E53)</f>
        <v>0</v>
      </c>
      <c r="J3" s="46">
        <f>SUM(H51:H53)</f>
        <v>1200</v>
      </c>
      <c r="K3" s="46">
        <f>((I3-SUM(H51:H53))*0.25)</f>
        <v>-300</v>
      </c>
      <c r="L3" s="46">
        <f>((I3-SUM(H51:H53))*0.2)</f>
        <v>-240</v>
      </c>
      <c r="M3" s="46">
        <f>((I3-SUM(H51:H53))*0.05)</f>
        <v>-60</v>
      </c>
      <c r="N3" s="46">
        <f>((I3-SUM(H51:H53))-K3-L3-M3)</f>
        <v>-600</v>
      </c>
      <c r="O3" s="50">
        <f>SUM(J3:N3)</f>
        <v>0</v>
      </c>
      <c r="S3" s="2"/>
    </row>
    <row r="4" spans="1:19" x14ac:dyDescent="0.25">
      <c r="A4" t="s">
        <v>4</v>
      </c>
      <c r="B4" s="11">
        <v>1</v>
      </c>
      <c r="C4" s="6">
        <f>(B4*$B$3)*$C$2</f>
        <v>0.89999999999999991</v>
      </c>
      <c r="E4" s="1">
        <f>(B4*$B$3)*$E$2</f>
        <v>2.0999999999999996</v>
      </c>
      <c r="H4" s="15" t="s">
        <v>16</v>
      </c>
      <c r="I4" s="16">
        <f>SUM(B4:B6)*B3</f>
        <v>9</v>
      </c>
      <c r="J4" s="46">
        <f>E7</f>
        <v>6.2999999999999989</v>
      </c>
      <c r="K4" s="46">
        <f>((I4-J4)*0.25)</f>
        <v>0.67500000000000027</v>
      </c>
      <c r="L4" s="46">
        <f>((I4-J4)*0.2)</f>
        <v>0.54000000000000026</v>
      </c>
      <c r="M4" s="46">
        <f>((I4-J4)*0.05)</f>
        <v>0.13500000000000006</v>
      </c>
      <c r="N4" s="46">
        <f>(I4-J4-K4-L4-M4)</f>
        <v>1.3500000000000005</v>
      </c>
      <c r="O4" s="50">
        <f t="shared" ref="O4:O6" si="0">SUM(J4:N4)</f>
        <v>9</v>
      </c>
      <c r="S4" s="2"/>
    </row>
    <row r="5" spans="1:19" x14ac:dyDescent="0.25">
      <c r="A5" t="s">
        <v>5</v>
      </c>
      <c r="B5" s="11">
        <v>1</v>
      </c>
      <c r="C5" s="6">
        <f t="shared" ref="C5:C6" si="1">(B5*$B$3)*$C$2</f>
        <v>0.89999999999999991</v>
      </c>
      <c r="E5" s="1">
        <f t="shared" ref="E5:E6" si="2">(B5*$B$3)*$E$2</f>
        <v>2.0999999999999996</v>
      </c>
      <c r="H5" s="19" t="s">
        <v>17</v>
      </c>
      <c r="I5" s="20">
        <f>C9</f>
        <v>225</v>
      </c>
      <c r="J5" s="46">
        <f>SUM(E13:E15)</f>
        <v>22.5</v>
      </c>
      <c r="K5" s="46">
        <f>(I5-J5)*0.25</f>
        <v>50.625</v>
      </c>
      <c r="L5" s="46">
        <f>(I5-J5)*0.2</f>
        <v>40.5</v>
      </c>
      <c r="M5" s="46">
        <f>(I5-J5)*0.05</f>
        <v>10.125</v>
      </c>
      <c r="N5" s="46">
        <f>I5-J5-K5-L5-M5</f>
        <v>101.25</v>
      </c>
      <c r="O5" s="50">
        <f t="shared" si="0"/>
        <v>225</v>
      </c>
      <c r="Q5" s="2"/>
    </row>
    <row r="6" spans="1:19" x14ac:dyDescent="0.25">
      <c r="A6" t="s">
        <v>6</v>
      </c>
      <c r="B6" s="11">
        <v>1</v>
      </c>
      <c r="C6" s="6">
        <f t="shared" si="1"/>
        <v>0.89999999999999991</v>
      </c>
      <c r="E6" s="1">
        <f t="shared" si="2"/>
        <v>2.0999999999999996</v>
      </c>
      <c r="H6" s="15" t="s">
        <v>18</v>
      </c>
      <c r="I6" s="20">
        <f>C24+C28</f>
        <v>395</v>
      </c>
      <c r="J6" s="46">
        <f>SUM(E32:E34)</f>
        <v>39.5</v>
      </c>
      <c r="K6" s="46">
        <f>(I6-J6)*0.25</f>
        <v>88.875</v>
      </c>
      <c r="L6" s="46">
        <f>(I6-J6)*0.2</f>
        <v>71.100000000000009</v>
      </c>
      <c r="M6" s="46">
        <f>(I6-J6)*0.05</f>
        <v>17.775000000000002</v>
      </c>
      <c r="N6" s="46">
        <f>I6-J6-K6-L6-M6</f>
        <v>177.74999999999997</v>
      </c>
      <c r="O6" s="50">
        <f t="shared" si="0"/>
        <v>395</v>
      </c>
      <c r="Q6" s="2"/>
    </row>
    <row r="7" spans="1:19" x14ac:dyDescent="0.25">
      <c r="C7" s="12">
        <f>SUM(C4:C6)</f>
        <v>2.6999999999999997</v>
      </c>
      <c r="D7" s="13"/>
      <c r="E7" s="12">
        <f>SUM(E4:E6)</f>
        <v>6.2999999999999989</v>
      </c>
      <c r="H7" s="45" t="s">
        <v>28</v>
      </c>
      <c r="I7" s="21">
        <f>I6+I5</f>
        <v>620</v>
      </c>
      <c r="J7" s="17"/>
      <c r="K7" s="17"/>
      <c r="L7" s="16"/>
      <c r="M7" s="22"/>
      <c r="N7" s="22"/>
      <c r="O7" s="18"/>
      <c r="Q7" s="2"/>
    </row>
    <row r="8" spans="1:19" x14ac:dyDescent="0.25">
      <c r="H8" s="45" t="s">
        <v>46</v>
      </c>
      <c r="I8" s="21">
        <f>I2+I3+I5+I6</f>
        <v>620</v>
      </c>
      <c r="J8" s="17"/>
      <c r="K8" s="48">
        <f>I24/I9</f>
        <v>1.0000000000000002</v>
      </c>
      <c r="L8" s="17"/>
      <c r="M8" s="17"/>
      <c r="N8" s="16"/>
      <c r="O8" s="18"/>
      <c r="Q8" s="2"/>
    </row>
    <row r="9" spans="1:19" ht="15.75" x14ac:dyDescent="0.25">
      <c r="A9" s="7" t="s">
        <v>7</v>
      </c>
      <c r="C9">
        <f>B10*B11</f>
        <v>225</v>
      </c>
      <c r="H9" s="15" t="s">
        <v>15</v>
      </c>
      <c r="I9" s="16">
        <f>SUM(I2:I6)</f>
        <v>629</v>
      </c>
      <c r="J9" s="17"/>
      <c r="K9" s="17"/>
      <c r="L9" s="55"/>
      <c r="M9" s="17"/>
      <c r="N9" s="17"/>
      <c r="O9" s="18"/>
      <c r="Q9" s="2"/>
    </row>
    <row r="10" spans="1:19" x14ac:dyDescent="0.25">
      <c r="A10" s="8" t="s">
        <v>0</v>
      </c>
      <c r="B10" s="11">
        <v>25</v>
      </c>
      <c r="H10" s="15"/>
      <c r="I10" s="17"/>
      <c r="J10" s="23" t="s">
        <v>24</v>
      </c>
      <c r="K10" s="17"/>
      <c r="L10" s="17"/>
      <c r="M10" s="17"/>
      <c r="N10" s="17"/>
      <c r="O10" s="18"/>
    </row>
    <row r="11" spans="1:19" x14ac:dyDescent="0.25">
      <c r="A11" s="8" t="s">
        <v>8</v>
      </c>
      <c r="B11">
        <v>9</v>
      </c>
      <c r="C11" s="1">
        <f>C9*0.9</f>
        <v>202.5</v>
      </c>
      <c r="E11" s="6">
        <f>C9*0.1</f>
        <v>22.5</v>
      </c>
      <c r="F11" s="2">
        <f>E11/25</f>
        <v>0.9</v>
      </c>
      <c r="H11" s="15"/>
      <c r="I11" s="17" t="s">
        <v>22</v>
      </c>
      <c r="J11" s="23" t="s">
        <v>23</v>
      </c>
      <c r="K11" s="32" t="s">
        <v>27</v>
      </c>
      <c r="L11" s="38" t="s">
        <v>35</v>
      </c>
      <c r="M11" s="41" t="s">
        <v>40</v>
      </c>
      <c r="N11" s="41"/>
      <c r="O11" s="18"/>
      <c r="Q11" s="2"/>
    </row>
    <row r="12" spans="1:19" ht="15.75" x14ac:dyDescent="0.25">
      <c r="A12" s="9" t="s">
        <v>10</v>
      </c>
      <c r="H12" s="15" t="s">
        <v>4</v>
      </c>
      <c r="I12" s="24">
        <f>E13</f>
        <v>22.5</v>
      </c>
      <c r="J12" s="25">
        <f>E32</f>
        <v>39.5</v>
      </c>
      <c r="K12" s="26">
        <f>E4</f>
        <v>2.0999999999999996</v>
      </c>
      <c r="L12" s="39">
        <f>F42</f>
        <v>0</v>
      </c>
      <c r="M12" s="39">
        <f>H51</f>
        <v>525</v>
      </c>
      <c r="N12" s="56">
        <f>SUM(I12:M12)</f>
        <v>589.1</v>
      </c>
      <c r="O12" s="18"/>
    </row>
    <row r="13" spans="1:19" ht="15.75" x14ac:dyDescent="0.25">
      <c r="A13" t="s">
        <v>9</v>
      </c>
      <c r="B13" s="11">
        <v>1</v>
      </c>
      <c r="E13" s="1">
        <f>($E$11/$B$17)*B13</f>
        <v>22.5</v>
      </c>
      <c r="H13" s="15" t="s">
        <v>5</v>
      </c>
      <c r="I13" s="24">
        <f>E14</f>
        <v>0</v>
      </c>
      <c r="J13" s="25">
        <f>E33</f>
        <v>0</v>
      </c>
      <c r="K13" s="26">
        <f>E5</f>
        <v>2.0999999999999996</v>
      </c>
      <c r="L13" s="39">
        <f>F43</f>
        <v>0</v>
      </c>
      <c r="M13" s="39">
        <f>H52</f>
        <v>375</v>
      </c>
      <c r="N13" s="56">
        <f>SUM(I13:M13)</f>
        <v>377.1</v>
      </c>
      <c r="O13" s="18"/>
    </row>
    <row r="14" spans="1:19" ht="15.75" x14ac:dyDescent="0.25">
      <c r="A14" t="s">
        <v>5</v>
      </c>
      <c r="B14" s="11">
        <v>0</v>
      </c>
      <c r="E14" s="1">
        <f>($E$11/$B$17)*B14</f>
        <v>0</v>
      </c>
      <c r="H14" s="15" t="s">
        <v>6</v>
      </c>
      <c r="I14" s="24">
        <f>E15</f>
        <v>0</v>
      </c>
      <c r="J14" s="25">
        <f>E34</f>
        <v>0</v>
      </c>
      <c r="K14" s="26">
        <f>E6</f>
        <v>2.0999999999999996</v>
      </c>
      <c r="L14" s="39">
        <f t="shared" ref="L14" si="3">F44</f>
        <v>0</v>
      </c>
      <c r="M14" s="39">
        <f>H53</f>
        <v>300</v>
      </c>
      <c r="N14" s="56">
        <f>SUM(I14:M14)</f>
        <v>302.10000000000002</v>
      </c>
      <c r="O14" s="18"/>
      <c r="P14" s="2"/>
    </row>
    <row r="15" spans="1:19" x14ac:dyDescent="0.25">
      <c r="A15" t="s">
        <v>6</v>
      </c>
      <c r="B15" s="11">
        <v>0</v>
      </c>
      <c r="E15" s="1">
        <f>($E$11/$B$17)*B15</f>
        <v>0</v>
      </c>
      <c r="H15" s="15"/>
      <c r="I15" s="49">
        <f>SUM(I12:I14)</f>
        <v>22.5</v>
      </c>
      <c r="J15" s="49">
        <f>SUM(J12:J14)</f>
        <v>39.5</v>
      </c>
      <c r="K15" s="49">
        <f>SUM(K12:K14)</f>
        <v>6.2999999999999989</v>
      </c>
      <c r="L15" s="49">
        <f>SUM(L12:L14)</f>
        <v>0</v>
      </c>
      <c r="M15" s="49">
        <f>SUM(M12:M14)</f>
        <v>1200</v>
      </c>
      <c r="N15" s="17"/>
      <c r="O15" s="18"/>
    </row>
    <row r="16" spans="1:19" x14ac:dyDescent="0.25">
      <c r="H16" s="15" t="s">
        <v>19</v>
      </c>
      <c r="I16" s="22">
        <v>0.25</v>
      </c>
      <c r="J16" s="16">
        <f>SUM(K2:K6)</f>
        <v>-159.82499999999999</v>
      </c>
      <c r="K16" s="16"/>
      <c r="L16" s="17"/>
      <c r="N16" s="51">
        <f>SUM(N12:N14)</f>
        <v>1268.3000000000002</v>
      </c>
      <c r="O16" s="18"/>
    </row>
    <row r="17" spans="1:15" x14ac:dyDescent="0.25">
      <c r="A17" t="s">
        <v>11</v>
      </c>
      <c r="B17">
        <f>SUM(B13:B15)</f>
        <v>1</v>
      </c>
      <c r="E17" s="2">
        <f>SUM(E13:E15)</f>
        <v>22.5</v>
      </c>
      <c r="H17" s="15" t="s">
        <v>20</v>
      </c>
      <c r="I17" s="22">
        <v>0.2</v>
      </c>
      <c r="J17" s="16">
        <f>SUM(L2:L6)</f>
        <v>-127.86</v>
      </c>
      <c r="K17" s="16"/>
      <c r="L17" s="17"/>
      <c r="M17" s="17"/>
      <c r="N17" s="17"/>
      <c r="O17" s="18"/>
    </row>
    <row r="18" spans="1:15" x14ac:dyDescent="0.25">
      <c r="H18" s="15" t="s">
        <v>21</v>
      </c>
      <c r="I18" s="22">
        <v>0.05</v>
      </c>
      <c r="J18" s="16">
        <f>SUM(M2:M6)</f>
        <v>-31.965</v>
      </c>
      <c r="K18" s="16"/>
      <c r="L18" s="17"/>
      <c r="M18" s="17"/>
      <c r="N18" s="17"/>
      <c r="O18" s="18"/>
    </row>
    <row r="19" spans="1:15" x14ac:dyDescent="0.25">
      <c r="H19" s="15" t="s">
        <v>26</v>
      </c>
      <c r="I19" s="27">
        <v>0.45</v>
      </c>
      <c r="J19" s="16">
        <f>SUM(N2:N3,N5:N6)</f>
        <v>-321</v>
      </c>
      <c r="K19" s="58" t="s">
        <v>51</v>
      </c>
      <c r="L19" s="59" t="s">
        <v>52</v>
      </c>
      <c r="M19" s="17"/>
      <c r="N19" s="17"/>
      <c r="O19" s="18"/>
    </row>
    <row r="20" spans="1:15" x14ac:dyDescent="0.25">
      <c r="H20" s="33" t="s">
        <v>25</v>
      </c>
      <c r="I20" s="34">
        <v>0.3</v>
      </c>
      <c r="J20" s="16">
        <f>N4</f>
        <v>1.3500000000000005</v>
      </c>
      <c r="K20" s="51">
        <f>SUM(J16:J20)</f>
        <v>-639.29999999999995</v>
      </c>
      <c r="L20" s="51">
        <f>SUM(I15:M15)</f>
        <v>1268.3</v>
      </c>
      <c r="M20" s="17"/>
      <c r="N20" s="17"/>
      <c r="O20" s="18"/>
    </row>
    <row r="21" spans="1:15" x14ac:dyDescent="0.25">
      <c r="H21" s="37" t="s">
        <v>34</v>
      </c>
      <c r="I21" s="40">
        <v>0.2</v>
      </c>
      <c r="J21" s="46">
        <f>SUM(E42:E44)</f>
        <v>0</v>
      </c>
      <c r="K21" s="17"/>
      <c r="L21" s="51">
        <f>K20+SUM(N12:N14)</f>
        <v>629.00000000000023</v>
      </c>
      <c r="M21" s="16"/>
      <c r="N21" s="16"/>
      <c r="O21" s="18"/>
    </row>
    <row r="22" spans="1:15" x14ac:dyDescent="0.25">
      <c r="H22" s="43" t="s">
        <v>44</v>
      </c>
      <c r="I22" s="47" t="s">
        <v>47</v>
      </c>
      <c r="J22" s="46">
        <f>SUM(I51:I53)*I19</f>
        <v>-540</v>
      </c>
      <c r="K22" s="16"/>
      <c r="L22" s="16"/>
      <c r="M22" s="16"/>
      <c r="N22" s="16"/>
      <c r="O22" s="18"/>
    </row>
    <row r="23" spans="1:15" x14ac:dyDescent="0.25">
      <c r="H23" s="15"/>
      <c r="I23" s="17"/>
      <c r="J23" s="17"/>
      <c r="K23" s="17"/>
      <c r="L23" s="17"/>
      <c r="M23" s="17"/>
      <c r="N23" s="17"/>
      <c r="O23" s="18"/>
    </row>
    <row r="24" spans="1:15" ht="16.5" thickBot="1" x14ac:dyDescent="0.3">
      <c r="A24" s="7" t="s">
        <v>12</v>
      </c>
      <c r="C24" s="1">
        <f>B25*B26</f>
        <v>96</v>
      </c>
      <c r="H24" s="28"/>
      <c r="I24" s="29">
        <f>SUM(N12:N14,J16:J20)</f>
        <v>629.00000000000011</v>
      </c>
      <c r="J24" s="30"/>
      <c r="K24" s="30"/>
      <c r="L24" s="30"/>
      <c r="M24" s="30"/>
      <c r="N24" s="30"/>
      <c r="O24" s="31"/>
    </row>
    <row r="25" spans="1:15" x14ac:dyDescent="0.25">
      <c r="A25" s="8" t="s">
        <v>13</v>
      </c>
      <c r="B25" s="11">
        <v>1</v>
      </c>
    </row>
    <row r="26" spans="1:15" x14ac:dyDescent="0.25">
      <c r="A26" s="8" t="s">
        <v>8</v>
      </c>
      <c r="B26">
        <v>96</v>
      </c>
      <c r="C26" s="1">
        <f>C24*0.9</f>
        <v>86.4</v>
      </c>
      <c r="E26" s="6">
        <f>C24*0.1</f>
        <v>9.6000000000000014</v>
      </c>
    </row>
    <row r="27" spans="1:15" x14ac:dyDescent="0.25">
      <c r="A27" s="8"/>
      <c r="C27" s="1"/>
      <c r="E27" s="6"/>
    </row>
    <row r="28" spans="1:15" ht="15.75" x14ac:dyDescent="0.25">
      <c r="A28" s="7" t="s">
        <v>14</v>
      </c>
      <c r="C28" s="1">
        <f>B30*B29</f>
        <v>299</v>
      </c>
      <c r="E28" s="6"/>
      <c r="G28" s="2"/>
    </row>
    <row r="29" spans="1:15" x14ac:dyDescent="0.25">
      <c r="A29" s="8" t="s">
        <v>13</v>
      </c>
      <c r="B29" s="11">
        <v>1</v>
      </c>
      <c r="C29" s="1"/>
      <c r="E29" s="6"/>
    </row>
    <row r="30" spans="1:15" x14ac:dyDescent="0.25">
      <c r="A30" s="8" t="s">
        <v>8</v>
      </c>
      <c r="B30">
        <v>299</v>
      </c>
      <c r="C30" s="1">
        <f>C28*0.9</f>
        <v>269.10000000000002</v>
      </c>
      <c r="E30" s="6">
        <f>C28*0.1</f>
        <v>29.900000000000002</v>
      </c>
    </row>
    <row r="31" spans="1:15" ht="18.75" x14ac:dyDescent="0.3">
      <c r="A31" s="9" t="s">
        <v>10</v>
      </c>
      <c r="E31" s="10">
        <f>E30+E26</f>
        <v>39.5</v>
      </c>
    </row>
    <row r="32" spans="1:15" x14ac:dyDescent="0.25">
      <c r="A32" t="s">
        <v>9</v>
      </c>
      <c r="B32">
        <f>B13</f>
        <v>1</v>
      </c>
      <c r="E32" s="1">
        <f>($E$31/$B$36)*B32</f>
        <v>39.5</v>
      </c>
    </row>
    <row r="33" spans="1:8" x14ac:dyDescent="0.25">
      <c r="A33" t="s">
        <v>5</v>
      </c>
      <c r="B33">
        <f>B14</f>
        <v>0</v>
      </c>
      <c r="E33" s="1">
        <f t="shared" ref="E33:E34" si="4">($E$31/$B$36)*B33</f>
        <v>0</v>
      </c>
    </row>
    <row r="34" spans="1:8" x14ac:dyDescent="0.25">
      <c r="A34" t="s">
        <v>6</v>
      </c>
      <c r="B34">
        <f>B15</f>
        <v>0</v>
      </c>
      <c r="E34" s="1">
        <f t="shared" si="4"/>
        <v>0</v>
      </c>
    </row>
    <row r="36" spans="1:8" x14ac:dyDescent="0.25">
      <c r="A36" t="s">
        <v>11</v>
      </c>
      <c r="B36">
        <f>SUM(B32:B34)</f>
        <v>1</v>
      </c>
      <c r="E36" s="2">
        <f>SUM(E32:E34)</f>
        <v>39.5</v>
      </c>
    </row>
    <row r="40" spans="1:8" ht="15.75" x14ac:dyDescent="0.25">
      <c r="A40" s="7" t="s">
        <v>29</v>
      </c>
      <c r="B40" s="9" t="s">
        <v>36</v>
      </c>
      <c r="C40" s="8" t="s">
        <v>30</v>
      </c>
      <c r="E40" t="s">
        <v>31</v>
      </c>
      <c r="F40" t="s">
        <v>32</v>
      </c>
    </row>
    <row r="41" spans="1:8" x14ac:dyDescent="0.25">
      <c r="E41">
        <v>0.2</v>
      </c>
      <c r="F41">
        <v>0.8</v>
      </c>
    </row>
    <row r="42" spans="1:8" x14ac:dyDescent="0.25">
      <c r="A42" t="s">
        <v>4</v>
      </c>
      <c r="B42" s="11">
        <v>0</v>
      </c>
      <c r="C42" s="11">
        <v>50</v>
      </c>
      <c r="D42" s="35">
        <f>C42*B42</f>
        <v>0</v>
      </c>
      <c r="E42" s="1">
        <f>D42*$E$41</f>
        <v>0</v>
      </c>
      <c r="F42" s="1">
        <f>D42*$F$41</f>
        <v>0</v>
      </c>
    </row>
    <row r="43" spans="1:8" x14ac:dyDescent="0.25">
      <c r="A43" t="s">
        <v>5</v>
      </c>
      <c r="B43" s="11">
        <v>0</v>
      </c>
      <c r="C43" s="11">
        <v>35</v>
      </c>
      <c r="D43" s="35">
        <f>C43*B43</f>
        <v>0</v>
      </c>
      <c r="E43" s="1">
        <f>D43*$E$41</f>
        <v>0</v>
      </c>
      <c r="F43" s="1">
        <f>D43*$F$41</f>
        <v>0</v>
      </c>
    </row>
    <row r="44" spans="1:8" x14ac:dyDescent="0.25">
      <c r="A44" t="s">
        <v>6</v>
      </c>
      <c r="B44" s="11">
        <v>0</v>
      </c>
      <c r="C44" s="11">
        <v>100</v>
      </c>
      <c r="D44" s="35">
        <f>C44*B44</f>
        <v>0</v>
      </c>
      <c r="E44" s="1">
        <f>D44*$E$41</f>
        <v>0</v>
      </c>
      <c r="F44" s="1">
        <f>D44*$F$41</f>
        <v>0</v>
      </c>
      <c r="H44" s="42"/>
    </row>
    <row r="45" spans="1:8" x14ac:dyDescent="0.25">
      <c r="D45" s="53">
        <f>SUM(D42:D44)</f>
        <v>0</v>
      </c>
      <c r="E45" s="52">
        <f>SUM(E42:E44)</f>
        <v>0</v>
      </c>
      <c r="F45" s="52">
        <f>SUM(F42:F44)</f>
        <v>0</v>
      </c>
    </row>
    <row r="49" spans="1:9" ht="15.75" x14ac:dyDescent="0.25">
      <c r="A49" s="7" t="s">
        <v>37</v>
      </c>
      <c r="B49" s="9"/>
      <c r="C49" s="8"/>
    </row>
    <row r="50" spans="1:9" x14ac:dyDescent="0.25">
      <c r="B50" t="s">
        <v>40</v>
      </c>
      <c r="C50" t="s">
        <v>39</v>
      </c>
      <c r="D50" s="8" t="s">
        <v>41</v>
      </c>
      <c r="E50" s="8" t="s">
        <v>42</v>
      </c>
      <c r="F50" s="9" t="s">
        <v>36</v>
      </c>
      <c r="G50" t="s">
        <v>53</v>
      </c>
      <c r="H50" t="s">
        <v>38</v>
      </c>
      <c r="I50" t="s">
        <v>43</v>
      </c>
    </row>
    <row r="51" spans="1:9" x14ac:dyDescent="0.25">
      <c r="A51" t="s">
        <v>4</v>
      </c>
      <c r="B51" s="11">
        <v>0</v>
      </c>
      <c r="C51" s="11">
        <v>15</v>
      </c>
      <c r="D51">
        <v>300</v>
      </c>
      <c r="E51" s="35">
        <f>D51*C51*B51</f>
        <v>0</v>
      </c>
      <c r="F51" s="44">
        <v>7</v>
      </c>
      <c r="G51">
        <v>75</v>
      </c>
      <c r="H51" s="42">
        <f>F51*G51</f>
        <v>525</v>
      </c>
      <c r="I51" s="42">
        <f>E51-H51</f>
        <v>-525</v>
      </c>
    </row>
    <row r="52" spans="1:9" x14ac:dyDescent="0.25">
      <c r="A52" t="s">
        <v>5</v>
      </c>
      <c r="B52" s="11">
        <v>0</v>
      </c>
      <c r="C52" s="11">
        <v>15</v>
      </c>
      <c r="D52">
        <v>300</v>
      </c>
      <c r="E52" s="35">
        <f>D52*C52*B52</f>
        <v>0</v>
      </c>
      <c r="F52" s="44">
        <v>15</v>
      </c>
      <c r="G52">
        <v>25</v>
      </c>
      <c r="H52" s="42">
        <f t="shared" ref="H52:H53" si="5">F52*G52</f>
        <v>375</v>
      </c>
      <c r="I52" s="42">
        <f>E52-H52</f>
        <v>-375</v>
      </c>
    </row>
    <row r="53" spans="1:9" x14ac:dyDescent="0.25">
      <c r="A53" t="s">
        <v>6</v>
      </c>
      <c r="B53" s="11">
        <v>0</v>
      </c>
      <c r="C53" s="11">
        <v>15</v>
      </c>
      <c r="D53">
        <v>300</v>
      </c>
      <c r="E53" s="35">
        <f>D53*C53*B53</f>
        <v>0</v>
      </c>
      <c r="F53" s="44">
        <v>20</v>
      </c>
      <c r="G53">
        <v>15</v>
      </c>
      <c r="H53" s="42">
        <f t="shared" si="5"/>
        <v>300</v>
      </c>
      <c r="I53" s="42">
        <f>E53-H53</f>
        <v>-300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F7"/>
    </sheetView>
  </sheetViews>
  <sheetFormatPr defaultRowHeight="15" x14ac:dyDescent="0.25"/>
  <cols>
    <col min="1" max="1" width="19.7109375" bestFit="1" customWidth="1"/>
    <col min="2" max="2" width="5.7109375" customWidth="1"/>
    <col min="4" max="4" width="6.5703125" customWidth="1"/>
    <col min="5" max="5" width="12.140625" customWidth="1"/>
    <col min="6" max="6" width="13.2851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Fausetts</dc:creator>
  <cp:lastModifiedBy>dustinwoodard</cp:lastModifiedBy>
  <dcterms:created xsi:type="dcterms:W3CDTF">2014-06-17T01:56:22Z</dcterms:created>
  <dcterms:modified xsi:type="dcterms:W3CDTF">2014-06-27T22:58:35Z</dcterms:modified>
</cp:coreProperties>
</file>