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3300" yWindow="3300" windowWidth="28800" windowHeight="15375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E199" i="1" s="1"/>
  <c r="D200" i="1"/>
  <c r="E200" i="1" s="1"/>
  <c r="D201" i="1"/>
  <c r="E201" i="1" s="1"/>
  <c r="D202" i="1"/>
  <c r="E202" i="1"/>
  <c r="D203" i="1"/>
  <c r="E203" i="1"/>
  <c r="D204" i="1"/>
  <c r="E204" i="1"/>
  <c r="D205" i="1"/>
  <c r="E205" i="1" s="1"/>
  <c r="D206" i="1"/>
  <c r="E206" i="1"/>
  <c r="D207" i="1"/>
  <c r="E207" i="1" s="1"/>
  <c r="D208" i="1"/>
  <c r="E208" i="1" s="1"/>
  <c r="D209" i="1"/>
  <c r="E209" i="1"/>
  <c r="D210" i="1"/>
  <c r="E210" i="1"/>
  <c r="D211" i="1"/>
  <c r="E211" i="1" s="1"/>
  <c r="D212" i="1"/>
  <c r="E212" i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D221" i="1"/>
  <c r="E221" i="1"/>
  <c r="D222" i="1"/>
  <c r="E222" i="1"/>
  <c r="D223" i="1"/>
  <c r="E223" i="1" s="1"/>
  <c r="D224" i="1"/>
  <c r="E224" i="1"/>
  <c r="D23" i="1" l="1"/>
  <c r="E23" i="1" s="1"/>
  <c r="D24" i="1"/>
  <c r="D25" i="1"/>
  <c r="E25" i="1" s="1"/>
  <c r="D62" i="1"/>
  <c r="E62" i="1" s="1"/>
  <c r="D61" i="1"/>
  <c r="E61" i="1" s="1"/>
  <c r="D60" i="1"/>
  <c r="E60" i="1" s="1"/>
  <c r="D56" i="1"/>
  <c r="E56" i="1" s="1"/>
  <c r="D55" i="1"/>
  <c r="E55" i="1" s="1"/>
  <c r="D54" i="1"/>
  <c r="E54" i="1" s="1"/>
  <c r="D50" i="1"/>
  <c r="E50" i="1" s="1"/>
  <c r="D141" i="1"/>
  <c r="E141" i="1" s="1"/>
  <c r="D49" i="1"/>
  <c r="E49" i="1" s="1"/>
  <c r="D48" i="1"/>
  <c r="E48" i="1" s="1"/>
  <c r="D118" i="1"/>
  <c r="E118" i="1" s="1"/>
  <c r="D14" i="1"/>
  <c r="E14" i="1" s="1"/>
  <c r="D15" i="1"/>
  <c r="E15" i="1" s="1"/>
  <c r="D16" i="1"/>
  <c r="E16" i="1" s="1"/>
  <c r="D119" i="1"/>
  <c r="E119" i="1" s="1"/>
  <c r="D17" i="1"/>
  <c r="E17" i="1" s="1"/>
  <c r="D120" i="1"/>
  <c r="E120" i="1" s="1"/>
  <c r="D121" i="1"/>
  <c r="E121" i="1" s="1"/>
  <c r="D18" i="1"/>
  <c r="E18" i="1" s="1"/>
  <c r="D19" i="1"/>
  <c r="E19" i="1" s="1"/>
  <c r="D20" i="1"/>
  <c r="E20" i="1" s="1"/>
  <c r="D21" i="1"/>
  <c r="E21" i="1" s="1"/>
  <c r="D22" i="1"/>
  <c r="E22" i="1" s="1"/>
  <c r="E24" i="1"/>
  <c r="D26" i="1"/>
  <c r="E26" i="1" s="1"/>
  <c r="D27" i="1"/>
  <c r="E27" i="1" s="1"/>
  <c r="D122" i="1"/>
  <c r="E122" i="1" s="1"/>
  <c r="D28" i="1"/>
  <c r="E28" i="1" s="1"/>
  <c r="D29" i="1"/>
  <c r="E29" i="1" s="1"/>
  <c r="D123" i="1"/>
  <c r="E123" i="1" s="1"/>
  <c r="D124" i="1"/>
  <c r="E124" i="1" s="1"/>
  <c r="D30" i="1"/>
  <c r="E30" i="1" s="1"/>
  <c r="D31" i="1"/>
  <c r="E31" i="1" s="1"/>
  <c r="D32" i="1"/>
  <c r="E32" i="1" s="1"/>
  <c r="D33" i="1"/>
  <c r="E33" i="1" s="1"/>
  <c r="D34" i="1"/>
  <c r="E34" i="1" s="1"/>
  <c r="D125" i="1"/>
  <c r="E125" i="1" s="1"/>
  <c r="D126" i="1"/>
  <c r="E126" i="1" s="1"/>
  <c r="D127" i="1"/>
  <c r="E127" i="1" s="1"/>
  <c r="D128" i="1"/>
  <c r="E128" i="1" s="1"/>
  <c r="D35" i="1"/>
  <c r="E35" i="1" s="1"/>
  <c r="D129" i="1"/>
  <c r="E129" i="1" s="1"/>
  <c r="D36" i="1"/>
  <c r="E36" i="1" s="1"/>
  <c r="D130" i="1"/>
  <c r="E130" i="1" s="1"/>
  <c r="D37" i="1"/>
  <c r="E37" i="1" s="1"/>
  <c r="D38" i="1"/>
  <c r="E38" i="1" s="1"/>
  <c r="D39" i="1"/>
  <c r="E39" i="1" s="1"/>
  <c r="D131" i="1"/>
  <c r="E131" i="1" s="1"/>
  <c r="D40" i="1"/>
  <c r="E40" i="1" s="1"/>
  <c r="D132" i="1"/>
  <c r="E132" i="1" s="1"/>
  <c r="D41" i="1"/>
  <c r="E41" i="1" s="1"/>
  <c r="D133" i="1"/>
  <c r="E133" i="1" s="1"/>
  <c r="D42" i="1"/>
  <c r="E42" i="1" s="1"/>
  <c r="D43" i="1"/>
  <c r="E43" i="1" s="1"/>
  <c r="D134" i="1"/>
  <c r="E134" i="1" s="1"/>
  <c r="D135" i="1"/>
  <c r="E135" i="1" s="1"/>
  <c r="D44" i="1"/>
  <c r="E44" i="1" s="1"/>
  <c r="D45" i="1"/>
  <c r="E45" i="1" s="1"/>
  <c r="D136" i="1"/>
  <c r="E136" i="1" s="1"/>
  <c r="D137" i="1"/>
  <c r="E137" i="1" s="1"/>
  <c r="D46" i="1"/>
  <c r="E46" i="1" s="1"/>
  <c r="D138" i="1"/>
  <c r="E138" i="1" s="1"/>
  <c r="D47" i="1"/>
  <c r="E47" i="1" s="1"/>
  <c r="D139" i="1"/>
  <c r="E139" i="1" s="1"/>
  <c r="D140" i="1"/>
  <c r="E140" i="1" s="1"/>
  <c r="D51" i="1"/>
  <c r="E51" i="1" s="1"/>
  <c r="D52" i="1"/>
  <c r="E52" i="1" s="1"/>
  <c r="D53" i="1"/>
  <c r="E53" i="1" s="1"/>
  <c r="D142" i="1"/>
  <c r="E142" i="1" s="1"/>
  <c r="D143" i="1"/>
  <c r="E143" i="1" s="1"/>
  <c r="D57" i="1"/>
  <c r="E57" i="1" s="1"/>
  <c r="D144" i="1"/>
  <c r="E144" i="1" s="1"/>
  <c r="D58" i="1"/>
  <c r="E58" i="1" s="1"/>
  <c r="D59" i="1"/>
  <c r="E59" i="1" s="1"/>
  <c r="D63" i="1"/>
  <c r="E63" i="1" s="1"/>
  <c r="D145" i="1"/>
  <c r="E145" i="1" s="1"/>
  <c r="D146" i="1"/>
  <c r="E146" i="1" s="1"/>
  <c r="D64" i="1"/>
  <c r="E64" i="1" s="1"/>
  <c r="D147" i="1"/>
  <c r="E147" i="1" s="1"/>
  <c r="D148" i="1"/>
  <c r="E148" i="1" s="1"/>
  <c r="D149" i="1"/>
  <c r="E149" i="1" s="1"/>
  <c r="D150" i="1"/>
  <c r="E150" i="1" s="1"/>
  <c r="D65" i="1"/>
  <c r="E65" i="1" s="1"/>
  <c r="D151" i="1"/>
  <c r="E151" i="1" s="1"/>
  <c r="D66" i="1"/>
  <c r="E66" i="1" s="1"/>
  <c r="D152" i="1"/>
  <c r="E152" i="1" s="1"/>
  <c r="D153" i="1"/>
  <c r="E153" i="1" s="1"/>
  <c r="D67" i="1"/>
  <c r="E67" i="1" s="1"/>
  <c r="D154" i="1"/>
  <c r="E154" i="1" s="1"/>
  <c r="D68" i="1"/>
  <c r="E68" i="1" s="1"/>
  <c r="D155" i="1"/>
  <c r="E155" i="1" s="1"/>
  <c r="D69" i="1"/>
  <c r="E69" i="1" s="1"/>
  <c r="D156" i="1"/>
  <c r="E156" i="1" s="1"/>
  <c r="D70" i="1"/>
  <c r="E70" i="1" s="1"/>
  <c r="D71" i="1"/>
  <c r="E71" i="1" s="1"/>
  <c r="D72" i="1"/>
  <c r="E72" i="1" s="1"/>
  <c r="D157" i="1"/>
  <c r="E157" i="1" s="1"/>
  <c r="D158" i="1"/>
  <c r="E158" i="1" s="1"/>
  <c r="D73" i="1"/>
  <c r="E73" i="1" s="1"/>
  <c r="D159" i="1"/>
  <c r="E159" i="1" s="1"/>
  <c r="D160" i="1"/>
  <c r="E160" i="1" s="1"/>
  <c r="D74" i="1"/>
  <c r="E74" i="1" s="1"/>
  <c r="D75" i="1"/>
  <c r="E75" i="1" s="1"/>
  <c r="D76" i="1"/>
  <c r="E76" i="1" s="1"/>
  <c r="D161" i="1"/>
  <c r="E161" i="1" s="1"/>
  <c r="D77" i="1"/>
  <c r="E77" i="1" s="1"/>
  <c r="D78" i="1"/>
  <c r="E78" i="1" s="1"/>
  <c r="D79" i="1"/>
  <c r="E79" i="1" s="1"/>
  <c r="D162" i="1"/>
  <c r="E162" i="1" s="1"/>
  <c r="D80" i="1"/>
  <c r="E80" i="1" s="1"/>
  <c r="D81" i="1"/>
  <c r="E81" i="1" s="1"/>
  <c r="D163" i="1"/>
  <c r="E163" i="1" s="1"/>
  <c r="D164" i="1"/>
  <c r="E164" i="1" s="1"/>
  <c r="D165" i="1"/>
  <c r="E165" i="1" s="1"/>
  <c r="D166" i="1"/>
  <c r="E166" i="1" s="1"/>
  <c r="D167" i="1"/>
  <c r="E167" i="1" s="1"/>
  <c r="D82" i="1"/>
  <c r="E82" i="1" s="1"/>
  <c r="D83" i="1"/>
  <c r="E83" i="1" s="1"/>
  <c r="D168" i="1"/>
  <c r="E168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91" i="1"/>
  <c r="E91" i="1" s="1"/>
  <c r="D178" i="1"/>
  <c r="E178" i="1" s="1"/>
  <c r="D92" i="1"/>
  <c r="E92" i="1" s="1"/>
  <c r="D179" i="1"/>
  <c r="E179" i="1" s="1"/>
  <c r="D180" i="1"/>
  <c r="E180" i="1" s="1"/>
  <c r="D181" i="1"/>
  <c r="E181" i="1" s="1"/>
  <c r="D93" i="1"/>
  <c r="E93" i="1" s="1"/>
  <c r="D94" i="1"/>
  <c r="E94" i="1" s="1"/>
  <c r="D182" i="1"/>
  <c r="E182" i="1" s="1"/>
  <c r="D183" i="1"/>
  <c r="E183" i="1" s="1"/>
  <c r="D95" i="1"/>
  <c r="E95" i="1" s="1"/>
  <c r="D184" i="1"/>
  <c r="E184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07" i="1"/>
  <c r="E107" i="1" s="1"/>
  <c r="D108" i="1"/>
  <c r="E108" i="1" s="1"/>
  <c r="D109" i="1"/>
  <c r="E109" i="1" s="1"/>
  <c r="D110" i="1"/>
  <c r="E110" i="1" s="1"/>
  <c r="D194" i="1"/>
  <c r="E194" i="1" s="1"/>
  <c r="D111" i="1"/>
  <c r="E111" i="1" s="1"/>
  <c r="D195" i="1"/>
  <c r="E195" i="1" s="1"/>
  <c r="D196" i="1"/>
  <c r="E196" i="1" s="1"/>
  <c r="D197" i="1"/>
  <c r="E197" i="1" s="1"/>
  <c r="D112" i="1"/>
  <c r="E112" i="1" s="1"/>
  <c r="D198" i="1"/>
  <c r="E198" i="1" s="1"/>
  <c r="D113" i="1"/>
  <c r="E113" i="1" s="1"/>
  <c r="D114" i="1"/>
  <c r="E114" i="1" s="1"/>
  <c r="D115" i="1"/>
  <c r="E115" i="1" s="1"/>
  <c r="D12" i="1"/>
  <c r="E12" i="1" s="1"/>
  <c r="D13" i="1"/>
  <c r="E13" i="1" s="1"/>
  <c r="D116" i="1"/>
  <c r="E116" i="1" s="1"/>
  <c r="D117" i="1"/>
  <c r="E117" i="1" s="1"/>
  <c r="D11" i="1"/>
  <c r="E11" i="1" s="1"/>
  <c r="R145" i="1"/>
  <c r="Q145" i="1"/>
  <c r="R148" i="1"/>
  <c r="Q148" i="1"/>
  <c r="R147" i="1"/>
  <c r="Q147" i="1"/>
  <c r="R64" i="1"/>
  <c r="Q64" i="1"/>
  <c r="R149" i="1"/>
  <c r="Q149" i="1"/>
  <c r="R146" i="1"/>
  <c r="R150" i="1"/>
  <c r="Q146" i="1"/>
  <c r="Q150" i="1"/>
  <c r="Q6" i="1" l="1"/>
  <c r="R6" i="1"/>
  <c r="R66" i="1"/>
  <c r="R152" i="1"/>
  <c r="R153" i="1"/>
  <c r="R7" i="1"/>
  <c r="R67" i="1"/>
  <c r="Q66" i="1"/>
  <c r="Q152" i="1"/>
  <c r="Q153" i="1"/>
  <c r="Q7" i="1"/>
  <c r="Q67" i="1"/>
  <c r="R65" i="1"/>
  <c r="Q65" i="1"/>
  <c r="R151" i="1"/>
  <c r="Q151" i="1"/>
  <c r="R95" i="1"/>
  <c r="Q95" i="1"/>
  <c r="R72" i="1"/>
  <c r="Q72" i="1"/>
  <c r="R154" i="1"/>
  <c r="Q154" i="1"/>
  <c r="R68" i="1"/>
  <c r="Q68" i="1"/>
  <c r="R69" i="1"/>
  <c r="Q69" i="1"/>
  <c r="R155" i="1"/>
  <c r="Q155" i="1"/>
  <c r="R160" i="1"/>
  <c r="Q160" i="1"/>
  <c r="R94" i="1"/>
  <c r="R93" i="1"/>
  <c r="R181" i="1"/>
  <c r="R180" i="1"/>
  <c r="Q94" i="1"/>
  <c r="Q93" i="1"/>
  <c r="Q181" i="1"/>
  <c r="Q180" i="1"/>
  <c r="Q159" i="1"/>
  <c r="R159" i="1"/>
  <c r="R73" i="1"/>
  <c r="Q73" i="1"/>
  <c r="Q96" i="1"/>
  <c r="Q184" i="1"/>
  <c r="R71" i="1"/>
  <c r="Q71" i="1"/>
  <c r="R70" i="1"/>
  <c r="Q70" i="1"/>
  <c r="R156" i="1"/>
  <c r="Q156" i="1"/>
  <c r="R158" i="1"/>
  <c r="Q158" i="1"/>
  <c r="R157" i="1"/>
  <c r="Q157" i="1"/>
  <c r="R8" i="1"/>
  <c r="Q8" i="1"/>
  <c r="R183" i="1"/>
  <c r="Q183" i="1"/>
  <c r="Q182" i="1"/>
</calcChain>
</file>

<file path=xl/sharedStrings.xml><?xml version="1.0" encoding="utf-8"?>
<sst xmlns="http://schemas.openxmlformats.org/spreadsheetml/2006/main" count="1366" uniqueCount="279">
  <si>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</si>
  <si>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</si>
  <si>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</si>
  <si>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</si>
  <si>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</si>
  <si>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</si>
  <si>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</si>
  <si>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</si>
  <si>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</si>
  <si>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</si>
  <si>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</si>
  <si>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</si>
  <si>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</si>
  <si>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</si>
  <si>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</si>
  <si>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</si>
  <si>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</si>
  <si>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</si>
  <si>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</si>
  <si>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</si>
  <si>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</si>
  <si>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</si>
  <si>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</si>
  <si>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</si>
  <si>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</si>
  <si>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</si>
  <si>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</si>
  <si>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</si>
  <si>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</si>
  <si>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</si>
  <si>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</si>
  <si>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</si>
  <si>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</si>
  <si>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</si>
  <si>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</si>
  <si>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</si>
  <si>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</si>
  <si>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</si>
  <si>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</si>
  <si>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</si>
  <si>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</si>
  <si>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</si>
  <si>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</si>
  <si>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</si>
  <si>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</si>
  <si>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</si>
  <si>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</si>
  <si>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</si>
  <si>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</si>
  <si>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</si>
  <si>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</si>
  <si>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</si>
  <si>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</si>
  <si>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</si>
  <si>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</si>
  <si>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</si>
  <si>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</si>
  <si>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</si>
  <si>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</si>
  <si>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</si>
  <si>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</si>
  <si>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</si>
  <si>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</si>
  <si>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</si>
  <si>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</si>
  <si>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</si>
  <si>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</si>
  <si>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</si>
  <si>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</si>
  <si>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</si>
  <si>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</si>
  <si>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</si>
  <si>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</si>
  <si>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</si>
  <si>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</si>
  <si>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</si>
  <si>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</si>
  <si>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</si>
  <si>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</si>
  <si>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</si>
  <si>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</si>
  <si>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</si>
  <si>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</si>
  <si>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</si>
  <si>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</si>
  <si>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</si>
  <si>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</si>
  <si>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</si>
  <si>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</si>
  <si>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</si>
  <si>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</si>
  <si>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</si>
  <si>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</si>
  <si>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</si>
  <si>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</si>
  <si>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</si>
  <si>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</si>
  <si>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</si>
  <si>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</si>
  <si>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</si>
  <si>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</si>
  <si>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</si>
  <si>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</si>
  <si>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</si>
  <si>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</si>
  <si>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</si>
  <si>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</si>
  <si>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</si>
  <si>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</si>
  <si>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</si>
  <si>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</si>
  <si>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</si>
  <si>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</si>
  <si>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</si>
  <si>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</si>
  <si>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</si>
  <si>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</si>
  <si>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</si>
  <si>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</si>
  <si>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</si>
  <si>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</si>
  <si>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</si>
  <si>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</si>
  <si>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</si>
  <si>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</si>
  <si>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</si>
  <si>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</si>
  <si>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</si>
  <si>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</si>
  <si>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</si>
  <si>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</si>
  <si>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</si>
  <si>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</si>
  <si>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</si>
  <si>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</si>
  <si>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</si>
  <si>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</si>
  <si>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</si>
  <si>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</si>
  <si>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</si>
  <si>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</si>
  <si>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</si>
  <si>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</si>
  <si>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</si>
  <si>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</si>
  <si>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</si>
  <si>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</si>
  <si>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</si>
  <si>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</si>
  <si>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</si>
  <si>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</si>
  <si>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</si>
  <si>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</si>
  <si>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</si>
  <si>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</si>
  <si>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</si>
  <si>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</si>
  <si>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</si>
  <si>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</si>
  <si>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</si>
  <si>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</si>
  <si>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</si>
  <si>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</si>
  <si>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</si>
  <si>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</si>
  <si>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</si>
  <si>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</si>
  <si>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</si>
  <si>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</si>
  <si>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</si>
  <si>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</si>
  <si>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</si>
  <si>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</si>
  <si>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</si>
  <si>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</si>
  <si>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</si>
  <si>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</si>
  <si>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</si>
  <si>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</si>
  <si>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</si>
  <si>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</si>
  <si>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</si>
  <si>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</si>
  <si>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</si>
  <si>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</si>
  <si>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</si>
  <si>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</si>
  <si>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</si>
  <si>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</si>
  <si>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</si>
  <si>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</si>
  <si>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</si>
  <si>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</si>
  <si>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</si>
  <si>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</si>
  <si>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</si>
  <si>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</si>
  <si>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</si>
  <si>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</si>
  <si>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</si>
  <si>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</si>
  <si>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</si>
  <si>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</si>
  <si>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</si>
  <si>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</si>
  <si>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</si>
  <si>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</si>
  <si>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</si>
  <si>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</si>
  <si>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</si>
  <si>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</si>
  <si>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</si>
  <si>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</si>
  <si>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</si>
  <si>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</si>
  <si>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</si>
  <si>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</si>
  <si>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</si>
  <si>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</si>
  <si>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</si>
  <si>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</si>
  <si>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</si>
  <si>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</si>
  <si>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</si>
  <si>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</si>
  <si>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</si>
  <si>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</si>
  <si>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</si>
  <si>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</si>
  <si>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</si>
  <si>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</si>
  <si>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</si>
  <si>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</si>
  <si>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</si>
  <si>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</si>
  <si>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</si>
  <si>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</si>
  <si>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</si>
  <si>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Area</t>
  </si>
  <si>
    <t>Southeast</t>
  </si>
  <si>
    <t>Von_Biela</t>
  </si>
  <si>
    <t>SD_Line</t>
  </si>
  <si>
    <t>Detect_Limit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</si>
  <si>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</si>
  <si>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</si>
  <si>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</si>
  <si>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</si>
  <si>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</si>
  <si>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</si>
  <si>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</si>
  <si>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</si>
  <si>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</si>
  <si>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</si>
  <si>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R.S. 4/25/22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</si>
  <si>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</si>
  <si>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</si>
  <si>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</si>
  <si>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</si>
  <si>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</si>
  <si>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</si>
  <si>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</si>
  <si>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</si>
  <si>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</si>
  <si>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</si>
  <si>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</si>
  <si>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</si>
  <si>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</si>
  <si>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</si>
  <si>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</si>
  <si>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</si>
  <si>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</si>
  <si>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Auke Bay</t>
  </si>
  <si>
    <t>Southern Bering Sea</t>
  </si>
  <si>
    <t>Brothers Islands 2021</t>
  </si>
  <si>
    <t>Northern Bering Sea</t>
  </si>
  <si>
    <t>Eagle Beach (Juneau)</t>
  </si>
  <si>
    <t>SBS2021</t>
  </si>
  <si>
    <t>Fishermans Bend</t>
  </si>
  <si>
    <t>Statter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</si>
</sst>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32.85546875" customWidth="1"/>
    <col min="2" max="4" width="16.140625" customWidth="1"/>
    <col min="5" max="5" width="12.5703125" customWidth="1"/>
    <col min="6" max="6" width="21.28515625" customWidth="1"/>
    <col min="7" max="7" width="20.42578125" customWidth="1"/>
    <col min="8" max="8" width="12.42578125" customWidth="1"/>
    <col min="9" max="9" width="25.140625" customWidth="1"/>
    <col min="10" max="11" width="10.85546875" customWidth="1"/>
    <col min="12" max="12" width="25.140625" customWidth="1"/>
    <col min="13" max="13" width="16.140625" customWidth="1"/>
    <col min="14" max="14" width="22" customWidth="1"/>
    <col min="15" max="16" width="27.28515625" customWidth="1"/>
    <col min="17" max="17" width="15.140625" customWidth="1"/>
    <col min="18" max="18" width="16.140625" customWidth="1"/>
    <col min="19" max="19" width="91.140625" customWidth="1"/>
  </cols>
  <sheetData>
    <row r="1" spans="1:19" x14ac:dyDescent="0.25">
      <c r="A1" t="s">
        <v>236</v>
      </c>
      <c r="B1" t="s">
        <v>237</v>
      </c>
      <c r="C1" t="s">
        <v>241</v>
      </c>
      <c r="D1" t="s">
        <v>242</v>
      </c>
      <c r="E1" t="s">
        <v>243</v>
      </c>
      <c r="F1" t="s">
        <v>238</v>
      </c>
      <c r="G1" t="s">
        <v>0</v>
      </c>
      <c r="H1" t="s">
        <v>6</v>
      </c>
      <c r="I1" t="s">
        <v>124</v>
      </c>
      <c r="J1" t="s">
        <v>193</v>
      </c>
      <c r="K1" t="s">
        <v>125</v>
      </c>
      <c r="L1" t="s">
        <v>126</v>
      </c>
      <c r="M1" t="s">
        <v>1</v>
      </c>
      <c r="N1" t="s">
        <v>3</v>
      </c>
      <c r="O1" t="s">
        <v>34</v>
      </c>
      <c r="P1" t="s">
        <v>195</v>
      </c>
      <c r="Q1" t="s">
        <v>7</v>
      </c>
      <c r="R1" t="s">
        <v>8</v>
      </c>
      <c r="S1" t="s">
        <v>5</v>
      </c>
    </row>
    <row r="2" spans="1:19" x14ac:dyDescent="0.25">
      <c r="A2">
        <v>1149</v>
      </c>
      <c r="B2" t="s">
        <v>197</v>
      </c>
      <c r="C2" t="s">
        <v>197</v>
      </c>
      <c r="D2" t="s">
        <v>197</v>
      </c>
      <c r="E2" t="s">
        <v>197</v>
      </c>
      <c r="F2" t="s">
        <v>274</v>
      </c>
      <c r="G2" t="s">
        <v>2</v>
      </c>
      <c r="H2">
        <v>26</v>
      </c>
      <c r="I2" s="7">
        <v>44815</v>
      </c>
      <c r="J2" s="5">
        <v>63.017499999999998</v>
      </c>
      <c r="K2" s="5">
        <v>-166.00919999999999</v>
      </c>
      <c r="M2" t="s">
        <v>197</v>
      </c>
      <c r="N2" t="s">
        <v>4</v>
      </c>
      <c r="O2" s="5" t="s">
        <v>190</v>
      </c>
      <c r="P2" t="s">
        <v>197</v>
      </c>
      <c r="Q2" s="3">
        <v>25.5</v>
      </c>
      <c r="R2" s="3">
        <v>15.1</v>
      </c>
    </row>
    <row r="3" spans="1:19" x14ac:dyDescent="0.25">
      <c r="A3">
        <v>2980</v>
      </c>
      <c r="B3" t="s">
        <v>197</v>
      </c>
      <c r="C3" t="s">
        <v>197</v>
      </c>
      <c r="D3" t="s">
        <v>197</v>
      </c>
      <c r="E3" t="s">
        <v>197</v>
      </c>
      <c r="F3" t="s">
        <v>274</v>
      </c>
      <c r="G3" t="s">
        <v>2</v>
      </c>
      <c r="H3">
        <v>5</v>
      </c>
      <c r="I3" s="7">
        <v>44807</v>
      </c>
      <c r="J3" s="5">
        <v>60.521900000000002</v>
      </c>
      <c r="K3" s="5">
        <v>-169.00819999999999</v>
      </c>
      <c r="M3" t="s">
        <v>197</v>
      </c>
      <c r="N3" t="s">
        <v>10</v>
      </c>
      <c r="O3" s="5" t="s">
        <v>189</v>
      </c>
      <c r="P3" t="s">
        <v>197</v>
      </c>
      <c r="Q3" s="3">
        <v>2.48</v>
      </c>
      <c r="R3" s="3">
        <v>7.8</v>
      </c>
    </row>
    <row r="4" spans="1:19" x14ac:dyDescent="0.25">
      <c r="A4">
        <v>2998</v>
      </c>
      <c r="B4" t="s">
        <v>197</v>
      </c>
      <c r="C4" t="s">
        <v>197</v>
      </c>
      <c r="D4" t="s">
        <v>197</v>
      </c>
      <c r="E4" t="s">
        <v>197</v>
      </c>
      <c r="F4" t="s">
        <v>274</v>
      </c>
      <c r="G4" t="s">
        <v>2</v>
      </c>
      <c r="H4">
        <v>6</v>
      </c>
      <c r="I4" s="7">
        <v>44807</v>
      </c>
      <c r="J4" s="5">
        <v>60.5045</v>
      </c>
      <c r="K4" s="5">
        <v>-167.97900000000001</v>
      </c>
      <c r="M4" t="s">
        <v>197</v>
      </c>
      <c r="N4" t="s">
        <v>10</v>
      </c>
      <c r="O4" s="5" t="s">
        <v>189</v>
      </c>
      <c r="P4" t="s">
        <v>197</v>
      </c>
      <c r="Q4" s="3">
        <v>3.9</v>
      </c>
      <c r="R4" s="3">
        <v>8.5</v>
      </c>
    </row>
    <row r="5" spans="1:19" x14ac:dyDescent="0.25">
      <c r="A5">
        <v>3000</v>
      </c>
      <c r="B5" t="s">
        <v>197</v>
      </c>
      <c r="C5" t="s">
        <v>197</v>
      </c>
      <c r="D5" t="s">
        <v>197</v>
      </c>
      <c r="E5" t="s">
        <v>197</v>
      </c>
      <c r="F5" t="s">
        <v>274</v>
      </c>
      <c r="G5" t="s">
        <v>2</v>
      </c>
      <c r="H5">
        <v>6</v>
      </c>
      <c r="I5" s="7">
        <v>44807</v>
      </c>
      <c r="J5" s="5">
        <v>60.5045</v>
      </c>
      <c r="K5" s="5">
        <v>-167.97900000000001</v>
      </c>
      <c r="M5" t="s">
        <v>197</v>
      </c>
      <c r="N5" t="s">
        <v>10</v>
      </c>
      <c r="O5" s="5" t="s">
        <v>189</v>
      </c>
      <c r="P5" t="s">
        <v>197</v>
      </c>
      <c r="Q5" s="3">
        <v>4.76</v>
      </c>
      <c r="R5" s="3">
        <v>8.8000000000000007</v>
      </c>
    </row>
    <row r="6" spans="1:19" x14ac:dyDescent="0.25">
      <c r="A6" t="s">
        <v>92</v>
      </c>
      <c r="B6" t="s">
        <v>197</v>
      </c>
      <c r="C6" t="s">
        <v>197</v>
      </c>
      <c r="D6" t="s">
        <v>197</v>
      </c>
      <c r="E6" t="s">
        <v>197</v>
      </c>
      <c r="F6" t="s">
        <v>274</v>
      </c>
      <c r="G6" t="s">
        <v>2</v>
      </c>
      <c r="H6">
        <v>39</v>
      </c>
      <c r="I6" s="7">
        <v>44819</v>
      </c>
      <c r="J6">
        <v>64.099699999999999</v>
      </c>
      <c r="K6">
        <v>-163.49109999999999</v>
      </c>
      <c r="M6" t="s">
        <v>197</v>
      </c>
      <c r="N6" t="s">
        <v>84</v>
      </c>
      <c r="O6" t="s">
        <v>204</v>
      </c>
      <c r="P6" t="s">
        <v>196</v>
      </c>
      <c r="Q6" s="3">
        <f>5.56/3</f>
        <v>1.8533333333333333</v>
      </c>
      <c r="R6" s="3">
        <f>AVERAGE(6.5,6.6,5.4)</f>
        <v>6.166666666666667</v>
      </c>
      <c r="S6" t="s">
        <v>98</v>
      </c>
    </row>
    <row r="7" spans="1:19" x14ac:dyDescent="0.25">
      <c r="A7" t="s">
        <v>88</v>
      </c>
      <c r="B7" t="s">
        <v>197</v>
      </c>
      <c r="C7" t="s">
        <v>197</v>
      </c>
      <c r="D7" t="s">
        <v>197</v>
      </c>
      <c r="E7" t="s">
        <v>197</v>
      </c>
      <c r="F7" t="s">
        <v>274</v>
      </c>
      <c r="G7" t="s">
        <v>2</v>
      </c>
      <c r="H7">
        <v>39</v>
      </c>
      <c r="I7" s="7">
        <v>44819</v>
      </c>
      <c r="J7">
        <v>64.099699999999999</v>
      </c>
      <c r="K7">
        <v>-163.49109999999999</v>
      </c>
      <c r="M7" t="s">
        <v>197</v>
      </c>
      <c r="N7" t="s">
        <v>84</v>
      </c>
      <c r="O7" t="s">
        <v>204</v>
      </c>
      <c r="P7" t="s">
        <v>196</v>
      </c>
      <c r="Q7" s="3">
        <f>4.53/2</f>
        <v>2.2650000000000001</v>
      </c>
      <c r="R7" s="3">
        <f>AVERAGE(6.9,6.1)</f>
        <v>6.5</v>
      </c>
      <c r="S7" t="s">
        <v>94</v>
      </c>
    </row>
    <row r="8" spans="1:19" x14ac:dyDescent="0.25">
      <c r="A8" t="s">
        <v>19</v>
      </c>
      <c r="B8" t="s">
        <v>197</v>
      </c>
      <c r="C8" t="s">
        <v>197</v>
      </c>
      <c r="D8" t="s">
        <v>197</v>
      </c>
      <c r="E8" t="s">
        <v>197</v>
      </c>
      <c r="F8" t="s">
        <v>274</v>
      </c>
      <c r="G8" t="s">
        <v>2</v>
      </c>
      <c r="H8">
        <v>13</v>
      </c>
      <c r="I8" s="7">
        <v>44810</v>
      </c>
      <c r="J8" s="5">
        <v>61.501199999999997</v>
      </c>
      <c r="K8" s="5">
        <v>-168.95609999999999</v>
      </c>
      <c r="M8" t="s">
        <v>197</v>
      </c>
      <c r="N8" t="s">
        <v>9</v>
      </c>
      <c r="O8" s="5" t="s">
        <v>194</v>
      </c>
      <c r="P8" s="5" t="s">
        <v>196</v>
      </c>
      <c r="Q8" s="3">
        <f>AVERAGE(0.48,0.91,0.81)</f>
        <v>0.73333333333333339</v>
      </c>
      <c r="R8" s="3">
        <f>AVERAGE(3.3,6,6.2)</f>
        <v>5.166666666666667</v>
      </c>
      <c r="S8" t="s">
        <v>22</v>
      </c>
    </row>
    <row r="9" spans="1:19" x14ac:dyDescent="0.25">
      <c r="A9" t="s">
        <v>104</v>
      </c>
      <c r="B9" t="s">
        <v>197</v>
      </c>
      <c r="C9" t="s">
        <v>197</v>
      </c>
      <c r="D9" t="s">
        <v>197</v>
      </c>
      <c r="E9" t="s">
        <v>197</v>
      </c>
      <c r="F9" t="s">
        <v>240</v>
      </c>
      <c r="G9" t="s">
        <v>244</v>
      </c>
      <c r="H9" t="s">
        <v>119</v>
      </c>
      <c r="I9" s="4">
        <v>43676.53125</v>
      </c>
      <c r="J9">
        <v>70.276660000000007</v>
      </c>
      <c r="K9">
        <v>-147.77771000000001</v>
      </c>
      <c r="L9" t="s">
        <v>127</v>
      </c>
      <c r="M9" t="s">
        <v>197</v>
      </c>
      <c r="N9" t="s">
        <v>109</v>
      </c>
      <c r="Q9" s="3">
        <v>17.989999999999998</v>
      </c>
      <c r="R9" s="3">
        <v>13.3</v>
      </c>
      <c r="S9" t="s">
        <v>114</v>
      </c>
    </row>
    <row r="10" spans="1:19" x14ac:dyDescent="0.25">
      <c r="A10" t="s">
        <v>139</v>
      </c>
      <c r="B10" t="s">
        <v>197</v>
      </c>
      <c r="C10" t="s">
        <v>197</v>
      </c>
      <c r="D10" t="s">
        <v>197</v>
      </c>
      <c r="E10" t="s">
        <v>197</v>
      </c>
      <c r="F10" t="s">
        <v>240</v>
      </c>
      <c r="G10" t="s">
        <v>244</v>
      </c>
      <c r="H10" t="s">
        <v>123</v>
      </c>
      <c r="I10" s="4">
        <v>43668.736111111109</v>
      </c>
      <c r="J10">
        <v>70.498609999999999</v>
      </c>
      <c r="K10">
        <v>-149.59873999999999</v>
      </c>
      <c r="L10" t="s">
        <v>128</v>
      </c>
      <c r="M10" t="s">
        <v>197</v>
      </c>
      <c r="N10" t="s">
        <v>173</v>
      </c>
      <c r="Q10" s="3">
        <v>66.37</v>
      </c>
      <c r="R10" s="3">
        <v>19</v>
      </c>
      <c r="S10" t="s">
        <v>183</v>
      </c>
    </row>
    <row r="11" spans="1:19" x14ac:dyDescent="0.25">
      <c r="A11">
        <v>904</v>
      </c>
      <c r="B11" s="11">
        <v>1.2537162193428821</v>
      </c>
      <c r="C11" s="11">
        <v>0.16855178096710127</v>
      </c>
      <c r="D11" s="11">
        <f t="shared" ref="D11:D42" si="0">3*C11</f>
        <v>0.50565534290130376</v>
      </c>
      <c r="E11" s="11" t="b">
        <f t="shared" ref="E11:E42" si="1">B11&lt;D11</f>
        <v>0</v>
      </c>
      <c r="F11" t="s">
        <v>274</v>
      </c>
      <c r="G11" t="s">
        <v>2</v>
      </c>
      <c r="H11">
        <v>10</v>
      </c>
      <c r="I11" s="7">
        <v>44809</v>
      </c>
      <c r="J11" s="5">
        <v>60.997999999999998</v>
      </c>
      <c r="K11" s="5">
        <v>-168.99333333333334</v>
      </c>
      <c r="M11" s="2">
        <v>44904</v>
      </c>
      <c r="N11" t="s">
        <v>10</v>
      </c>
      <c r="O11" s="5" t="s">
        <v>189</v>
      </c>
      <c r="P11" t="s">
        <v>197</v>
      </c>
      <c r="Q11" s="3">
        <v>4.7</v>
      </c>
      <c r="R11" s="3">
        <v>8.6999999999999993</v>
      </c>
    </row>
    <row r="12" spans="1:19" x14ac:dyDescent="0.25">
      <c r="A12">
        <v>907</v>
      </c>
      <c r="B12" s="11">
        <v>0.40839940364001476</v>
      </c>
      <c r="C12" s="11">
        <v>9.3050386294317028E-2</v>
      </c>
      <c r="D12" s="11">
        <f t="shared" si="0"/>
        <v>0.27915115888295106</v>
      </c>
      <c r="E12" s="11" t="b">
        <f t="shared" si="1"/>
        <v>0</v>
      </c>
      <c r="F12" t="s">
        <v>274</v>
      </c>
      <c r="G12" t="s">
        <v>2</v>
      </c>
      <c r="H12">
        <v>10</v>
      </c>
      <c r="I12" s="7">
        <v>44809</v>
      </c>
      <c r="J12" s="5">
        <v>60.997999999999998</v>
      </c>
      <c r="K12" s="5">
        <v>-168.99333333333334</v>
      </c>
      <c r="M12" s="2">
        <v>44904</v>
      </c>
      <c r="N12" t="s">
        <v>10</v>
      </c>
      <c r="O12" s="5" t="s">
        <v>189</v>
      </c>
      <c r="P12" t="s">
        <v>197</v>
      </c>
      <c r="Q12" s="3">
        <v>4.38</v>
      </c>
      <c r="R12" s="3">
        <v>8.6</v>
      </c>
    </row>
    <row r="13" spans="1:19" x14ac:dyDescent="0.25">
      <c r="A13">
        <v>920</v>
      </c>
      <c r="B13" s="11">
        <v>4.8792698184554268</v>
      </c>
      <c r="C13" s="11">
        <v>0.10542633758623529</v>
      </c>
      <c r="D13" s="11">
        <f t="shared" si="0"/>
        <v>0.31627901275870585</v>
      </c>
      <c r="E13" s="11" t="b">
        <f t="shared" si="1"/>
        <v>0</v>
      </c>
      <c r="F13" t="s">
        <v>239</v>
      </c>
      <c r="G13" t="s">
        <v>79</v>
      </c>
      <c r="I13" s="8">
        <v>44770</v>
      </c>
      <c r="J13" s="9">
        <v>58.226100000000002</v>
      </c>
      <c r="K13" s="9">
        <v>-134.6112</v>
      </c>
      <c r="M13" s="2">
        <v>44907</v>
      </c>
      <c r="N13" t="s">
        <v>67</v>
      </c>
      <c r="O13" s="10" t="s">
        <v>204</v>
      </c>
      <c r="Q13" s="3">
        <v>48.21</v>
      </c>
      <c r="R13" s="3">
        <v>16</v>
      </c>
    </row>
    <row r="14" spans="1:19" x14ac:dyDescent="0.25">
      <c r="A14">
        <v>924</v>
      </c>
      <c r="B14" s="11">
        <v>2.1447694636483852</v>
      </c>
      <c r="C14" s="11">
        <v>0.19673823260850465</v>
      </c>
      <c r="D14" s="11">
        <f t="shared" si="0"/>
        <v>0.59021469782551395</v>
      </c>
      <c r="E14" s="11" t="b">
        <f t="shared" si="1"/>
        <v>0</v>
      </c>
      <c r="F14" t="s">
        <v>239</v>
      </c>
      <c r="G14" t="s">
        <v>79</v>
      </c>
      <c r="I14" s="8">
        <v>44770</v>
      </c>
      <c r="J14" s="9">
        <v>58.226100000000002</v>
      </c>
      <c r="K14" s="9">
        <v>-134.6112</v>
      </c>
      <c r="M14" s="2">
        <v>44903</v>
      </c>
      <c r="N14" t="s">
        <v>67</v>
      </c>
      <c r="O14" s="10" t="s">
        <v>204</v>
      </c>
      <c r="Q14" s="3">
        <v>56.42</v>
      </c>
      <c r="R14" s="3">
        <v>18</v>
      </c>
    </row>
    <row r="15" spans="1:19" x14ac:dyDescent="0.25">
      <c r="A15">
        <v>925</v>
      </c>
      <c r="B15" s="11">
        <v>2.0931142031088692</v>
      </c>
      <c r="C15" s="11">
        <v>0.12780124193662235</v>
      </c>
      <c r="D15" s="11">
        <f t="shared" si="0"/>
        <v>0.38340372580986704</v>
      </c>
      <c r="E15" s="11" t="b">
        <f t="shared" si="1"/>
        <v>0</v>
      </c>
      <c r="F15" t="s">
        <v>239</v>
      </c>
      <c r="G15" t="s">
        <v>79</v>
      </c>
      <c r="I15" s="8">
        <v>44770</v>
      </c>
      <c r="J15" s="9">
        <v>58.226100000000002</v>
      </c>
      <c r="K15" s="9">
        <v>-134.6112</v>
      </c>
      <c r="M15" s="2">
        <v>44907</v>
      </c>
      <c r="N15" t="s">
        <v>67</v>
      </c>
      <c r="O15" s="10" t="s">
        <v>204</v>
      </c>
      <c r="Q15" s="3">
        <v>49.18</v>
      </c>
      <c r="R15" s="3">
        <v>16.399999999999999</v>
      </c>
    </row>
    <row r="16" spans="1:19" x14ac:dyDescent="0.25">
      <c r="A16">
        <v>926</v>
      </c>
      <c r="B16" s="11">
        <v>3.1805650525904561</v>
      </c>
      <c r="C16" s="11">
        <v>0.12335425229577716</v>
      </c>
      <c r="D16" s="11">
        <f t="shared" si="0"/>
        <v>0.37006275688733148</v>
      </c>
      <c r="E16" s="11" t="b">
        <f t="shared" si="1"/>
        <v>0</v>
      </c>
      <c r="F16" t="s">
        <v>239</v>
      </c>
      <c r="G16" t="s">
        <v>79</v>
      </c>
      <c r="I16" s="8">
        <v>44770</v>
      </c>
      <c r="J16" s="9">
        <v>58.226100000000002</v>
      </c>
      <c r="K16" s="9">
        <v>-134.6112</v>
      </c>
      <c r="M16" s="2">
        <v>44904</v>
      </c>
      <c r="N16" t="s">
        <v>67</v>
      </c>
      <c r="O16" s="10" t="s">
        <v>204</v>
      </c>
      <c r="Q16" s="3">
        <v>41.85</v>
      </c>
      <c r="R16" s="3">
        <v>16</v>
      </c>
    </row>
    <row r="17" spans="1:18" x14ac:dyDescent="0.25">
      <c r="A17">
        <v>928</v>
      </c>
      <c r="B17" s="11">
        <v>1.6707248330727729</v>
      </c>
      <c r="C17" s="11">
        <v>0.15257069298840642</v>
      </c>
      <c r="D17" s="11">
        <f t="shared" si="0"/>
        <v>0.45771207896521926</v>
      </c>
      <c r="E17" s="11" t="b">
        <f t="shared" si="1"/>
        <v>0</v>
      </c>
      <c r="F17" t="s">
        <v>239</v>
      </c>
      <c r="G17" t="s">
        <v>79</v>
      </c>
      <c r="I17" s="8">
        <v>44770</v>
      </c>
      <c r="J17" s="9">
        <v>58.226100000000002</v>
      </c>
      <c r="K17" s="9">
        <v>-134.6112</v>
      </c>
      <c r="M17" s="2">
        <v>44904</v>
      </c>
      <c r="N17" t="s">
        <v>67</v>
      </c>
      <c r="O17" s="10" t="s">
        <v>204</v>
      </c>
      <c r="Q17" s="3">
        <v>45.88</v>
      </c>
      <c r="R17" s="3">
        <v>16.100000000000001</v>
      </c>
    </row>
    <row r="18" spans="1:18" x14ac:dyDescent="0.25">
      <c r="A18">
        <v>1058</v>
      </c>
      <c r="B18" s="11">
        <v>13.579414689938226</v>
      </c>
      <c r="C18" s="11">
        <v>0.47019903602640267</v>
      </c>
      <c r="D18" s="11">
        <f t="shared" si="0"/>
        <v>1.4105971080792079</v>
      </c>
      <c r="E18" s="11" t="b">
        <f t="shared" si="1"/>
        <v>0</v>
      </c>
      <c r="F18" t="s">
        <v>274</v>
      </c>
      <c r="G18" t="s">
        <v>217</v>
      </c>
      <c r="H18">
        <v>10</v>
      </c>
      <c r="I18" s="4">
        <v>44441</v>
      </c>
      <c r="J18">
        <v>61.007199999999997</v>
      </c>
      <c r="K18">
        <v>-167.0247</v>
      </c>
      <c r="M18" s="2">
        <v>44903</v>
      </c>
      <c r="N18" t="s">
        <v>4</v>
      </c>
      <c r="O18" t="s">
        <v>190</v>
      </c>
      <c r="Q18" s="3">
        <v>41.93</v>
      </c>
      <c r="R18" s="3">
        <v>17.600000000000001</v>
      </c>
    </row>
    <row r="19" spans="1:18" x14ac:dyDescent="0.25">
      <c r="A19">
        <v>1150</v>
      </c>
      <c r="B19">
        <v>5.7880795585713551</v>
      </c>
      <c r="C19">
        <v>0.15875759749119589</v>
      </c>
      <c r="D19" s="11">
        <f t="shared" si="0"/>
        <v>0.47627279247358767</v>
      </c>
      <c r="E19" s="11" t="b">
        <f t="shared" si="1"/>
        <v>0</v>
      </c>
      <c r="F19" t="s">
        <v>274</v>
      </c>
      <c r="G19" t="s">
        <v>2</v>
      </c>
      <c r="H19">
        <v>26</v>
      </c>
      <c r="I19" s="7">
        <v>44815</v>
      </c>
      <c r="J19" s="5">
        <v>63.017499999999998</v>
      </c>
      <c r="K19" s="5">
        <v>-166.00919999999999</v>
      </c>
      <c r="M19" s="1">
        <v>44841</v>
      </c>
      <c r="N19" t="s">
        <v>4</v>
      </c>
      <c r="O19" s="5" t="s">
        <v>190</v>
      </c>
      <c r="P19" t="s">
        <v>197</v>
      </c>
      <c r="Q19" s="3">
        <v>19.399999999999999</v>
      </c>
      <c r="R19" s="3">
        <v>14.5</v>
      </c>
    </row>
    <row r="20" spans="1:18" x14ac:dyDescent="0.25">
      <c r="A20">
        <v>1151</v>
      </c>
      <c r="B20">
        <v>6.2067023991931292</v>
      </c>
      <c r="C20">
        <v>0.23077912411095974</v>
      </c>
      <c r="D20" s="11">
        <f t="shared" si="0"/>
        <v>0.69233737233287918</v>
      </c>
      <c r="E20" s="11" t="b">
        <f t="shared" si="1"/>
        <v>0</v>
      </c>
      <c r="F20" t="s">
        <v>274</v>
      </c>
      <c r="G20" t="s">
        <v>2</v>
      </c>
      <c r="H20">
        <v>26</v>
      </c>
      <c r="I20" s="7">
        <v>44815</v>
      </c>
      <c r="J20" s="5">
        <v>63.017499999999998</v>
      </c>
      <c r="K20" s="5">
        <v>-166.00919999999999</v>
      </c>
      <c r="M20" s="1">
        <v>44841</v>
      </c>
      <c r="N20" t="s">
        <v>4</v>
      </c>
      <c r="O20" s="5" t="s">
        <v>190</v>
      </c>
      <c r="P20" t="s">
        <v>197</v>
      </c>
      <c r="Q20" s="3">
        <v>20.9</v>
      </c>
      <c r="R20" s="3">
        <v>14.4</v>
      </c>
    </row>
    <row r="21" spans="1:18" x14ac:dyDescent="0.25">
      <c r="A21">
        <v>1152</v>
      </c>
      <c r="B21">
        <v>7.2403456856127564</v>
      </c>
      <c r="C21">
        <v>0.55370102799372622</v>
      </c>
      <c r="D21" s="11">
        <f t="shared" si="0"/>
        <v>1.6611030839811787</v>
      </c>
      <c r="E21" s="11" t="b">
        <f t="shared" si="1"/>
        <v>0</v>
      </c>
      <c r="F21" t="s">
        <v>274</v>
      </c>
      <c r="G21" t="s">
        <v>2</v>
      </c>
      <c r="H21">
        <v>26</v>
      </c>
      <c r="I21" s="7">
        <v>44815</v>
      </c>
      <c r="J21" s="5">
        <v>63.017499999999998</v>
      </c>
      <c r="K21" s="5">
        <v>-166.00919999999999</v>
      </c>
      <c r="M21" s="1">
        <v>44841</v>
      </c>
      <c r="N21" t="s">
        <v>4</v>
      </c>
      <c r="O21" s="5" t="s">
        <v>190</v>
      </c>
      <c r="P21" t="s">
        <v>197</v>
      </c>
      <c r="Q21" s="3">
        <v>37.700000000000003</v>
      </c>
      <c r="R21" s="3">
        <v>17.5</v>
      </c>
    </row>
    <row r="22" spans="1:18" x14ac:dyDescent="0.25">
      <c r="A22">
        <v>1153</v>
      </c>
      <c r="B22">
        <v>10.603856452613721</v>
      </c>
      <c r="C22">
        <v>0.45409783276237131</v>
      </c>
      <c r="D22" s="11">
        <f t="shared" si="0"/>
        <v>1.362293498287114</v>
      </c>
      <c r="E22" s="11" t="b">
        <f t="shared" si="1"/>
        <v>0</v>
      </c>
      <c r="F22" t="s">
        <v>274</v>
      </c>
      <c r="G22" t="s">
        <v>2</v>
      </c>
      <c r="H22">
        <v>26</v>
      </c>
      <c r="I22" s="7">
        <v>44815</v>
      </c>
      <c r="J22" s="5">
        <v>63.017499999999998</v>
      </c>
      <c r="K22" s="5">
        <v>-166.00919999999999</v>
      </c>
      <c r="M22" s="2">
        <v>44841</v>
      </c>
      <c r="N22" t="s">
        <v>4</v>
      </c>
      <c r="O22" s="5" t="s">
        <v>190</v>
      </c>
      <c r="P22" t="s">
        <v>197</v>
      </c>
      <c r="Q22" s="3">
        <v>17.600000000000001</v>
      </c>
      <c r="R22" s="3">
        <v>14</v>
      </c>
    </row>
    <row r="23" spans="1:18" x14ac:dyDescent="0.25">
      <c r="A23">
        <v>1154</v>
      </c>
      <c r="B23">
        <v>14.488448628233549</v>
      </c>
      <c r="C23">
        <v>0</v>
      </c>
      <c r="D23" s="11">
        <f t="shared" si="0"/>
        <v>0</v>
      </c>
      <c r="E23" s="11" t="b">
        <f t="shared" si="1"/>
        <v>0</v>
      </c>
      <c r="F23" t="s">
        <v>274</v>
      </c>
      <c r="G23" t="s">
        <v>2</v>
      </c>
      <c r="H23">
        <v>26</v>
      </c>
      <c r="I23" s="7">
        <v>44815</v>
      </c>
      <c r="J23" s="5">
        <v>63.017499999999998</v>
      </c>
      <c r="K23" s="5">
        <v>-166.00919999999999</v>
      </c>
      <c r="M23" s="1">
        <v>44834</v>
      </c>
      <c r="N23" t="s">
        <v>4</v>
      </c>
      <c r="O23" s="5" t="s">
        <v>190</v>
      </c>
      <c r="P23" t="s">
        <v>197</v>
      </c>
      <c r="Q23" s="3">
        <v>29.8</v>
      </c>
      <c r="R23" s="3">
        <v>15.6</v>
      </c>
    </row>
    <row r="24" spans="1:18" x14ac:dyDescent="0.25">
      <c r="A24">
        <v>1155</v>
      </c>
      <c r="B24">
        <v>16.091286252576506</v>
      </c>
      <c r="C24">
        <v>1.147999714531206</v>
      </c>
      <c r="D24" s="11">
        <f t="shared" si="0"/>
        <v>3.4439991435936177</v>
      </c>
      <c r="E24" s="11" t="b">
        <f t="shared" si="1"/>
        <v>0</v>
      </c>
      <c r="F24" t="s">
        <v>274</v>
      </c>
      <c r="G24" t="s">
        <v>2</v>
      </c>
      <c r="H24">
        <v>26</v>
      </c>
      <c r="I24" s="7">
        <v>44815</v>
      </c>
      <c r="J24" s="5">
        <v>63.017499999999998</v>
      </c>
      <c r="K24" s="5">
        <v>-166.00919999999999</v>
      </c>
      <c r="M24" s="1">
        <v>44834</v>
      </c>
      <c r="N24" t="s">
        <v>4</v>
      </c>
      <c r="O24" s="5" t="s">
        <v>190</v>
      </c>
      <c r="P24" t="s">
        <v>197</v>
      </c>
      <c r="Q24" s="3">
        <v>22.12</v>
      </c>
      <c r="R24" s="3">
        <v>14</v>
      </c>
    </row>
    <row r="25" spans="1:18" x14ac:dyDescent="0.25">
      <c r="A25">
        <v>1156</v>
      </c>
      <c r="B25">
        <v>9.9753841160504138</v>
      </c>
      <c r="C25">
        <v>0.33555740566214959</v>
      </c>
      <c r="D25" s="11">
        <f t="shared" si="0"/>
        <v>1.0066722169864488</v>
      </c>
      <c r="E25" s="11" t="b">
        <f t="shared" si="1"/>
        <v>0</v>
      </c>
      <c r="F25" t="s">
        <v>274</v>
      </c>
      <c r="G25" t="s">
        <v>2</v>
      </c>
      <c r="H25">
        <v>26</v>
      </c>
      <c r="I25" s="7">
        <v>44815</v>
      </c>
      <c r="J25" s="5">
        <v>63.017499999999998</v>
      </c>
      <c r="K25" s="5">
        <v>-166.00919999999999</v>
      </c>
      <c r="M25" s="1">
        <v>44841</v>
      </c>
      <c r="N25" t="s">
        <v>4</v>
      </c>
      <c r="O25" s="5" t="s">
        <v>190</v>
      </c>
      <c r="P25" t="s">
        <v>197</v>
      </c>
      <c r="Q25" s="3">
        <v>21.47</v>
      </c>
      <c r="R25" s="3">
        <v>13.7</v>
      </c>
    </row>
    <row r="26" spans="1:18" x14ac:dyDescent="0.25">
      <c r="A26">
        <v>1255</v>
      </c>
      <c r="B26">
        <v>15.733331439307149</v>
      </c>
      <c r="C26">
        <v>0.28739092593006393</v>
      </c>
      <c r="D26" s="11">
        <f t="shared" si="0"/>
        <v>0.86217277779019175</v>
      </c>
      <c r="E26" s="11" t="b">
        <f t="shared" si="1"/>
        <v>0</v>
      </c>
      <c r="F26" t="s">
        <v>274</v>
      </c>
      <c r="G26" t="s">
        <v>217</v>
      </c>
      <c r="H26">
        <v>31</v>
      </c>
      <c r="I26" s="4">
        <v>44448</v>
      </c>
      <c r="J26">
        <v>63.015999999999998</v>
      </c>
      <c r="K26">
        <v>-166.006</v>
      </c>
      <c r="M26" s="2">
        <v>44903</v>
      </c>
      <c r="N26" t="s">
        <v>4</v>
      </c>
      <c r="O26" t="s">
        <v>190</v>
      </c>
      <c r="Q26" s="3">
        <v>8.5299999999999994</v>
      </c>
      <c r="R26" s="3">
        <v>10.8</v>
      </c>
    </row>
    <row r="27" spans="1:18" x14ac:dyDescent="0.25">
      <c r="A27">
        <v>1256</v>
      </c>
      <c r="B27">
        <v>16.514617254966236</v>
      </c>
      <c r="C27">
        <v>0.59216284403670394</v>
      </c>
      <c r="D27" s="11">
        <f t="shared" si="0"/>
        <v>1.7764885321101118</v>
      </c>
      <c r="E27" s="11" t="b">
        <f t="shared" si="1"/>
        <v>0</v>
      </c>
      <c r="F27" t="s">
        <v>274</v>
      </c>
      <c r="G27" t="s">
        <v>217</v>
      </c>
      <c r="H27">
        <v>31</v>
      </c>
      <c r="I27" s="4">
        <v>44448</v>
      </c>
      <c r="J27">
        <v>63.015999999999998</v>
      </c>
      <c r="K27">
        <v>-166.006</v>
      </c>
      <c r="M27" s="2">
        <v>44903</v>
      </c>
      <c r="N27" t="s">
        <v>4</v>
      </c>
      <c r="O27" t="s">
        <v>190</v>
      </c>
      <c r="Q27" s="3">
        <v>30.09</v>
      </c>
      <c r="R27" s="3">
        <v>15</v>
      </c>
    </row>
    <row r="28" spans="1:18" x14ac:dyDescent="0.25">
      <c r="A28">
        <v>1525</v>
      </c>
      <c r="B28">
        <v>1.2112082445239489</v>
      </c>
      <c r="C28">
        <v>5.331920927666943E-2</v>
      </c>
      <c r="D28" s="11">
        <f t="shared" si="0"/>
        <v>0.15995762783000828</v>
      </c>
      <c r="E28" s="11" t="b">
        <f t="shared" si="1"/>
        <v>0</v>
      </c>
      <c r="F28" t="s">
        <v>274</v>
      </c>
      <c r="G28" t="s">
        <v>217</v>
      </c>
      <c r="H28">
        <v>3</v>
      </c>
      <c r="I28" t="s">
        <v>233</v>
      </c>
      <c r="J28">
        <v>59.997199999999999</v>
      </c>
      <c r="K28">
        <v>-170.0025</v>
      </c>
      <c r="M28" s="2">
        <v>44902</v>
      </c>
      <c r="N28" t="s">
        <v>231</v>
      </c>
      <c r="O28" t="s">
        <v>232</v>
      </c>
      <c r="P28" t="s">
        <v>196</v>
      </c>
      <c r="Q28" s="3">
        <v>2.0099999999999998</v>
      </c>
      <c r="R28" s="3">
        <v>6.4</v>
      </c>
    </row>
    <row r="29" spans="1:18" x14ac:dyDescent="0.25">
      <c r="A29">
        <v>1568</v>
      </c>
      <c r="B29">
        <v>7.1983757864244327</v>
      </c>
      <c r="C29">
        <v>0.22231911993605874</v>
      </c>
      <c r="D29" s="11">
        <f t="shared" si="0"/>
        <v>0.66695735980817616</v>
      </c>
      <c r="E29" s="11" t="b">
        <f t="shared" si="1"/>
        <v>0</v>
      </c>
      <c r="F29" t="s">
        <v>274</v>
      </c>
      <c r="G29" t="s">
        <v>217</v>
      </c>
      <c r="H29">
        <v>6</v>
      </c>
      <c r="I29" s="4">
        <v>44440</v>
      </c>
      <c r="J29">
        <v>60.503500000000003</v>
      </c>
      <c r="K29">
        <v>-169.93680000000001</v>
      </c>
      <c r="M29" s="2">
        <v>44907</v>
      </c>
      <c r="N29" t="s">
        <v>67</v>
      </c>
      <c r="O29" t="s">
        <v>204</v>
      </c>
      <c r="P29" t="s">
        <v>200</v>
      </c>
      <c r="Q29" s="3">
        <v>92.18</v>
      </c>
      <c r="R29" s="3">
        <v>20.8</v>
      </c>
    </row>
    <row r="30" spans="1:18" x14ac:dyDescent="0.25">
      <c r="A30">
        <v>1585</v>
      </c>
      <c r="B30">
        <v>0.99974452169057515</v>
      </c>
      <c r="C30">
        <v>6.0297032996317973E-2</v>
      </c>
      <c r="D30" s="11">
        <f t="shared" si="0"/>
        <v>0.18089109898895392</v>
      </c>
      <c r="E30" s="11" t="b">
        <f t="shared" si="1"/>
        <v>0</v>
      </c>
      <c r="F30" t="s">
        <v>274</v>
      </c>
      <c r="G30" t="s">
        <v>217</v>
      </c>
      <c r="H30">
        <v>7</v>
      </c>
      <c r="I30" s="4">
        <v>44440</v>
      </c>
      <c r="J30">
        <v>60.499899999999997</v>
      </c>
      <c r="K30">
        <v>-168.95779999999999</v>
      </c>
      <c r="M30" s="2">
        <v>44903</v>
      </c>
      <c r="N30" t="s">
        <v>192</v>
      </c>
      <c r="O30" t="s">
        <v>191</v>
      </c>
      <c r="P30" t="s">
        <v>196</v>
      </c>
      <c r="Q30" s="3">
        <v>4.0599999999999996</v>
      </c>
      <c r="R30" s="3">
        <v>7.7</v>
      </c>
    </row>
    <row r="31" spans="1:18" x14ac:dyDescent="0.25">
      <c r="A31">
        <v>1599</v>
      </c>
      <c r="B31">
        <v>1.8014772113132345</v>
      </c>
      <c r="C31">
        <v>5.290051072097459E-2</v>
      </c>
      <c r="D31" s="11">
        <f t="shared" si="0"/>
        <v>0.15870153216292376</v>
      </c>
      <c r="E31" s="11" t="b">
        <f t="shared" si="1"/>
        <v>0</v>
      </c>
      <c r="F31" t="s">
        <v>274</v>
      </c>
      <c r="G31" t="s">
        <v>217</v>
      </c>
      <c r="H31">
        <v>8</v>
      </c>
      <c r="I31" s="4">
        <v>44440</v>
      </c>
      <c r="J31">
        <v>60.504100000000001</v>
      </c>
      <c r="K31">
        <v>-167.97880000000001</v>
      </c>
      <c r="M31" s="2">
        <v>44903</v>
      </c>
      <c r="N31" t="s">
        <v>192</v>
      </c>
      <c r="O31" t="s">
        <v>191</v>
      </c>
      <c r="P31" t="s">
        <v>196</v>
      </c>
      <c r="Q31" s="3">
        <v>4.22</v>
      </c>
      <c r="R31" s="3">
        <v>8.1</v>
      </c>
    </row>
    <row r="32" spans="1:18" x14ac:dyDescent="0.25">
      <c r="A32">
        <v>1658</v>
      </c>
      <c r="B32">
        <v>1.7245323961347272</v>
      </c>
      <c r="C32">
        <v>7.597518231921728E-2</v>
      </c>
      <c r="D32" s="11">
        <f t="shared" si="0"/>
        <v>0.22792554695765183</v>
      </c>
      <c r="E32" s="11" t="b">
        <f t="shared" si="1"/>
        <v>0</v>
      </c>
      <c r="F32" t="s">
        <v>274</v>
      </c>
      <c r="G32" t="s">
        <v>217</v>
      </c>
      <c r="H32">
        <v>11</v>
      </c>
      <c r="I32" s="4">
        <v>44441</v>
      </c>
      <c r="J32">
        <v>61.006999999999998</v>
      </c>
      <c r="K32">
        <v>-168.05250000000001</v>
      </c>
      <c r="M32" s="2">
        <v>44903</v>
      </c>
      <c r="N32" t="s">
        <v>192</v>
      </c>
      <c r="O32" t="s">
        <v>191</v>
      </c>
      <c r="P32" t="s">
        <v>196</v>
      </c>
      <c r="Q32" s="3">
        <v>3.68</v>
      </c>
      <c r="R32" s="3">
        <v>7.9</v>
      </c>
    </row>
    <row r="33" spans="1:19" x14ac:dyDescent="0.25">
      <c r="A33">
        <v>1699</v>
      </c>
      <c r="B33">
        <v>1.8681985895100424</v>
      </c>
      <c r="C33">
        <v>6.1836691952553105E-2</v>
      </c>
      <c r="D33" s="11">
        <f t="shared" si="0"/>
        <v>0.18551007585765933</v>
      </c>
      <c r="E33" s="11" t="b">
        <f t="shared" si="1"/>
        <v>0</v>
      </c>
      <c r="F33" t="s">
        <v>274</v>
      </c>
      <c r="G33" t="s">
        <v>217</v>
      </c>
      <c r="H33">
        <v>13</v>
      </c>
      <c r="I33" s="4">
        <v>44442</v>
      </c>
      <c r="J33">
        <v>61.009300000000003</v>
      </c>
      <c r="K33">
        <v>-170.01519999999999</v>
      </c>
      <c r="M33" s="2">
        <v>44902</v>
      </c>
      <c r="N33" t="s">
        <v>67</v>
      </c>
      <c r="O33" t="s">
        <v>204</v>
      </c>
      <c r="P33" t="s">
        <v>200</v>
      </c>
      <c r="Q33" s="3">
        <v>101.88500000000001</v>
      </c>
      <c r="R33" s="3">
        <v>22.1</v>
      </c>
    </row>
    <row r="34" spans="1:19" x14ac:dyDescent="0.25">
      <c r="A34">
        <v>1700</v>
      </c>
      <c r="B34">
        <v>2.2071862368002053</v>
      </c>
      <c r="C34">
        <v>5.6159970796824707E-2</v>
      </c>
      <c r="D34" s="11">
        <f t="shared" si="0"/>
        <v>0.16847991239047411</v>
      </c>
      <c r="E34" s="11" t="b">
        <f t="shared" si="1"/>
        <v>0</v>
      </c>
      <c r="F34" t="s">
        <v>274</v>
      </c>
      <c r="G34" t="s">
        <v>217</v>
      </c>
      <c r="H34">
        <v>13</v>
      </c>
      <c r="I34" s="4">
        <v>44442</v>
      </c>
      <c r="J34">
        <v>61.009300000000003</v>
      </c>
      <c r="K34">
        <v>-170.01519999999999</v>
      </c>
      <c r="M34" s="2">
        <v>44902</v>
      </c>
      <c r="N34" t="s">
        <v>67</v>
      </c>
      <c r="O34" t="s">
        <v>204</v>
      </c>
      <c r="P34" t="s">
        <v>200</v>
      </c>
      <c r="Q34" s="3">
        <v>57</v>
      </c>
      <c r="R34" s="3">
        <v>19</v>
      </c>
    </row>
    <row r="35" spans="1:19" x14ac:dyDescent="0.25">
      <c r="A35">
        <v>2110</v>
      </c>
      <c r="B35">
        <v>33.890155518923343</v>
      </c>
      <c r="C35">
        <v>0.85710184516750565</v>
      </c>
      <c r="D35" s="11">
        <f t="shared" si="0"/>
        <v>2.5713055355025167</v>
      </c>
      <c r="E35" s="11" t="b">
        <f t="shared" si="1"/>
        <v>0</v>
      </c>
      <c r="F35" t="s">
        <v>274</v>
      </c>
      <c r="G35" t="s">
        <v>217</v>
      </c>
      <c r="H35">
        <v>37</v>
      </c>
      <c r="I35" s="4">
        <v>44450</v>
      </c>
      <c r="J35">
        <v>65.388999999999996</v>
      </c>
      <c r="K35">
        <v>-167.99039999999999</v>
      </c>
      <c r="M35" s="2">
        <v>44903</v>
      </c>
      <c r="N35" t="s">
        <v>4</v>
      </c>
      <c r="O35" t="s">
        <v>190</v>
      </c>
      <c r="Q35" s="3">
        <v>20.53</v>
      </c>
      <c r="R35" s="3">
        <v>15.8</v>
      </c>
    </row>
    <row r="36" spans="1:19" x14ac:dyDescent="0.25">
      <c r="A36">
        <v>2145</v>
      </c>
      <c r="B36">
        <v>0.76514354674053731</v>
      </c>
      <c r="C36">
        <v>7.0131153651981887E-2</v>
      </c>
      <c r="D36" s="11">
        <f t="shared" si="0"/>
        <v>0.21039346095594566</v>
      </c>
      <c r="E36" s="11" t="b">
        <f t="shared" si="1"/>
        <v>0</v>
      </c>
      <c r="F36" t="s">
        <v>274</v>
      </c>
      <c r="G36" t="s">
        <v>217</v>
      </c>
      <c r="H36">
        <v>39</v>
      </c>
      <c r="I36" s="4">
        <v>44451</v>
      </c>
      <c r="J36">
        <v>64.503</v>
      </c>
      <c r="K36">
        <v>-167.03809999999999</v>
      </c>
      <c r="M36" s="2">
        <v>44903</v>
      </c>
      <c r="N36" t="s">
        <v>10</v>
      </c>
      <c r="O36" t="s">
        <v>189</v>
      </c>
      <c r="Q36" s="3">
        <v>3.92</v>
      </c>
      <c r="R36" s="3">
        <v>8.6</v>
      </c>
    </row>
    <row r="37" spans="1:19" x14ac:dyDescent="0.25">
      <c r="A37">
        <v>2604</v>
      </c>
      <c r="B37">
        <v>1.2182032277219965</v>
      </c>
      <c r="C37">
        <v>0.10590949853768829</v>
      </c>
      <c r="D37" s="11">
        <f t="shared" si="0"/>
        <v>0.31772849561306488</v>
      </c>
      <c r="E37" s="11" t="b">
        <f t="shared" si="1"/>
        <v>0</v>
      </c>
      <c r="F37" t="s">
        <v>274</v>
      </c>
      <c r="G37" t="s">
        <v>2</v>
      </c>
      <c r="H37">
        <v>39</v>
      </c>
      <c r="I37" s="7">
        <v>44819</v>
      </c>
      <c r="J37">
        <v>64.099699999999999</v>
      </c>
      <c r="K37">
        <v>-163.49109999999999</v>
      </c>
      <c r="M37" s="2">
        <v>44901</v>
      </c>
      <c r="N37" t="s">
        <v>84</v>
      </c>
      <c r="O37" t="s">
        <v>204</v>
      </c>
      <c r="P37" t="s">
        <v>196</v>
      </c>
      <c r="Q37" s="3">
        <v>3.49</v>
      </c>
      <c r="R37" s="3">
        <v>7.1</v>
      </c>
    </row>
    <row r="38" spans="1:19" x14ac:dyDescent="0.25">
      <c r="A38">
        <v>2606</v>
      </c>
      <c r="B38">
        <v>2.4062742201293217</v>
      </c>
      <c r="C38">
        <v>5.114890281080342E-2</v>
      </c>
      <c r="D38" s="11">
        <f t="shared" si="0"/>
        <v>0.15344670843241026</v>
      </c>
      <c r="E38" s="11" t="b">
        <f t="shared" si="1"/>
        <v>0</v>
      </c>
      <c r="F38" t="s">
        <v>274</v>
      </c>
      <c r="G38" t="s">
        <v>2</v>
      </c>
      <c r="H38">
        <v>39</v>
      </c>
      <c r="I38" s="7">
        <v>44819</v>
      </c>
      <c r="J38">
        <v>64.099699999999999</v>
      </c>
      <c r="K38">
        <v>-163.49109999999999</v>
      </c>
      <c r="M38" s="2">
        <v>44902</v>
      </c>
      <c r="N38" t="s">
        <v>84</v>
      </c>
      <c r="O38" t="s">
        <v>204</v>
      </c>
      <c r="P38" t="s">
        <v>196</v>
      </c>
      <c r="Q38" s="3">
        <v>2.29</v>
      </c>
      <c r="R38" s="3">
        <v>6.8</v>
      </c>
    </row>
    <row r="39" spans="1:19" x14ac:dyDescent="0.25">
      <c r="A39">
        <v>2664</v>
      </c>
      <c r="B39">
        <v>1.0971362108326497</v>
      </c>
      <c r="C39">
        <v>0.20117632647430156</v>
      </c>
      <c r="D39" s="11">
        <f t="shared" si="0"/>
        <v>0.60352897942290462</v>
      </c>
      <c r="E39" s="11" t="b">
        <f t="shared" si="1"/>
        <v>0</v>
      </c>
      <c r="F39" t="s">
        <v>274</v>
      </c>
      <c r="G39" t="s">
        <v>2</v>
      </c>
      <c r="H39">
        <v>40</v>
      </c>
      <c r="I39" s="4">
        <v>44820</v>
      </c>
      <c r="J39">
        <v>64.100399999999993</v>
      </c>
      <c r="K39">
        <v>-164.50630000000001</v>
      </c>
      <c r="M39" s="2">
        <v>44907</v>
      </c>
      <c r="N39" t="s">
        <v>67</v>
      </c>
      <c r="O39" t="s">
        <v>204</v>
      </c>
      <c r="P39" t="s">
        <v>200</v>
      </c>
      <c r="Q39" s="3">
        <v>43.18</v>
      </c>
      <c r="R39" s="3">
        <v>16.399999999999999</v>
      </c>
    </row>
    <row r="40" spans="1:19" x14ac:dyDescent="0.25">
      <c r="A40">
        <v>2666</v>
      </c>
      <c r="B40">
        <v>3.5695937335281607</v>
      </c>
      <c r="C40">
        <v>0.11285560907199926</v>
      </c>
      <c r="D40" s="11">
        <f t="shared" si="0"/>
        <v>0.33856682721599779</v>
      </c>
      <c r="E40" s="11" t="b">
        <f t="shared" si="1"/>
        <v>0</v>
      </c>
      <c r="F40" t="s">
        <v>274</v>
      </c>
      <c r="G40" t="s">
        <v>2</v>
      </c>
      <c r="H40">
        <v>40</v>
      </c>
      <c r="I40" s="4">
        <v>44820</v>
      </c>
      <c r="J40">
        <v>64.100399999999993</v>
      </c>
      <c r="K40">
        <v>-164.50630000000001</v>
      </c>
      <c r="M40" s="2">
        <v>44907</v>
      </c>
      <c r="N40" t="s">
        <v>67</v>
      </c>
      <c r="O40" t="s">
        <v>204</v>
      </c>
      <c r="P40" t="s">
        <v>200</v>
      </c>
      <c r="Q40" s="3">
        <v>37.479999999999997</v>
      </c>
      <c r="R40" s="3">
        <v>14.8</v>
      </c>
      <c r="S40" t="s">
        <v>64</v>
      </c>
    </row>
    <row r="41" spans="1:19" x14ac:dyDescent="0.25">
      <c r="A41">
        <v>2668</v>
      </c>
      <c r="B41">
        <v>1.4797079842029319</v>
      </c>
      <c r="C41">
        <v>0.18751827452181585</v>
      </c>
      <c r="D41" s="11">
        <f t="shared" si="0"/>
        <v>0.56255482356544761</v>
      </c>
      <c r="E41" s="11" t="b">
        <f t="shared" si="1"/>
        <v>0</v>
      </c>
      <c r="F41" t="s">
        <v>274</v>
      </c>
      <c r="G41" t="s">
        <v>2</v>
      </c>
      <c r="H41">
        <v>40</v>
      </c>
      <c r="I41" s="4">
        <v>44820</v>
      </c>
      <c r="J41">
        <v>64.100399999999993</v>
      </c>
      <c r="K41">
        <v>-164.50630000000001</v>
      </c>
      <c r="M41" s="2">
        <v>44902</v>
      </c>
      <c r="N41" t="s">
        <v>67</v>
      </c>
      <c r="O41" t="s">
        <v>204</v>
      </c>
      <c r="P41" t="s">
        <v>200</v>
      </c>
      <c r="Q41" s="3">
        <v>11.22</v>
      </c>
      <c r="R41" s="3">
        <v>11.1</v>
      </c>
      <c r="S41" t="s">
        <v>66</v>
      </c>
    </row>
    <row r="42" spans="1:19" x14ac:dyDescent="0.25">
      <c r="A42">
        <v>2670</v>
      </c>
      <c r="B42">
        <v>4.8475233562488587</v>
      </c>
      <c r="C42">
        <v>4.6491125675615752E-2</v>
      </c>
      <c r="D42" s="11">
        <f t="shared" si="0"/>
        <v>0.13947337702684726</v>
      </c>
      <c r="E42" s="11" t="b">
        <f t="shared" si="1"/>
        <v>0</v>
      </c>
      <c r="F42" t="s">
        <v>274</v>
      </c>
      <c r="G42" t="s">
        <v>2</v>
      </c>
      <c r="H42">
        <v>40</v>
      </c>
      <c r="I42" s="4">
        <v>44820</v>
      </c>
      <c r="J42">
        <v>64.100399999999993</v>
      </c>
      <c r="K42">
        <v>-164.50630000000001</v>
      </c>
      <c r="M42" s="2">
        <v>44907</v>
      </c>
      <c r="N42" t="s">
        <v>67</v>
      </c>
      <c r="O42" t="s">
        <v>204</v>
      </c>
      <c r="P42" t="s">
        <v>200</v>
      </c>
      <c r="Q42" s="3">
        <v>29.15</v>
      </c>
      <c r="R42" s="3">
        <v>12.8</v>
      </c>
      <c r="S42" t="s">
        <v>64</v>
      </c>
    </row>
    <row r="43" spans="1:19" x14ac:dyDescent="0.25">
      <c r="A43">
        <v>2671</v>
      </c>
      <c r="B43">
        <v>2.5461738840903267</v>
      </c>
      <c r="C43">
        <v>8.2482933535529462E-2</v>
      </c>
      <c r="D43" s="11">
        <f t="shared" ref="D43:D74" si="2">3*C43</f>
        <v>0.24744880060658839</v>
      </c>
      <c r="E43" s="11" t="b">
        <f t="shared" ref="E43:E74" si="3">B43&lt;D43</f>
        <v>0</v>
      </c>
      <c r="F43" t="s">
        <v>274</v>
      </c>
      <c r="G43" t="s">
        <v>2</v>
      </c>
      <c r="H43">
        <v>40</v>
      </c>
      <c r="I43" s="4">
        <v>44820</v>
      </c>
      <c r="J43">
        <v>64.100399999999993</v>
      </c>
      <c r="K43">
        <v>-164.50630000000001</v>
      </c>
      <c r="M43" s="2">
        <v>44907</v>
      </c>
      <c r="N43" t="s">
        <v>67</v>
      </c>
      <c r="O43" t="s">
        <v>204</v>
      </c>
      <c r="P43" t="s">
        <v>200</v>
      </c>
      <c r="Q43" s="3">
        <v>16.190000000000001</v>
      </c>
      <c r="R43" s="3">
        <v>11.6</v>
      </c>
      <c r="S43" t="s">
        <v>64</v>
      </c>
    </row>
    <row r="44" spans="1:19" x14ac:dyDescent="0.25">
      <c r="A44">
        <v>2815</v>
      </c>
      <c r="B44">
        <v>1.436123858122804</v>
      </c>
      <c r="C44">
        <v>7.403149022444637E-2</v>
      </c>
      <c r="D44" s="11">
        <f t="shared" si="2"/>
        <v>0.22209447067333909</v>
      </c>
      <c r="E44" s="11" t="b">
        <f t="shared" si="3"/>
        <v>0</v>
      </c>
      <c r="F44" t="s">
        <v>274</v>
      </c>
      <c r="G44" t="s">
        <v>2</v>
      </c>
      <c r="H44">
        <v>1</v>
      </c>
      <c r="I44" s="7">
        <v>44805</v>
      </c>
      <c r="J44" s="5">
        <v>60.007399999999997</v>
      </c>
      <c r="K44" s="5">
        <v>-168.07210000000001</v>
      </c>
      <c r="M44" s="2">
        <v>44902</v>
      </c>
      <c r="N44" t="s">
        <v>192</v>
      </c>
      <c r="O44" t="s">
        <v>191</v>
      </c>
      <c r="P44" t="s">
        <v>196</v>
      </c>
      <c r="Q44" s="3">
        <v>2.5939999999999999</v>
      </c>
      <c r="R44" s="3">
        <v>6.4</v>
      </c>
    </row>
    <row r="45" spans="1:19" x14ac:dyDescent="0.25">
      <c r="A45">
        <v>2933</v>
      </c>
      <c r="B45">
        <v>1.7083901272161466</v>
      </c>
      <c r="C45">
        <v>0.18710008178376603</v>
      </c>
      <c r="D45" s="11">
        <f t="shared" si="2"/>
        <v>0.56130024535129808</v>
      </c>
      <c r="E45" s="11" t="b">
        <f t="shared" si="3"/>
        <v>0</v>
      </c>
      <c r="F45" t="s">
        <v>274</v>
      </c>
      <c r="G45" t="s">
        <v>2</v>
      </c>
      <c r="H45">
        <v>3</v>
      </c>
      <c r="I45" s="7">
        <v>44806</v>
      </c>
      <c r="J45" s="5">
        <v>60.025199999999998</v>
      </c>
      <c r="K45" s="5">
        <v>-170.06049999999999</v>
      </c>
      <c r="M45" s="2">
        <v>44904</v>
      </c>
      <c r="N45" t="s">
        <v>192</v>
      </c>
      <c r="O45" t="s">
        <v>191</v>
      </c>
      <c r="P45" t="s">
        <v>196</v>
      </c>
      <c r="Q45" s="3">
        <v>1.17</v>
      </c>
      <c r="R45" s="3">
        <v>5.2</v>
      </c>
    </row>
    <row r="46" spans="1:19" x14ac:dyDescent="0.25">
      <c r="A46">
        <v>2978</v>
      </c>
      <c r="B46">
        <v>1.1810760092092525</v>
      </c>
      <c r="C46">
        <v>6.074941763888965E-2</v>
      </c>
      <c r="D46" s="11">
        <f t="shared" si="2"/>
        <v>0.18224825291666896</v>
      </c>
      <c r="E46" s="11" t="b">
        <f t="shared" si="3"/>
        <v>0</v>
      </c>
      <c r="F46" t="s">
        <v>274</v>
      </c>
      <c r="G46" t="s">
        <v>2</v>
      </c>
      <c r="H46">
        <v>5</v>
      </c>
      <c r="I46" s="7">
        <v>44807</v>
      </c>
      <c r="J46" s="5">
        <v>60.521900000000002</v>
      </c>
      <c r="K46" s="5">
        <v>-169.00819999999999</v>
      </c>
      <c r="M46" s="2">
        <v>44904</v>
      </c>
      <c r="N46" t="s">
        <v>10</v>
      </c>
      <c r="O46" s="5" t="s">
        <v>189</v>
      </c>
      <c r="P46" t="s">
        <v>197</v>
      </c>
      <c r="Q46" s="3">
        <v>5.26</v>
      </c>
      <c r="R46" s="3">
        <v>10.1</v>
      </c>
    </row>
    <row r="47" spans="1:19" x14ac:dyDescent="0.25">
      <c r="A47">
        <v>2981</v>
      </c>
      <c r="B47">
        <v>0.76514354674055818</v>
      </c>
      <c r="C47">
        <v>4.4270041605784238E-2</v>
      </c>
      <c r="D47" s="11">
        <f t="shared" si="2"/>
        <v>0.13281012481735271</v>
      </c>
      <c r="E47" s="11" t="b">
        <f t="shared" si="3"/>
        <v>0</v>
      </c>
      <c r="F47" t="s">
        <v>274</v>
      </c>
      <c r="G47" t="s">
        <v>2</v>
      </c>
      <c r="H47">
        <v>5</v>
      </c>
      <c r="I47" s="7">
        <v>44807</v>
      </c>
      <c r="J47" s="5">
        <v>60.521900000000002</v>
      </c>
      <c r="K47" s="5">
        <v>-169.00819999999999</v>
      </c>
      <c r="M47" s="1">
        <v>44851</v>
      </c>
      <c r="N47" t="s">
        <v>10</v>
      </c>
      <c r="O47" s="5" t="s">
        <v>189</v>
      </c>
      <c r="P47" t="s">
        <v>197</v>
      </c>
      <c r="Q47" s="3">
        <v>4.2699999999999996</v>
      </c>
      <c r="R47" s="3">
        <v>9.3000000000000007</v>
      </c>
    </row>
    <row r="48" spans="1:19" x14ac:dyDescent="0.25">
      <c r="A48">
        <v>3001</v>
      </c>
      <c r="B48">
        <v>1.0390240427257962</v>
      </c>
      <c r="C48">
        <v>5.7715745849999216E-2</v>
      </c>
      <c r="D48" s="11">
        <f t="shared" si="2"/>
        <v>0.17314723754999764</v>
      </c>
      <c r="E48" s="11" t="b">
        <f t="shared" si="3"/>
        <v>0</v>
      </c>
      <c r="F48" t="s">
        <v>274</v>
      </c>
      <c r="G48" t="s">
        <v>2</v>
      </c>
      <c r="H48">
        <v>6</v>
      </c>
      <c r="I48" s="7">
        <v>44807</v>
      </c>
      <c r="J48" s="5">
        <v>60.5045</v>
      </c>
      <c r="K48" s="5">
        <v>-167.97900000000001</v>
      </c>
      <c r="M48" s="2">
        <v>44904</v>
      </c>
      <c r="N48" t="s">
        <v>10</v>
      </c>
      <c r="O48" s="5" t="s">
        <v>189</v>
      </c>
      <c r="P48" t="s">
        <v>197</v>
      </c>
      <c r="Q48" s="3">
        <v>2.8</v>
      </c>
      <c r="R48" s="3">
        <v>8.4</v>
      </c>
    </row>
    <row r="49" spans="1:19" x14ac:dyDescent="0.25">
      <c r="A49">
        <v>3204</v>
      </c>
      <c r="B49">
        <v>1.4856268161398027</v>
      </c>
      <c r="C49">
        <v>8.3536471120056674E-2</v>
      </c>
      <c r="D49" s="11">
        <f t="shared" si="2"/>
        <v>0.25060941336017001</v>
      </c>
      <c r="E49" s="11" t="b">
        <f t="shared" si="3"/>
        <v>0</v>
      </c>
      <c r="F49" t="s">
        <v>274</v>
      </c>
      <c r="G49" t="s">
        <v>2</v>
      </c>
      <c r="H49">
        <v>23</v>
      </c>
      <c r="I49" s="7">
        <v>44814</v>
      </c>
      <c r="J49" s="5">
        <v>62.991500000000002</v>
      </c>
      <c r="K49" s="5">
        <v>-166.9599</v>
      </c>
      <c r="M49" s="1">
        <v>44851</v>
      </c>
      <c r="N49" t="s">
        <v>4</v>
      </c>
      <c r="O49" s="5" t="s">
        <v>190</v>
      </c>
      <c r="P49" t="s">
        <v>197</v>
      </c>
      <c r="Q49" s="3">
        <v>27.58</v>
      </c>
      <c r="R49" s="3">
        <v>14.9</v>
      </c>
    </row>
    <row r="50" spans="1:19" x14ac:dyDescent="0.25">
      <c r="A50">
        <v>3283</v>
      </c>
      <c r="B50">
        <v>1.7708069003679674</v>
      </c>
      <c r="C50">
        <v>6.1152936278893115E-2</v>
      </c>
      <c r="D50" s="11">
        <f t="shared" si="2"/>
        <v>0.18345880883667934</v>
      </c>
      <c r="E50" s="11" t="b">
        <f t="shared" si="3"/>
        <v>0</v>
      </c>
      <c r="F50" t="s">
        <v>274</v>
      </c>
      <c r="G50" t="s">
        <v>2</v>
      </c>
      <c r="H50">
        <v>28</v>
      </c>
      <c r="I50" s="7">
        <v>44816</v>
      </c>
      <c r="J50" s="5">
        <v>63.499099999999999</v>
      </c>
      <c r="K50" s="5">
        <v>-167.00559999999999</v>
      </c>
      <c r="M50" s="2">
        <v>44904</v>
      </c>
      <c r="N50" t="s">
        <v>17</v>
      </c>
      <c r="O50" s="5" t="s">
        <v>198</v>
      </c>
      <c r="P50" t="s">
        <v>197</v>
      </c>
      <c r="Q50" s="3">
        <v>10.45</v>
      </c>
      <c r="R50" s="3">
        <v>11</v>
      </c>
      <c r="S50" t="s">
        <v>18</v>
      </c>
    </row>
    <row r="51" spans="1:19" x14ac:dyDescent="0.25">
      <c r="A51">
        <v>3284</v>
      </c>
      <c r="B51">
        <v>0.52085721043943667</v>
      </c>
      <c r="C51">
        <v>5.4203552320637359E-2</v>
      </c>
      <c r="D51" s="11">
        <f t="shared" si="2"/>
        <v>0.16261065696191207</v>
      </c>
      <c r="E51" s="11" t="b">
        <f t="shared" si="3"/>
        <v>0</v>
      </c>
      <c r="F51" t="s">
        <v>274</v>
      </c>
      <c r="G51" t="s">
        <v>2</v>
      </c>
      <c r="H51">
        <v>28</v>
      </c>
      <c r="I51" s="7">
        <v>44816</v>
      </c>
      <c r="J51" s="5">
        <v>63.499099999999999</v>
      </c>
      <c r="K51" s="5">
        <v>-167.00559999999999</v>
      </c>
      <c r="M51" s="1">
        <v>44851</v>
      </c>
      <c r="N51" t="s">
        <v>17</v>
      </c>
      <c r="O51" s="5" t="s">
        <v>198</v>
      </c>
      <c r="P51" t="s">
        <v>197</v>
      </c>
      <c r="Q51" s="3">
        <v>7.57</v>
      </c>
      <c r="R51" s="3">
        <v>9.4</v>
      </c>
      <c r="S51" t="s">
        <v>18</v>
      </c>
    </row>
    <row r="52" spans="1:19" x14ac:dyDescent="0.25">
      <c r="A52">
        <v>3285</v>
      </c>
      <c r="B52">
        <v>0.52677604237626818</v>
      </c>
      <c r="C52">
        <v>5.1452275859895036E-2</v>
      </c>
      <c r="D52" s="11">
        <f t="shared" si="2"/>
        <v>0.15435682757968511</v>
      </c>
      <c r="E52" s="11" t="b">
        <f t="shared" si="3"/>
        <v>0</v>
      </c>
      <c r="F52" t="s">
        <v>274</v>
      </c>
      <c r="G52" t="s">
        <v>2</v>
      </c>
      <c r="H52">
        <v>28</v>
      </c>
      <c r="I52" s="7">
        <v>44816</v>
      </c>
      <c r="J52" s="5">
        <v>63.499099999999999</v>
      </c>
      <c r="K52" s="5">
        <v>-167.00559999999999</v>
      </c>
      <c r="M52" s="1">
        <v>44851</v>
      </c>
      <c r="N52" t="s">
        <v>17</v>
      </c>
      <c r="O52" s="5" t="s">
        <v>198</v>
      </c>
      <c r="P52" t="s">
        <v>197</v>
      </c>
      <c r="Q52" s="3">
        <v>6.28</v>
      </c>
      <c r="R52" s="3">
        <v>7.6</v>
      </c>
      <c r="S52" t="s">
        <v>18</v>
      </c>
    </row>
    <row r="53" spans="1:19" x14ac:dyDescent="0.25">
      <c r="A53">
        <v>3383</v>
      </c>
      <c r="B53">
        <v>0.97337881579023167</v>
      </c>
      <c r="C53">
        <v>4.647106655568118E-2</v>
      </c>
      <c r="D53" s="11">
        <f t="shared" si="2"/>
        <v>0.13941319966704355</v>
      </c>
      <c r="E53" s="11" t="b">
        <f t="shared" si="3"/>
        <v>0</v>
      </c>
      <c r="F53" t="s">
        <v>274</v>
      </c>
      <c r="G53" t="s">
        <v>2</v>
      </c>
      <c r="H53">
        <v>34</v>
      </c>
      <c r="I53" s="7">
        <v>44818</v>
      </c>
      <c r="J53" s="5">
        <v>64.981099999999998</v>
      </c>
      <c r="K53" s="5">
        <v>-167.5343</v>
      </c>
      <c r="M53" s="1">
        <v>44851</v>
      </c>
      <c r="N53" t="s">
        <v>9</v>
      </c>
      <c r="O53" s="5" t="s">
        <v>194</v>
      </c>
      <c r="P53" t="s">
        <v>200</v>
      </c>
      <c r="Q53" s="3">
        <v>11.08</v>
      </c>
      <c r="R53" s="3">
        <v>13.4</v>
      </c>
    </row>
    <row r="54" spans="1:19" x14ac:dyDescent="0.25">
      <c r="A54">
        <v>3385</v>
      </c>
      <c r="B54">
        <v>0.60049240377109858</v>
      </c>
      <c r="C54">
        <v>5.8872591103168115E-2</v>
      </c>
      <c r="D54" s="11">
        <f t="shared" si="2"/>
        <v>0.17661777330950434</v>
      </c>
      <c r="E54" s="11" t="b">
        <f t="shared" si="3"/>
        <v>0</v>
      </c>
      <c r="F54" t="s">
        <v>274</v>
      </c>
      <c r="G54" t="s">
        <v>2</v>
      </c>
      <c r="H54">
        <v>34</v>
      </c>
      <c r="I54" s="7">
        <v>44818</v>
      </c>
      <c r="J54" s="5">
        <v>64.981099999999998</v>
      </c>
      <c r="K54" s="5">
        <v>-167.5343</v>
      </c>
      <c r="M54" s="1">
        <v>44851</v>
      </c>
      <c r="N54" t="s">
        <v>9</v>
      </c>
      <c r="O54" s="5" t="s">
        <v>194</v>
      </c>
      <c r="P54" t="s">
        <v>200</v>
      </c>
      <c r="Q54" s="3">
        <v>10.199999999999999</v>
      </c>
      <c r="R54" s="3">
        <v>13.8</v>
      </c>
    </row>
    <row r="55" spans="1:19" x14ac:dyDescent="0.25">
      <c r="A55">
        <v>3386</v>
      </c>
      <c r="B55">
        <v>0.99221146286190276</v>
      </c>
      <c r="C55">
        <v>5.9371429545129632E-2</v>
      </c>
      <c r="D55" s="11">
        <f t="shared" si="2"/>
        <v>0.17811428863538889</v>
      </c>
      <c r="E55" s="11" t="b">
        <f t="shared" si="3"/>
        <v>0</v>
      </c>
      <c r="F55" t="s">
        <v>274</v>
      </c>
      <c r="G55" t="s">
        <v>2</v>
      </c>
      <c r="H55">
        <v>34</v>
      </c>
      <c r="I55" s="7">
        <v>44818</v>
      </c>
      <c r="J55" s="5">
        <v>64.981099999999998</v>
      </c>
      <c r="K55" s="5">
        <v>-167.5343</v>
      </c>
      <c r="M55" s="1">
        <v>44851</v>
      </c>
      <c r="N55" t="s">
        <v>9</v>
      </c>
      <c r="O55" s="5" t="s">
        <v>194</v>
      </c>
      <c r="P55" t="s">
        <v>200</v>
      </c>
      <c r="Q55" s="3">
        <v>11.87</v>
      </c>
      <c r="R55" s="3">
        <v>14.9</v>
      </c>
    </row>
    <row r="56" spans="1:19" x14ac:dyDescent="0.25">
      <c r="A56">
        <v>3387</v>
      </c>
      <c r="B56">
        <v>1.9101684886983745</v>
      </c>
      <c r="C56">
        <v>5.3829446434238169E-2</v>
      </c>
      <c r="D56" s="11">
        <f t="shared" si="2"/>
        <v>0.1614883393027145</v>
      </c>
      <c r="E56" s="11" t="b">
        <f t="shared" si="3"/>
        <v>0</v>
      </c>
      <c r="F56" t="s">
        <v>274</v>
      </c>
      <c r="G56" t="s">
        <v>2</v>
      </c>
      <c r="H56">
        <v>34</v>
      </c>
      <c r="I56" s="7">
        <v>44818</v>
      </c>
      <c r="J56" s="5">
        <v>64.981099999999998</v>
      </c>
      <c r="K56" s="5">
        <v>-167.5343</v>
      </c>
      <c r="M56" s="1">
        <v>44851</v>
      </c>
      <c r="N56" t="s">
        <v>9</v>
      </c>
      <c r="O56" s="5" t="s">
        <v>194</v>
      </c>
      <c r="P56" t="s">
        <v>200</v>
      </c>
      <c r="Q56" s="3">
        <v>12.27</v>
      </c>
      <c r="R56" s="3">
        <v>14.2</v>
      </c>
    </row>
    <row r="57" spans="1:19" x14ac:dyDescent="0.25">
      <c r="A57">
        <v>3389</v>
      </c>
      <c r="B57">
        <v>0.66398532818416822</v>
      </c>
      <c r="C57">
        <v>4.7671254806592137E-2</v>
      </c>
      <c r="D57" s="11">
        <f t="shared" si="2"/>
        <v>0.14301376441977642</v>
      </c>
      <c r="E57" s="11" t="b">
        <f t="shared" si="3"/>
        <v>0</v>
      </c>
      <c r="F57" t="s">
        <v>274</v>
      </c>
      <c r="G57" t="s">
        <v>2</v>
      </c>
      <c r="H57">
        <v>34</v>
      </c>
      <c r="I57" s="7">
        <v>44818</v>
      </c>
      <c r="J57" s="5">
        <v>64.981099999999998</v>
      </c>
      <c r="K57" s="5">
        <v>-167.5343</v>
      </c>
      <c r="M57" s="1">
        <v>44851</v>
      </c>
      <c r="N57" t="s">
        <v>9</v>
      </c>
      <c r="O57" s="5" t="s">
        <v>194</v>
      </c>
      <c r="P57" t="s">
        <v>200</v>
      </c>
      <c r="Q57" s="3">
        <v>13.1</v>
      </c>
      <c r="R57" s="3">
        <v>14.3</v>
      </c>
    </row>
    <row r="58" spans="1:19" x14ac:dyDescent="0.25">
      <c r="A58">
        <v>3444</v>
      </c>
      <c r="B58">
        <v>7.8112439296997458</v>
      </c>
      <c r="C58">
        <v>5.3548434801813274E-2</v>
      </c>
      <c r="D58" s="11">
        <f t="shared" si="2"/>
        <v>0.16064530440543984</v>
      </c>
      <c r="E58" s="11" t="b">
        <f t="shared" si="3"/>
        <v>0</v>
      </c>
      <c r="F58" t="s">
        <v>274</v>
      </c>
      <c r="G58" t="s">
        <v>2</v>
      </c>
      <c r="H58">
        <v>37</v>
      </c>
      <c r="I58" s="7">
        <v>44819</v>
      </c>
      <c r="J58" s="5">
        <v>63.992100000000001</v>
      </c>
      <c r="K58" s="5">
        <v>-165.96510000000001</v>
      </c>
      <c r="M58" s="1">
        <v>44851</v>
      </c>
      <c r="N58" t="s">
        <v>16</v>
      </c>
      <c r="O58" s="5" t="s">
        <v>199</v>
      </c>
      <c r="P58" t="s">
        <v>197</v>
      </c>
      <c r="Q58" s="3">
        <v>2.65</v>
      </c>
      <c r="R58" s="3">
        <v>6.5</v>
      </c>
    </row>
    <row r="59" spans="1:19" x14ac:dyDescent="0.25">
      <c r="A59">
        <v>3445</v>
      </c>
      <c r="B59">
        <v>0.75438203412817473</v>
      </c>
      <c r="C59">
        <v>7.2080079965749999E-2</v>
      </c>
      <c r="D59" s="11">
        <f t="shared" si="2"/>
        <v>0.21624023989725</v>
      </c>
      <c r="E59" s="11" t="b">
        <f t="shared" si="3"/>
        <v>0</v>
      </c>
      <c r="F59" t="s">
        <v>274</v>
      </c>
      <c r="G59" t="s">
        <v>2</v>
      </c>
      <c r="H59">
        <v>37</v>
      </c>
      <c r="I59" s="7">
        <v>44819</v>
      </c>
      <c r="J59" s="5">
        <v>63.992100000000001</v>
      </c>
      <c r="K59" s="5">
        <v>-165.96510000000001</v>
      </c>
      <c r="M59" s="1">
        <v>44851</v>
      </c>
      <c r="N59" t="s">
        <v>16</v>
      </c>
      <c r="O59" s="5" t="s">
        <v>199</v>
      </c>
      <c r="P59" t="s">
        <v>197</v>
      </c>
      <c r="Q59" s="3">
        <v>2.64</v>
      </c>
      <c r="R59" s="3">
        <v>6.4</v>
      </c>
    </row>
    <row r="60" spans="1:19" x14ac:dyDescent="0.25">
      <c r="A60">
        <v>3446</v>
      </c>
      <c r="B60">
        <v>2.5025897580101497</v>
      </c>
      <c r="C60">
        <v>0.10380955797890778</v>
      </c>
      <c r="D60" s="11">
        <f t="shared" si="2"/>
        <v>0.31142867393672335</v>
      </c>
      <c r="E60" s="11" t="b">
        <f t="shared" si="3"/>
        <v>0</v>
      </c>
      <c r="F60" t="s">
        <v>274</v>
      </c>
      <c r="G60" t="s">
        <v>2</v>
      </c>
      <c r="H60">
        <v>37</v>
      </c>
      <c r="I60" s="7">
        <v>44819</v>
      </c>
      <c r="J60" s="5">
        <v>63.992100000000001</v>
      </c>
      <c r="K60" s="5">
        <v>-165.96510000000001</v>
      </c>
      <c r="M60" s="2">
        <v>44904</v>
      </c>
      <c r="N60" t="s">
        <v>16</v>
      </c>
      <c r="O60" s="5" t="s">
        <v>199</v>
      </c>
      <c r="P60" t="s">
        <v>197</v>
      </c>
      <c r="Q60" s="3">
        <v>1.53</v>
      </c>
      <c r="R60" s="3">
        <v>5.3</v>
      </c>
    </row>
    <row r="61" spans="1:19" x14ac:dyDescent="0.25">
      <c r="A61">
        <v>3447</v>
      </c>
      <c r="B61">
        <v>3.5975736663203985</v>
      </c>
      <c r="C61">
        <v>9.9515617256373243E-2</v>
      </c>
      <c r="D61" s="11">
        <f t="shared" si="2"/>
        <v>0.29854685176911971</v>
      </c>
      <c r="E61" s="11" t="b">
        <f t="shared" si="3"/>
        <v>0</v>
      </c>
      <c r="F61" t="s">
        <v>274</v>
      </c>
      <c r="G61" t="s">
        <v>2</v>
      </c>
      <c r="H61">
        <v>37</v>
      </c>
      <c r="I61" s="7">
        <v>44819</v>
      </c>
      <c r="J61" s="5">
        <v>63.992100000000001</v>
      </c>
      <c r="K61" s="5">
        <v>-165.96510000000001</v>
      </c>
      <c r="M61" s="2">
        <v>44904</v>
      </c>
      <c r="N61" t="s">
        <v>16</v>
      </c>
      <c r="O61" s="5" t="s">
        <v>199</v>
      </c>
      <c r="P61" t="s">
        <v>197</v>
      </c>
      <c r="Q61" s="3">
        <v>2.52</v>
      </c>
      <c r="R61" s="3">
        <v>5.8</v>
      </c>
    </row>
    <row r="62" spans="1:19" x14ac:dyDescent="0.25">
      <c r="A62">
        <v>3454</v>
      </c>
      <c r="B62">
        <v>2.9448879263791992</v>
      </c>
      <c r="C62">
        <v>4.435155010543311E-2</v>
      </c>
      <c r="D62" s="11">
        <f t="shared" si="2"/>
        <v>0.13305465031629932</v>
      </c>
      <c r="E62" s="11" t="b">
        <f t="shared" si="3"/>
        <v>0</v>
      </c>
      <c r="F62" t="s">
        <v>274</v>
      </c>
      <c r="G62" t="s">
        <v>2</v>
      </c>
      <c r="H62">
        <v>37</v>
      </c>
      <c r="I62" s="7">
        <v>44819</v>
      </c>
      <c r="J62" s="5">
        <v>63.992100000000001</v>
      </c>
      <c r="K62" s="5">
        <v>-165.96510000000001</v>
      </c>
      <c r="M62" s="1">
        <v>44851</v>
      </c>
      <c r="N62" t="s">
        <v>17</v>
      </c>
      <c r="O62" s="5" t="s">
        <v>198</v>
      </c>
      <c r="P62" t="s">
        <v>197</v>
      </c>
      <c r="Q62" s="3">
        <v>9.6999999999999993</v>
      </c>
      <c r="R62" s="3">
        <v>8.9</v>
      </c>
      <c r="S62" t="s">
        <v>18</v>
      </c>
    </row>
    <row r="63" spans="1:19" x14ac:dyDescent="0.25">
      <c r="A63">
        <v>3455</v>
      </c>
      <c r="B63">
        <v>2.1915820435122524</v>
      </c>
      <c r="C63">
        <v>4.1899394386354732E-2</v>
      </c>
      <c r="D63" s="11">
        <f t="shared" si="2"/>
        <v>0.1256981831590642</v>
      </c>
      <c r="E63" s="11" t="b">
        <f t="shared" si="3"/>
        <v>0</v>
      </c>
      <c r="F63" t="s">
        <v>274</v>
      </c>
      <c r="G63" t="s">
        <v>2</v>
      </c>
      <c r="H63">
        <v>37</v>
      </c>
      <c r="I63" s="7">
        <v>44819</v>
      </c>
      <c r="J63" s="5">
        <v>63.992100000000001</v>
      </c>
      <c r="K63" s="5">
        <v>-165.96510000000001</v>
      </c>
      <c r="M63" s="1">
        <v>44851</v>
      </c>
      <c r="N63" t="s">
        <v>17</v>
      </c>
      <c r="O63" s="5" t="s">
        <v>198</v>
      </c>
      <c r="P63" t="s">
        <v>197</v>
      </c>
      <c r="Q63" s="3">
        <v>22.933</v>
      </c>
      <c r="R63" s="3">
        <v>10.5</v>
      </c>
      <c r="S63" t="s">
        <v>18</v>
      </c>
    </row>
    <row r="64" spans="1:19" x14ac:dyDescent="0.25">
      <c r="A64" t="s">
        <v>222</v>
      </c>
      <c r="B64">
        <v>2.0323116568489379</v>
      </c>
      <c r="C64">
        <v>5.3414471979116508E-2</v>
      </c>
      <c r="D64" s="11">
        <f t="shared" si="2"/>
        <v>0.16024341593734953</v>
      </c>
      <c r="E64" s="11" t="b">
        <f t="shared" si="3"/>
        <v>0</v>
      </c>
      <c r="F64" t="s">
        <v>274</v>
      </c>
      <c r="G64" t="s">
        <v>217</v>
      </c>
      <c r="H64">
        <v>12</v>
      </c>
      <c r="I64" s="4">
        <v>44442</v>
      </c>
      <c r="J64">
        <v>61.024700000000003</v>
      </c>
      <c r="K64">
        <v>-169.01650000000001</v>
      </c>
      <c r="M64" s="2">
        <v>44903</v>
      </c>
      <c r="N64" t="s">
        <v>9</v>
      </c>
      <c r="O64" t="s">
        <v>194</v>
      </c>
      <c r="Q64" s="3">
        <f>AVERAGE(0.41,0.41,0.43,0.41,0.51)</f>
        <v>0.434</v>
      </c>
      <c r="R64" s="3">
        <f>AVERAGE(5,5.5,5.3,5.1,5.9)</f>
        <v>5.3599999999999994</v>
      </c>
      <c r="S64" t="s">
        <v>224</v>
      </c>
    </row>
    <row r="65" spans="1:19" x14ac:dyDescent="0.25">
      <c r="A65" t="s">
        <v>83</v>
      </c>
      <c r="B65">
        <v>0.40086634481134548</v>
      </c>
      <c r="C65">
        <v>6.0769608756482331E-2</v>
      </c>
      <c r="D65" s="11">
        <f t="shared" si="2"/>
        <v>0.182308826269447</v>
      </c>
      <c r="E65" s="11" t="b">
        <f t="shared" si="3"/>
        <v>0</v>
      </c>
      <c r="F65" t="s">
        <v>274</v>
      </c>
      <c r="G65" t="s">
        <v>2</v>
      </c>
      <c r="H65">
        <v>39</v>
      </c>
      <c r="I65" s="7">
        <v>44819</v>
      </c>
      <c r="J65">
        <v>64.099699999999999</v>
      </c>
      <c r="K65">
        <v>-163.49109999999999</v>
      </c>
      <c r="M65" s="2">
        <v>44901</v>
      </c>
      <c r="N65" t="s">
        <v>84</v>
      </c>
      <c r="O65" t="s">
        <v>204</v>
      </c>
      <c r="P65" t="s">
        <v>196</v>
      </c>
      <c r="Q65" s="3">
        <f>4.27/2</f>
        <v>2.1349999999999998</v>
      </c>
      <c r="R65" s="3">
        <f>AVERAGE(7.1,5.9)</f>
        <v>6.5</v>
      </c>
      <c r="S65" t="s">
        <v>86</v>
      </c>
    </row>
    <row r="66" spans="1:19" x14ac:dyDescent="0.25">
      <c r="A66" t="s">
        <v>91</v>
      </c>
      <c r="B66">
        <v>1.6583490935685388</v>
      </c>
      <c r="C66">
        <v>7.2559808957123467E-2</v>
      </c>
      <c r="D66" s="11">
        <f t="shared" si="2"/>
        <v>0.2176794268713704</v>
      </c>
      <c r="E66" s="11" t="b">
        <f t="shared" si="3"/>
        <v>0</v>
      </c>
      <c r="F66" t="s">
        <v>274</v>
      </c>
      <c r="G66" t="s">
        <v>2</v>
      </c>
      <c r="H66">
        <v>39</v>
      </c>
      <c r="I66" s="7">
        <v>44819</v>
      </c>
      <c r="J66">
        <v>64.099699999999999</v>
      </c>
      <c r="K66">
        <v>-163.49109999999999</v>
      </c>
      <c r="M66" s="2">
        <v>44901</v>
      </c>
      <c r="N66" t="s">
        <v>84</v>
      </c>
      <c r="O66" t="s">
        <v>204</v>
      </c>
      <c r="P66" t="s">
        <v>196</v>
      </c>
      <c r="Q66" s="3">
        <f>3.78/2</f>
        <v>1.89</v>
      </c>
      <c r="R66" s="3">
        <f>AVERAGE(6.7,6.5)</f>
        <v>6.6</v>
      </c>
      <c r="S66" t="s">
        <v>97</v>
      </c>
    </row>
    <row r="67" spans="1:19" x14ac:dyDescent="0.25">
      <c r="A67" t="s">
        <v>87</v>
      </c>
      <c r="B67">
        <v>3.0584218844398716</v>
      </c>
      <c r="C67">
        <v>5.5284067329687145E-2</v>
      </c>
      <c r="D67" s="11">
        <f t="shared" si="2"/>
        <v>0.16585220198906142</v>
      </c>
      <c r="E67" s="11" t="b">
        <f t="shared" si="3"/>
        <v>0</v>
      </c>
      <c r="F67" t="s">
        <v>274</v>
      </c>
      <c r="G67" t="s">
        <v>2</v>
      </c>
      <c r="H67">
        <v>39</v>
      </c>
      <c r="I67" s="7">
        <v>44819</v>
      </c>
      <c r="J67">
        <v>64.099699999999999</v>
      </c>
      <c r="K67">
        <v>-163.49109999999999</v>
      </c>
      <c r="M67" s="2">
        <v>44901</v>
      </c>
      <c r="N67" t="s">
        <v>84</v>
      </c>
      <c r="O67" t="s">
        <v>204</v>
      </c>
      <c r="P67" t="s">
        <v>196</v>
      </c>
      <c r="Q67" s="3">
        <f>3.27/2</f>
        <v>1.635</v>
      </c>
      <c r="R67" s="3">
        <f>AVERAGE(6.1,5.9)</f>
        <v>6</v>
      </c>
      <c r="S67" t="s">
        <v>93</v>
      </c>
    </row>
    <row r="68" spans="1:19" x14ac:dyDescent="0.25">
      <c r="A68" t="s">
        <v>56</v>
      </c>
      <c r="B68">
        <v>0.53430910120492237</v>
      </c>
      <c r="C68">
        <v>5.2693010374467983E-2</v>
      </c>
      <c r="D68" s="11">
        <f t="shared" si="2"/>
        <v>0.15807903112340393</v>
      </c>
      <c r="E68" s="11" t="b">
        <f t="shared" si="3"/>
        <v>0</v>
      </c>
      <c r="F68" t="s">
        <v>274</v>
      </c>
      <c r="G68" t="s">
        <v>2</v>
      </c>
      <c r="H68">
        <v>1</v>
      </c>
      <c r="I68" s="7">
        <v>44805</v>
      </c>
      <c r="J68" s="5">
        <v>60.007399999999997</v>
      </c>
      <c r="K68" s="5">
        <v>-168.07210000000001</v>
      </c>
      <c r="M68" s="2">
        <v>44901</v>
      </c>
      <c r="N68" t="s">
        <v>192</v>
      </c>
      <c r="O68" t="s">
        <v>191</v>
      </c>
      <c r="P68" s="5" t="s">
        <v>196</v>
      </c>
      <c r="Q68" s="3">
        <f>AVERAGE(1.21,0.91,2.19)</f>
        <v>1.4366666666666668</v>
      </c>
      <c r="R68" s="3">
        <f>AVERAGE(5.7,5.2,5.1)</f>
        <v>5.333333333333333</v>
      </c>
      <c r="S68" t="s">
        <v>60</v>
      </c>
    </row>
    <row r="69" spans="1:19" x14ac:dyDescent="0.25">
      <c r="A69" t="s">
        <v>52</v>
      </c>
      <c r="B69">
        <v>1.7745734297822966</v>
      </c>
      <c r="C69">
        <v>5.9733665848480964E-2</v>
      </c>
      <c r="D69" s="11">
        <f t="shared" si="2"/>
        <v>0.17920099754544289</v>
      </c>
      <c r="E69" s="11" t="b">
        <f t="shared" si="3"/>
        <v>0</v>
      </c>
      <c r="F69" t="s">
        <v>274</v>
      </c>
      <c r="G69" t="s">
        <v>2</v>
      </c>
      <c r="H69">
        <v>2</v>
      </c>
      <c r="I69" s="7">
        <v>44806</v>
      </c>
      <c r="J69" s="5">
        <v>59.994399999999999</v>
      </c>
      <c r="K69" s="5">
        <v>-169.0626</v>
      </c>
      <c r="M69" s="2">
        <v>44902</v>
      </c>
      <c r="N69" t="s">
        <v>192</v>
      </c>
      <c r="O69" t="s">
        <v>191</v>
      </c>
      <c r="P69" s="5" t="s">
        <v>196</v>
      </c>
      <c r="Q69" s="3">
        <f>AVERAGE(0.27,0.61,0.93,0.8)</f>
        <v>0.65250000000000008</v>
      </c>
      <c r="R69" s="3">
        <f>AVERAGE(2.2,4.5,5.2,5)</f>
        <v>4.2249999999999996</v>
      </c>
      <c r="S69" t="s">
        <v>55</v>
      </c>
    </row>
    <row r="70" spans="1:19" x14ac:dyDescent="0.25">
      <c r="A70" t="s">
        <v>26</v>
      </c>
      <c r="B70">
        <v>1.6944001608200563</v>
      </c>
      <c r="C70">
        <v>7.5491285863533306E-2</v>
      </c>
      <c r="D70" s="11">
        <f t="shared" si="2"/>
        <v>0.2264738575905999</v>
      </c>
      <c r="E70" s="11" t="b">
        <f t="shared" si="3"/>
        <v>0</v>
      </c>
      <c r="F70" t="s">
        <v>274</v>
      </c>
      <c r="G70" t="s">
        <v>2</v>
      </c>
      <c r="H70">
        <v>3</v>
      </c>
      <c r="I70" s="7">
        <v>44806</v>
      </c>
      <c r="J70" s="5">
        <v>60.025199999999998</v>
      </c>
      <c r="K70" s="5">
        <v>-170.06049999999999</v>
      </c>
      <c r="M70" s="2">
        <v>44904</v>
      </c>
      <c r="N70" t="s">
        <v>192</v>
      </c>
      <c r="O70" t="s">
        <v>191</v>
      </c>
      <c r="P70" s="5" t="s">
        <v>196</v>
      </c>
      <c r="Q70" s="3">
        <f>AVERAGE(0.78,0.85)</f>
        <v>0.81499999999999995</v>
      </c>
      <c r="R70" s="3">
        <f>AVERAGE(4.7,4.9)</f>
        <v>4.8000000000000007</v>
      </c>
      <c r="S70" t="s">
        <v>29</v>
      </c>
    </row>
    <row r="71" spans="1:19" x14ac:dyDescent="0.25">
      <c r="A71" t="s">
        <v>27</v>
      </c>
      <c r="B71">
        <v>1.1606291352457432</v>
      </c>
      <c r="C71">
        <v>6.4578612892509726E-2</v>
      </c>
      <c r="D71" s="11">
        <f t="shared" si="2"/>
        <v>0.19373583867752919</v>
      </c>
      <c r="E71" s="11" t="b">
        <f t="shared" si="3"/>
        <v>0</v>
      </c>
      <c r="F71" t="s">
        <v>274</v>
      </c>
      <c r="G71" t="s">
        <v>2</v>
      </c>
      <c r="H71">
        <v>3</v>
      </c>
      <c r="I71" s="7">
        <v>44806</v>
      </c>
      <c r="J71" s="5">
        <v>60.025199999999998</v>
      </c>
      <c r="K71" s="5">
        <v>-170.06049999999999</v>
      </c>
      <c r="M71" s="2">
        <v>44904</v>
      </c>
      <c r="N71" t="s">
        <v>192</v>
      </c>
      <c r="O71" t="s">
        <v>191</v>
      </c>
      <c r="P71" s="5" t="s">
        <v>196</v>
      </c>
      <c r="Q71" s="3">
        <f>AVERAGE(0.89,0.95)</f>
        <v>0.91999999999999993</v>
      </c>
      <c r="R71" s="3">
        <f>AVERAGE(4.5,5.2)</f>
        <v>4.8499999999999996</v>
      </c>
      <c r="S71" t="s">
        <v>30</v>
      </c>
    </row>
    <row r="72" spans="1:19" x14ac:dyDescent="0.25">
      <c r="A72" t="s">
        <v>58</v>
      </c>
      <c r="B72">
        <v>0.27764702539956587</v>
      </c>
      <c r="C72">
        <v>7.3932161142451547E-2</v>
      </c>
      <c r="D72" s="11">
        <f t="shared" si="2"/>
        <v>0.22179648342735464</v>
      </c>
      <c r="E72" s="11" t="b">
        <f t="shared" si="3"/>
        <v>0</v>
      </c>
      <c r="F72" t="s">
        <v>274</v>
      </c>
      <c r="G72" t="s">
        <v>2</v>
      </c>
      <c r="H72">
        <v>5</v>
      </c>
      <c r="I72" s="7">
        <v>44807</v>
      </c>
      <c r="J72" s="5">
        <v>60.521900000000002</v>
      </c>
      <c r="K72" s="5">
        <v>-169.00819999999999</v>
      </c>
      <c r="M72" s="2">
        <v>44902</v>
      </c>
      <c r="N72" t="s">
        <v>13</v>
      </c>
      <c r="O72" s="5" t="s">
        <v>201</v>
      </c>
      <c r="P72" s="5" t="s">
        <v>202</v>
      </c>
      <c r="Q72" s="3">
        <f>AVERAGE(0.26, 0.08, 0.362)</f>
        <v>0.23399999999999999</v>
      </c>
      <c r="R72" s="3">
        <f>AVERAGE(2.5, 0.6, 3)</f>
        <v>2.0333333333333332</v>
      </c>
      <c r="S72" t="s">
        <v>62</v>
      </c>
    </row>
    <row r="73" spans="1:19" x14ac:dyDescent="0.25">
      <c r="A73" t="s">
        <v>38</v>
      </c>
      <c r="B73">
        <v>4.9971083815610529</v>
      </c>
      <c r="C73">
        <v>9.9739901937496517E-2</v>
      </c>
      <c r="D73" s="11">
        <f t="shared" si="2"/>
        <v>0.29921970581248958</v>
      </c>
      <c r="E73" s="11" t="b">
        <f t="shared" si="3"/>
        <v>0</v>
      </c>
      <c r="F73" t="s">
        <v>274</v>
      </c>
      <c r="G73" t="s">
        <v>2</v>
      </c>
      <c r="H73">
        <v>30</v>
      </c>
      <c r="I73" s="7">
        <v>44816</v>
      </c>
      <c r="J73" s="5">
        <v>64.000799999999998</v>
      </c>
      <c r="K73" s="5">
        <v>-168.0068</v>
      </c>
      <c r="M73" s="2">
        <v>44901</v>
      </c>
      <c r="N73" t="s">
        <v>9</v>
      </c>
      <c r="O73" s="5" t="s">
        <v>194</v>
      </c>
      <c r="P73" s="5" t="s">
        <v>196</v>
      </c>
      <c r="Q73" s="3">
        <f>AVERAGE(0.571,0.645,0.407,0.412)</f>
        <v>0.50875000000000004</v>
      </c>
      <c r="R73" s="3">
        <f>AVERAGE(5.5,5.2,5.1,5.1)</f>
        <v>5.2249999999999996</v>
      </c>
      <c r="S73" t="s">
        <v>40</v>
      </c>
    </row>
    <row r="74" spans="1:19" x14ac:dyDescent="0.25">
      <c r="A74" t="s">
        <v>99</v>
      </c>
      <c r="B74">
        <v>1.0863746982202935</v>
      </c>
      <c r="C74">
        <v>7.0426617340075715E-2</v>
      </c>
      <c r="D74" s="11">
        <f t="shared" si="2"/>
        <v>0.21127985202022714</v>
      </c>
      <c r="E74" s="11" t="b">
        <f t="shared" si="3"/>
        <v>0</v>
      </c>
      <c r="F74" t="s">
        <v>240</v>
      </c>
      <c r="G74" t="s">
        <v>244</v>
      </c>
      <c r="H74" t="s">
        <v>119</v>
      </c>
      <c r="I74" s="4">
        <v>43303</v>
      </c>
      <c r="J74">
        <v>70.276660000000007</v>
      </c>
      <c r="K74">
        <v>-147.77771000000001</v>
      </c>
      <c r="L74" t="s">
        <v>127</v>
      </c>
      <c r="M74" s="2">
        <v>44903</v>
      </c>
      <c r="N74" t="s">
        <v>109</v>
      </c>
      <c r="Q74" s="3">
        <v>1.84</v>
      </c>
      <c r="R74" s="3">
        <v>7.6</v>
      </c>
      <c r="S74" t="s">
        <v>110</v>
      </c>
    </row>
    <row r="75" spans="1:19" x14ac:dyDescent="0.25">
      <c r="A75" t="s">
        <v>100</v>
      </c>
      <c r="B75">
        <v>2.3648423965716261</v>
      </c>
      <c r="C75">
        <v>0.15406062962650127</v>
      </c>
      <c r="D75" s="11">
        <f t="shared" ref="D75:D106" si="4">3*C75</f>
        <v>0.46218188887950384</v>
      </c>
      <c r="E75" s="11" t="b">
        <f t="shared" ref="E75:E106" si="5">B75&lt;D75</f>
        <v>0</v>
      </c>
      <c r="F75" t="s">
        <v>240</v>
      </c>
      <c r="G75" t="s">
        <v>244</v>
      </c>
      <c r="H75" t="s">
        <v>120</v>
      </c>
      <c r="I75" s="4">
        <v>43307</v>
      </c>
      <c r="J75">
        <v>70.515600000000006</v>
      </c>
      <c r="K75">
        <v>-149.46764999999999</v>
      </c>
      <c r="L75" t="s">
        <v>128</v>
      </c>
      <c r="M75" s="2">
        <v>44904</v>
      </c>
      <c r="N75" t="s">
        <v>109</v>
      </c>
      <c r="Q75" s="3">
        <v>5.01</v>
      </c>
      <c r="R75" s="3">
        <v>8.5</v>
      </c>
      <c r="S75" t="s">
        <v>111</v>
      </c>
    </row>
    <row r="76" spans="1:19" x14ac:dyDescent="0.25">
      <c r="A76" t="s">
        <v>101</v>
      </c>
      <c r="B76">
        <v>2.7958409766976646</v>
      </c>
      <c r="C76">
        <v>6.3063609335972742E-2</v>
      </c>
      <c r="D76" s="11">
        <f t="shared" si="4"/>
        <v>0.18919082800791823</v>
      </c>
      <c r="E76" s="11" t="b">
        <f t="shared" si="5"/>
        <v>0</v>
      </c>
      <c r="F76" t="s">
        <v>240</v>
      </c>
      <c r="G76" t="s">
        <v>244</v>
      </c>
      <c r="H76" t="s">
        <v>121</v>
      </c>
      <c r="I76" s="4">
        <v>44789.472222222219</v>
      </c>
      <c r="J76" s="6">
        <v>70.172070000000005</v>
      </c>
      <c r="K76" s="6">
        <v>-145.95714000000001</v>
      </c>
      <c r="L76" t="s">
        <v>129</v>
      </c>
      <c r="M76" s="2">
        <v>44904</v>
      </c>
      <c r="N76" t="s">
        <v>109</v>
      </c>
      <c r="Q76" s="3">
        <v>9.02</v>
      </c>
      <c r="R76" s="3">
        <v>11</v>
      </c>
      <c r="S76" t="s">
        <v>112</v>
      </c>
    </row>
    <row r="77" spans="1:19" x14ac:dyDescent="0.25">
      <c r="A77" t="s">
        <v>103</v>
      </c>
      <c r="B77">
        <v>1.6954763120812795</v>
      </c>
      <c r="C77">
        <v>9.9939159974424346E-2</v>
      </c>
      <c r="D77" s="11">
        <f t="shared" si="4"/>
        <v>0.29981747992327301</v>
      </c>
      <c r="E77" s="11" t="b">
        <f t="shared" si="5"/>
        <v>0</v>
      </c>
      <c r="F77" t="s">
        <v>240</v>
      </c>
      <c r="G77" t="s">
        <v>244</v>
      </c>
      <c r="H77" t="s">
        <v>121</v>
      </c>
      <c r="I77" s="4">
        <v>44789.472222222219</v>
      </c>
      <c r="J77" s="6">
        <v>70.172070000000005</v>
      </c>
      <c r="K77" s="6">
        <v>-145.95714000000001</v>
      </c>
      <c r="L77" t="s">
        <v>129</v>
      </c>
      <c r="M77" s="2">
        <v>44904</v>
      </c>
      <c r="N77" t="s">
        <v>109</v>
      </c>
      <c r="Q77" s="3">
        <v>16.89</v>
      </c>
      <c r="R77" s="3">
        <v>12.6</v>
      </c>
      <c r="S77" t="s">
        <v>112</v>
      </c>
    </row>
    <row r="78" spans="1:19" x14ac:dyDescent="0.25">
      <c r="A78" t="s">
        <v>105</v>
      </c>
      <c r="B78">
        <v>8.1028809214953643</v>
      </c>
      <c r="C78">
        <v>0.273951797716178</v>
      </c>
      <c r="D78" s="11">
        <f t="shared" si="4"/>
        <v>0.82185539314853395</v>
      </c>
      <c r="E78" s="11" t="b">
        <f t="shared" si="5"/>
        <v>0</v>
      </c>
      <c r="F78" t="s">
        <v>240</v>
      </c>
      <c r="G78" t="s">
        <v>244</v>
      </c>
      <c r="H78" t="s">
        <v>121</v>
      </c>
      <c r="I78" s="4">
        <v>44402.876388888886</v>
      </c>
      <c r="J78" s="6">
        <v>70.172830000000005</v>
      </c>
      <c r="K78" s="6">
        <v>-145.95804000000001</v>
      </c>
      <c r="L78" t="s">
        <v>129</v>
      </c>
      <c r="M78" s="2">
        <v>44907</v>
      </c>
      <c r="N78" t="s">
        <v>109</v>
      </c>
      <c r="Q78" s="3">
        <v>21.66</v>
      </c>
      <c r="R78" s="3">
        <v>13.9</v>
      </c>
      <c r="S78" t="s">
        <v>115</v>
      </c>
    </row>
    <row r="79" spans="1:19" x14ac:dyDescent="0.25">
      <c r="A79" t="s">
        <v>106</v>
      </c>
      <c r="B79">
        <v>0.86307331151328692</v>
      </c>
      <c r="C79">
        <v>5.2539731093462938E-2</v>
      </c>
      <c r="D79" s="11">
        <f t="shared" si="4"/>
        <v>0.15761919328038881</v>
      </c>
      <c r="E79" s="11" t="b">
        <f t="shared" si="5"/>
        <v>0</v>
      </c>
      <c r="F79" t="s">
        <v>240</v>
      </c>
      <c r="G79" t="s">
        <v>244</v>
      </c>
      <c r="H79" t="s">
        <v>123</v>
      </c>
      <c r="I79" s="4">
        <v>43669.488194444442</v>
      </c>
      <c r="J79">
        <v>70.498609999999999</v>
      </c>
      <c r="K79">
        <v>-149.59873999999999</v>
      </c>
      <c r="L79" t="s">
        <v>128</v>
      </c>
      <c r="M79" s="2">
        <v>44904</v>
      </c>
      <c r="N79" t="s">
        <v>109</v>
      </c>
      <c r="Q79" s="3">
        <v>34</v>
      </c>
      <c r="R79" s="3">
        <v>15</v>
      </c>
      <c r="S79" t="s">
        <v>116</v>
      </c>
    </row>
    <row r="80" spans="1:19" x14ac:dyDescent="0.25">
      <c r="A80" t="s">
        <v>108</v>
      </c>
      <c r="B80">
        <v>3.6314724310493833</v>
      </c>
      <c r="C80">
        <v>6.5517386113777568E-2</v>
      </c>
      <c r="D80" s="11">
        <f t="shared" si="4"/>
        <v>0.19655215834133272</v>
      </c>
      <c r="E80" s="11" t="b">
        <f t="shared" si="5"/>
        <v>0</v>
      </c>
      <c r="F80" t="s">
        <v>240</v>
      </c>
      <c r="G80" t="s">
        <v>244</v>
      </c>
      <c r="H80" t="s">
        <v>119</v>
      </c>
      <c r="I80" s="4">
        <v>43676.53125</v>
      </c>
      <c r="J80">
        <v>70.276660000000007</v>
      </c>
      <c r="K80">
        <v>-147.77771000000001</v>
      </c>
      <c r="L80" t="s">
        <v>127</v>
      </c>
      <c r="M80" s="2">
        <v>44904</v>
      </c>
      <c r="N80" t="s">
        <v>109</v>
      </c>
      <c r="Q80" s="3">
        <v>40.32</v>
      </c>
      <c r="R80" s="3">
        <v>16</v>
      </c>
      <c r="S80" t="s">
        <v>118</v>
      </c>
    </row>
    <row r="81" spans="1:19" x14ac:dyDescent="0.25">
      <c r="A81" t="s">
        <v>140</v>
      </c>
      <c r="B81">
        <v>1.4754033791579981</v>
      </c>
      <c r="C81">
        <v>0.13350525737807176</v>
      </c>
      <c r="D81" s="11">
        <f t="shared" si="4"/>
        <v>0.4005157721342153</v>
      </c>
      <c r="E81" s="11" t="b">
        <f t="shared" si="5"/>
        <v>0</v>
      </c>
      <c r="F81" t="s">
        <v>240</v>
      </c>
      <c r="G81" t="s">
        <v>244</v>
      </c>
      <c r="H81" t="s">
        <v>150</v>
      </c>
      <c r="I81" s="4">
        <v>44405.444444444445</v>
      </c>
      <c r="J81" s="6">
        <v>70.185040000000001</v>
      </c>
      <c r="K81" s="6">
        <v>-146.05628999999999</v>
      </c>
      <c r="L81" t="s">
        <v>129</v>
      </c>
      <c r="M81" s="2">
        <v>44903</v>
      </c>
      <c r="N81" t="s">
        <v>174</v>
      </c>
      <c r="Q81" s="3">
        <v>1.88</v>
      </c>
      <c r="R81" s="3">
        <v>7</v>
      </c>
      <c r="S81" t="s">
        <v>184</v>
      </c>
    </row>
    <row r="82" spans="1:19" x14ac:dyDescent="0.25">
      <c r="A82" t="s">
        <v>146</v>
      </c>
      <c r="B82">
        <v>0.49933418521466899</v>
      </c>
      <c r="C82">
        <v>8.4033050435616333E-2</v>
      </c>
      <c r="D82" s="11">
        <f t="shared" si="4"/>
        <v>0.25209915130684901</v>
      </c>
      <c r="E82" s="11" t="b">
        <f t="shared" si="5"/>
        <v>0</v>
      </c>
      <c r="F82" t="s">
        <v>240</v>
      </c>
      <c r="G82" t="s">
        <v>244</v>
      </c>
      <c r="H82" t="s">
        <v>152</v>
      </c>
      <c r="I82" s="4">
        <v>44792.354166666664</v>
      </c>
      <c r="J82" s="6">
        <v>70.142989999999998</v>
      </c>
      <c r="K82" s="6">
        <v>-146.02218999999999</v>
      </c>
      <c r="L82" t="s">
        <v>129</v>
      </c>
      <c r="M82" s="2">
        <v>44903</v>
      </c>
      <c r="N82" t="s">
        <v>174</v>
      </c>
      <c r="Q82" s="3">
        <v>10.6</v>
      </c>
      <c r="R82" s="3">
        <v>9.9</v>
      </c>
      <c r="S82" t="s">
        <v>187</v>
      </c>
    </row>
    <row r="83" spans="1:19" x14ac:dyDescent="0.25">
      <c r="A83" t="s">
        <v>147</v>
      </c>
      <c r="B83">
        <v>1.6126126649659156</v>
      </c>
      <c r="C83">
        <v>0.14447854176771352</v>
      </c>
      <c r="D83" s="11">
        <f t="shared" si="4"/>
        <v>0.43343562530314056</v>
      </c>
      <c r="E83" s="11" t="b">
        <f t="shared" si="5"/>
        <v>0</v>
      </c>
      <c r="F83" t="s">
        <v>240</v>
      </c>
      <c r="G83" t="s">
        <v>244</v>
      </c>
      <c r="H83" t="s">
        <v>122</v>
      </c>
      <c r="I83" s="4">
        <v>44401.739583333336</v>
      </c>
      <c r="J83" s="6">
        <v>70.292900000000003</v>
      </c>
      <c r="K83" s="6">
        <v>-147.79822999999999</v>
      </c>
      <c r="L83" t="s">
        <v>127</v>
      </c>
      <c r="M83" s="2">
        <v>44902</v>
      </c>
      <c r="N83" t="s">
        <v>174</v>
      </c>
      <c r="Q83" s="3">
        <v>8.94</v>
      </c>
      <c r="R83" s="3">
        <v>10.3</v>
      </c>
      <c r="S83" t="s">
        <v>185</v>
      </c>
    </row>
    <row r="84" spans="1:19" x14ac:dyDescent="0.25">
      <c r="A84" t="s">
        <v>149</v>
      </c>
      <c r="B84">
        <v>1.4484995976270778</v>
      </c>
      <c r="C84">
        <v>5.8699462318863499E-2</v>
      </c>
      <c r="D84" s="11">
        <f t="shared" si="4"/>
        <v>0.1760983869565905</v>
      </c>
      <c r="E84" s="11" t="b">
        <f t="shared" si="5"/>
        <v>0</v>
      </c>
      <c r="F84" t="s">
        <v>240</v>
      </c>
      <c r="G84" t="s">
        <v>244</v>
      </c>
      <c r="H84" t="s">
        <v>152</v>
      </c>
      <c r="I84" s="4">
        <v>44792.354166666664</v>
      </c>
      <c r="J84" s="6">
        <v>70.142989999999998</v>
      </c>
      <c r="K84" s="6">
        <v>-146.02218999999999</v>
      </c>
      <c r="L84" t="s">
        <v>129</v>
      </c>
      <c r="M84" s="2">
        <v>44902</v>
      </c>
      <c r="N84" t="s">
        <v>174</v>
      </c>
      <c r="Q84" s="3">
        <v>10.54</v>
      </c>
      <c r="R84" s="3">
        <v>11.3</v>
      </c>
      <c r="S84" t="s">
        <v>187</v>
      </c>
    </row>
    <row r="85" spans="1:19" x14ac:dyDescent="0.25">
      <c r="A85" t="s">
        <v>130</v>
      </c>
      <c r="B85">
        <v>1.824614463429894</v>
      </c>
      <c r="C85">
        <v>5.5142530201041838E-2</v>
      </c>
      <c r="D85" s="11">
        <f t="shared" si="4"/>
        <v>0.16542759060312551</v>
      </c>
      <c r="E85" s="11" t="b">
        <f t="shared" si="5"/>
        <v>0</v>
      </c>
      <c r="F85" t="s">
        <v>240</v>
      </c>
      <c r="G85" t="s">
        <v>244</v>
      </c>
      <c r="H85" t="s">
        <v>122</v>
      </c>
      <c r="I85" s="4">
        <v>44766.447222222225</v>
      </c>
      <c r="J85" s="6">
        <v>70.293049999999994</v>
      </c>
      <c r="K85" s="6">
        <v>-147.7989</v>
      </c>
      <c r="L85" t="s">
        <v>127</v>
      </c>
      <c r="M85" s="2">
        <v>44903</v>
      </c>
      <c r="N85" t="s">
        <v>173</v>
      </c>
      <c r="Q85" s="3">
        <v>11.22</v>
      </c>
      <c r="R85" s="3">
        <v>9.8000000000000007</v>
      </c>
      <c r="S85" t="s">
        <v>177</v>
      </c>
    </row>
    <row r="86" spans="1:19" x14ac:dyDescent="0.25">
      <c r="A86" t="s">
        <v>131</v>
      </c>
      <c r="B86">
        <v>1.7686545978454988</v>
      </c>
      <c r="C86">
        <v>5.5532358372740669E-2</v>
      </c>
      <c r="D86" s="11">
        <f t="shared" si="4"/>
        <v>0.166597075118222</v>
      </c>
      <c r="E86" s="11" t="b">
        <f t="shared" si="5"/>
        <v>0</v>
      </c>
      <c r="F86" t="s">
        <v>240</v>
      </c>
      <c r="G86" t="s">
        <v>244</v>
      </c>
      <c r="H86" t="s">
        <v>122</v>
      </c>
      <c r="I86" s="4">
        <v>44765.863194444442</v>
      </c>
      <c r="J86" s="6">
        <v>70.293049999999994</v>
      </c>
      <c r="K86" s="6">
        <v>-147.7989</v>
      </c>
      <c r="L86" t="s">
        <v>127</v>
      </c>
      <c r="M86" s="2">
        <v>44903</v>
      </c>
      <c r="N86" t="s">
        <v>173</v>
      </c>
      <c r="Q86" s="3">
        <v>9.02</v>
      </c>
      <c r="R86" s="3">
        <v>10.6</v>
      </c>
      <c r="S86" t="s">
        <v>176</v>
      </c>
    </row>
    <row r="87" spans="1:19" x14ac:dyDescent="0.25">
      <c r="A87" t="s">
        <v>132</v>
      </c>
      <c r="B87">
        <v>0.89051516867486968</v>
      </c>
      <c r="C87">
        <v>0.17052140510477204</v>
      </c>
      <c r="D87" s="11">
        <f t="shared" si="4"/>
        <v>0.51156421531431606</v>
      </c>
      <c r="E87" s="11" t="b">
        <f t="shared" si="5"/>
        <v>0</v>
      </c>
      <c r="F87" t="s">
        <v>240</v>
      </c>
      <c r="G87" t="s">
        <v>244</v>
      </c>
      <c r="H87" t="s">
        <v>122</v>
      </c>
      <c r="I87" s="4">
        <v>44766.447222222225</v>
      </c>
      <c r="J87" s="6">
        <v>70.293049999999994</v>
      </c>
      <c r="K87" s="6">
        <v>-147.7989</v>
      </c>
      <c r="L87" t="s">
        <v>127</v>
      </c>
      <c r="M87" s="2">
        <v>44903</v>
      </c>
      <c r="N87" t="s">
        <v>173</v>
      </c>
      <c r="Q87" s="3">
        <v>11.13</v>
      </c>
      <c r="R87" s="3">
        <v>11</v>
      </c>
      <c r="S87" t="s">
        <v>113</v>
      </c>
    </row>
    <row r="88" spans="1:19" x14ac:dyDescent="0.25">
      <c r="A88" t="s">
        <v>133</v>
      </c>
      <c r="B88">
        <v>2.850186615390216</v>
      </c>
      <c r="C88">
        <v>5.7767247272341782E-2</v>
      </c>
      <c r="D88" s="11">
        <f t="shared" si="4"/>
        <v>0.17330174181702535</v>
      </c>
      <c r="E88" s="11" t="b">
        <f t="shared" si="5"/>
        <v>0</v>
      </c>
      <c r="F88" t="s">
        <v>240</v>
      </c>
      <c r="G88" t="s">
        <v>244</v>
      </c>
      <c r="H88" t="s">
        <v>122</v>
      </c>
      <c r="I88" s="4">
        <v>44766.447222222225</v>
      </c>
      <c r="J88" s="6">
        <v>70.293049999999994</v>
      </c>
      <c r="K88" s="6">
        <v>-147.7989</v>
      </c>
      <c r="L88" t="s">
        <v>127</v>
      </c>
      <c r="M88" s="2">
        <v>44903</v>
      </c>
      <c r="N88" t="s">
        <v>173</v>
      </c>
      <c r="Q88" s="3">
        <v>13.3</v>
      </c>
      <c r="R88" s="3">
        <v>11.1</v>
      </c>
      <c r="S88" t="s">
        <v>113</v>
      </c>
    </row>
    <row r="89" spans="1:19" x14ac:dyDescent="0.25">
      <c r="A89" t="s">
        <v>134</v>
      </c>
      <c r="B89">
        <v>2.5956768421073018</v>
      </c>
      <c r="C89">
        <v>7.5612907247477559E-2</v>
      </c>
      <c r="D89" s="11">
        <f t="shared" si="4"/>
        <v>0.22683872174243269</v>
      </c>
      <c r="E89" s="11" t="b">
        <f t="shared" si="5"/>
        <v>0</v>
      </c>
      <c r="F89" t="s">
        <v>240</v>
      </c>
      <c r="G89" t="s">
        <v>244</v>
      </c>
      <c r="H89" t="s">
        <v>122</v>
      </c>
      <c r="I89" s="4">
        <v>44399.750694444447</v>
      </c>
      <c r="J89" s="6">
        <v>70.292900000000003</v>
      </c>
      <c r="K89" s="6">
        <v>-147.79822999999999</v>
      </c>
      <c r="L89" t="s">
        <v>127</v>
      </c>
      <c r="M89" s="2">
        <v>44903</v>
      </c>
      <c r="N89" t="s">
        <v>173</v>
      </c>
      <c r="Q89" s="3">
        <v>14.47</v>
      </c>
      <c r="R89" s="3">
        <v>12.8</v>
      </c>
      <c r="S89" t="s">
        <v>178</v>
      </c>
    </row>
    <row r="90" spans="1:19" x14ac:dyDescent="0.25">
      <c r="A90" t="s">
        <v>135</v>
      </c>
      <c r="B90">
        <v>2.0043317240567338</v>
      </c>
      <c r="C90">
        <v>5.7241747529759801E-2</v>
      </c>
      <c r="D90" s="11">
        <f t="shared" si="4"/>
        <v>0.1717252425892794</v>
      </c>
      <c r="E90" s="11" t="b">
        <f t="shared" si="5"/>
        <v>0</v>
      </c>
      <c r="F90" t="s">
        <v>240</v>
      </c>
      <c r="G90" t="s">
        <v>244</v>
      </c>
      <c r="H90" t="s">
        <v>122</v>
      </c>
      <c r="I90" s="4">
        <v>43304.541666666664</v>
      </c>
      <c r="J90">
        <v>70.292900000000003</v>
      </c>
      <c r="K90">
        <v>-147.79822999999999</v>
      </c>
      <c r="L90" t="s">
        <v>127</v>
      </c>
      <c r="M90" s="2">
        <v>44903</v>
      </c>
      <c r="N90" t="s">
        <v>173</v>
      </c>
      <c r="Q90" s="3">
        <v>33.700000000000003</v>
      </c>
      <c r="R90" s="3">
        <v>14.8</v>
      </c>
      <c r="S90" t="s">
        <v>179</v>
      </c>
    </row>
    <row r="91" spans="1:19" x14ac:dyDescent="0.25">
      <c r="A91" t="s">
        <v>159</v>
      </c>
      <c r="B91">
        <v>2.1878155140979052</v>
      </c>
      <c r="C91">
        <v>5.2325407996673672E-2</v>
      </c>
      <c r="D91" s="11">
        <f t="shared" si="4"/>
        <v>0.15697622399002101</v>
      </c>
      <c r="E91" s="11" t="b">
        <f t="shared" si="5"/>
        <v>0</v>
      </c>
      <c r="F91" t="s">
        <v>240</v>
      </c>
      <c r="G91" t="s">
        <v>244</v>
      </c>
      <c r="H91" t="s">
        <v>121</v>
      </c>
      <c r="I91" s="4">
        <v>44402.876388888886</v>
      </c>
      <c r="J91" s="6">
        <v>70.172830000000005</v>
      </c>
      <c r="K91" s="6">
        <v>-145.95804000000001</v>
      </c>
      <c r="L91" t="s">
        <v>129</v>
      </c>
      <c r="M91" s="2">
        <v>44907</v>
      </c>
      <c r="N91" t="s">
        <v>175</v>
      </c>
      <c r="Q91" s="3">
        <v>5.48</v>
      </c>
      <c r="R91" s="3">
        <v>8.9</v>
      </c>
      <c r="S91" t="s">
        <v>115</v>
      </c>
    </row>
    <row r="92" spans="1:19" x14ac:dyDescent="0.25">
      <c r="A92" t="s">
        <v>161</v>
      </c>
      <c r="B92">
        <v>2.1592975056750507</v>
      </c>
      <c r="C92">
        <v>8.0284344940113564E-2</v>
      </c>
      <c r="D92" s="11">
        <f t="shared" si="4"/>
        <v>0.24085303482034071</v>
      </c>
      <c r="E92" s="11" t="b">
        <f t="shared" si="5"/>
        <v>0</v>
      </c>
      <c r="F92" t="s">
        <v>240</v>
      </c>
      <c r="G92" t="s">
        <v>244</v>
      </c>
      <c r="H92" t="s">
        <v>122</v>
      </c>
      <c r="I92" s="4">
        <v>44786.497916666667</v>
      </c>
      <c r="J92" s="6">
        <v>70.293049999999994</v>
      </c>
      <c r="K92" s="6">
        <v>-147.7989</v>
      </c>
      <c r="L92" t="s">
        <v>127</v>
      </c>
      <c r="M92" s="2">
        <v>44902</v>
      </c>
      <c r="N92" t="s">
        <v>175</v>
      </c>
      <c r="Q92" s="3">
        <v>15.55</v>
      </c>
      <c r="R92" s="3">
        <v>11.9</v>
      </c>
      <c r="S92" t="s">
        <v>188</v>
      </c>
    </row>
    <row r="93" spans="1:19" x14ac:dyDescent="0.25">
      <c r="A93" t="s">
        <v>44</v>
      </c>
      <c r="B93">
        <v>0.63923384917568749</v>
      </c>
      <c r="C93">
        <v>0.1062234556644929</v>
      </c>
      <c r="D93" s="11">
        <f t="shared" si="4"/>
        <v>0.31867036699347873</v>
      </c>
      <c r="E93" s="11" t="b">
        <f t="shared" si="5"/>
        <v>0</v>
      </c>
      <c r="F93" t="s">
        <v>274</v>
      </c>
      <c r="G93" t="s">
        <v>2</v>
      </c>
      <c r="H93">
        <v>1</v>
      </c>
      <c r="I93" s="7">
        <v>44805</v>
      </c>
      <c r="J93" s="5">
        <v>60.007399999999997</v>
      </c>
      <c r="K93" s="5">
        <v>-168.07210000000001</v>
      </c>
      <c r="M93" s="2">
        <v>44901</v>
      </c>
      <c r="N93" t="s">
        <v>46</v>
      </c>
      <c r="O93" t="s">
        <v>47</v>
      </c>
      <c r="P93" s="5" t="s">
        <v>202</v>
      </c>
      <c r="Q93" s="3">
        <f>AVERAGE(1.33,1.23)</f>
        <v>1.28</v>
      </c>
      <c r="R93" s="3">
        <f>AVERAGE(6,6)</f>
        <v>6</v>
      </c>
      <c r="S93" t="s">
        <v>48</v>
      </c>
    </row>
    <row r="94" spans="1:19" x14ac:dyDescent="0.25">
      <c r="A94" t="s">
        <v>45</v>
      </c>
      <c r="B94">
        <v>1.8326855978892256</v>
      </c>
      <c r="C94">
        <v>7.2297200393431515E-2</v>
      </c>
      <c r="D94" s="11">
        <f t="shared" si="4"/>
        <v>0.21689160118029455</v>
      </c>
      <c r="E94" s="11" t="b">
        <f t="shared" si="5"/>
        <v>0</v>
      </c>
      <c r="F94" t="s">
        <v>274</v>
      </c>
      <c r="G94" t="s">
        <v>2</v>
      </c>
      <c r="H94">
        <v>1</v>
      </c>
      <c r="I94" s="7">
        <v>44805</v>
      </c>
      <c r="J94" s="5">
        <v>60.007399999999997</v>
      </c>
      <c r="K94" s="5">
        <v>-168.07210000000001</v>
      </c>
      <c r="M94" s="2">
        <v>44907</v>
      </c>
      <c r="N94" t="s">
        <v>46</v>
      </c>
      <c r="O94" t="s">
        <v>47</v>
      </c>
      <c r="P94" s="5" t="s">
        <v>202</v>
      </c>
      <c r="Q94" s="3">
        <f>AVERAGE(1.289,1.569,1.57)</f>
        <v>1.476</v>
      </c>
      <c r="R94" s="3">
        <f>AVERAGE(6.5,6.2,6.4)</f>
        <v>6.3666666666666671</v>
      </c>
      <c r="S94" t="s">
        <v>49</v>
      </c>
    </row>
    <row r="95" spans="1:19" x14ac:dyDescent="0.25">
      <c r="A95" t="s">
        <v>59</v>
      </c>
      <c r="B95">
        <v>1.0271863788521767</v>
      </c>
      <c r="C95">
        <v>5.7906733318190372E-2</v>
      </c>
      <c r="D95" s="11">
        <f t="shared" si="4"/>
        <v>0.17372019995457111</v>
      </c>
      <c r="E95" s="11" t="b">
        <f t="shared" si="5"/>
        <v>0</v>
      </c>
      <c r="F95" t="s">
        <v>274</v>
      </c>
      <c r="G95" t="s">
        <v>2</v>
      </c>
      <c r="H95">
        <v>1</v>
      </c>
      <c r="M95" s="2">
        <v>44902</v>
      </c>
      <c r="N95" t="s">
        <v>13</v>
      </c>
      <c r="Q95" s="3">
        <f>1.41/4</f>
        <v>0.35249999999999998</v>
      </c>
      <c r="R95" s="3">
        <f>2.8</f>
        <v>2.8</v>
      </c>
      <c r="S95" t="s">
        <v>63</v>
      </c>
    </row>
    <row r="96" spans="1:19" x14ac:dyDescent="0.25">
      <c r="A96" t="s">
        <v>32</v>
      </c>
      <c r="B96">
        <v>0.94109427795308254</v>
      </c>
      <c r="C96">
        <v>6.421008261122628E-2</v>
      </c>
      <c r="D96" s="11">
        <f t="shared" si="4"/>
        <v>0.19263024783367882</v>
      </c>
      <c r="E96" s="11" t="b">
        <f t="shared" si="5"/>
        <v>0</v>
      </c>
      <c r="F96" t="s">
        <v>274</v>
      </c>
      <c r="G96" t="s">
        <v>2</v>
      </c>
      <c r="H96">
        <v>22</v>
      </c>
      <c r="I96" s="4">
        <v>44813</v>
      </c>
      <c r="J96">
        <v>62.502499999999998</v>
      </c>
      <c r="K96">
        <v>-169.01499999999999</v>
      </c>
      <c r="M96" s="2">
        <v>44901</v>
      </c>
      <c r="N96" t="s">
        <v>33</v>
      </c>
      <c r="O96" t="s">
        <v>35</v>
      </c>
      <c r="Q96" s="3">
        <f>4.33/3</f>
        <v>1.4433333333333334</v>
      </c>
      <c r="R96" s="3"/>
      <c r="S96" t="s">
        <v>37</v>
      </c>
    </row>
    <row r="97" spans="1:19" x14ac:dyDescent="0.25">
      <c r="A97" t="s">
        <v>163</v>
      </c>
      <c r="B97">
        <v>7.5083073496611252</v>
      </c>
      <c r="C97">
        <v>0.12540514198786656</v>
      </c>
      <c r="D97" s="11">
        <f t="shared" si="4"/>
        <v>0.37621542596359969</v>
      </c>
      <c r="E97" s="11" t="b">
        <f t="shared" si="5"/>
        <v>0</v>
      </c>
      <c r="F97" t="s">
        <v>240</v>
      </c>
      <c r="G97" t="s">
        <v>244</v>
      </c>
      <c r="H97" t="s">
        <v>122</v>
      </c>
      <c r="I97" s="4">
        <v>44401.739583333336</v>
      </c>
      <c r="J97" s="6">
        <v>70.292900000000003</v>
      </c>
      <c r="K97" s="6">
        <v>-147.79822999999999</v>
      </c>
      <c r="L97" t="s">
        <v>127</v>
      </c>
      <c r="M97" s="2">
        <v>44907</v>
      </c>
      <c r="N97" t="s">
        <v>4</v>
      </c>
      <c r="Q97" s="3">
        <v>1.52</v>
      </c>
      <c r="R97" s="3">
        <v>6</v>
      </c>
      <c r="S97" t="s">
        <v>185</v>
      </c>
    </row>
    <row r="98" spans="1:19" x14ac:dyDescent="0.25">
      <c r="A98" t="s">
        <v>164</v>
      </c>
      <c r="B98">
        <v>17.298593448778551</v>
      </c>
      <c r="C98">
        <v>0.28832511095129792</v>
      </c>
      <c r="D98" s="11">
        <f t="shared" si="4"/>
        <v>0.86497533285389383</v>
      </c>
      <c r="E98" s="11" t="b">
        <f t="shared" si="5"/>
        <v>0</v>
      </c>
      <c r="F98" t="s">
        <v>240</v>
      </c>
      <c r="G98" t="s">
        <v>244</v>
      </c>
      <c r="H98" t="s">
        <v>122</v>
      </c>
      <c r="I98" s="4">
        <v>44401.739583333336</v>
      </c>
      <c r="J98" s="6">
        <v>70.292900000000003</v>
      </c>
      <c r="K98" s="6">
        <v>-147.79822999999999</v>
      </c>
      <c r="L98" t="s">
        <v>127</v>
      </c>
      <c r="M98" s="2">
        <v>44907</v>
      </c>
      <c r="N98" t="s">
        <v>4</v>
      </c>
      <c r="Q98" s="3">
        <v>1.1499999999999999</v>
      </c>
      <c r="R98" s="3">
        <v>6.3</v>
      </c>
      <c r="S98" t="s">
        <v>185</v>
      </c>
    </row>
    <row r="99" spans="1:19" x14ac:dyDescent="0.25">
      <c r="A99" t="s">
        <v>165</v>
      </c>
      <c r="B99">
        <v>18.318246768802041</v>
      </c>
      <c r="C99">
        <v>0.53027445591523659</v>
      </c>
      <c r="D99" s="11">
        <f t="shared" si="4"/>
        <v>1.5908233677457098</v>
      </c>
      <c r="E99" s="11" t="b">
        <f t="shared" si="5"/>
        <v>0</v>
      </c>
      <c r="F99" t="s">
        <v>240</v>
      </c>
      <c r="G99" t="s">
        <v>244</v>
      </c>
      <c r="H99" t="s">
        <v>122</v>
      </c>
      <c r="I99" s="4">
        <v>44401.739583333336</v>
      </c>
      <c r="J99" s="6">
        <v>70.292900000000003</v>
      </c>
      <c r="K99" s="6">
        <v>-147.79822999999999</v>
      </c>
      <c r="L99" t="s">
        <v>127</v>
      </c>
      <c r="M99" s="2">
        <v>44907</v>
      </c>
      <c r="N99" t="s">
        <v>4</v>
      </c>
      <c r="Q99" s="3">
        <v>3.43</v>
      </c>
      <c r="R99" s="3">
        <v>8.4</v>
      </c>
      <c r="S99" t="s">
        <v>185</v>
      </c>
    </row>
    <row r="100" spans="1:19" x14ac:dyDescent="0.25">
      <c r="A100" t="s">
        <v>166</v>
      </c>
      <c r="B100">
        <v>32.977579249393088</v>
      </c>
      <c r="C100">
        <v>0.95788947544723824</v>
      </c>
      <c r="D100" s="11">
        <f t="shared" si="4"/>
        <v>2.8736684263417147</v>
      </c>
      <c r="E100" s="11" t="b">
        <f t="shared" si="5"/>
        <v>0</v>
      </c>
      <c r="F100" t="s">
        <v>240</v>
      </c>
      <c r="G100" t="s">
        <v>244</v>
      </c>
      <c r="H100" t="s">
        <v>122</v>
      </c>
      <c r="I100" s="4">
        <v>44765.863194444442</v>
      </c>
      <c r="J100" s="6">
        <v>70.293049999999994</v>
      </c>
      <c r="K100" s="6">
        <v>-147.7989</v>
      </c>
      <c r="L100" t="s">
        <v>127</v>
      </c>
      <c r="M100" s="2">
        <v>44907</v>
      </c>
      <c r="N100" t="s">
        <v>4</v>
      </c>
      <c r="Q100" s="3">
        <v>3.5</v>
      </c>
      <c r="R100" s="3">
        <v>8.8000000000000007</v>
      </c>
      <c r="S100" t="s">
        <v>117</v>
      </c>
    </row>
    <row r="101" spans="1:19" x14ac:dyDescent="0.25">
      <c r="A101" t="s">
        <v>167</v>
      </c>
      <c r="B101">
        <v>29.029718347539568</v>
      </c>
      <c r="C101">
        <v>0.68613563399792898</v>
      </c>
      <c r="D101" s="11">
        <f t="shared" si="4"/>
        <v>2.058406901993787</v>
      </c>
      <c r="E101" s="11" t="b">
        <f t="shared" si="5"/>
        <v>0</v>
      </c>
      <c r="F101" t="s">
        <v>240</v>
      </c>
      <c r="G101" t="s">
        <v>244</v>
      </c>
      <c r="H101" t="s">
        <v>122</v>
      </c>
      <c r="I101" s="4">
        <v>44765.863194444442</v>
      </c>
      <c r="J101" s="6">
        <v>70.293049999999994</v>
      </c>
      <c r="K101" s="6">
        <v>-147.7989</v>
      </c>
      <c r="L101" t="s">
        <v>127</v>
      </c>
      <c r="M101" s="2">
        <v>44907</v>
      </c>
      <c r="N101" t="s">
        <v>4</v>
      </c>
      <c r="Q101" s="3">
        <v>4.3499999999999996</v>
      </c>
      <c r="R101" s="3">
        <v>9.5</v>
      </c>
      <c r="S101" t="s">
        <v>117</v>
      </c>
    </row>
    <row r="102" spans="1:19" x14ac:dyDescent="0.25">
      <c r="A102" t="s">
        <v>168</v>
      </c>
      <c r="B102">
        <v>15.226464195263775</v>
      </c>
      <c r="C102">
        <v>0.24832094756704609</v>
      </c>
      <c r="D102" s="11">
        <f t="shared" si="4"/>
        <v>0.74496284270113833</v>
      </c>
      <c r="E102" s="11" t="b">
        <f t="shared" si="5"/>
        <v>0</v>
      </c>
      <c r="F102" t="s">
        <v>240</v>
      </c>
      <c r="G102" t="s">
        <v>244</v>
      </c>
      <c r="H102" t="s">
        <v>122</v>
      </c>
      <c r="I102" s="4">
        <v>44766.447222222225</v>
      </c>
      <c r="J102" s="6">
        <v>70.293049999999994</v>
      </c>
      <c r="K102" s="6">
        <v>-147.7989</v>
      </c>
      <c r="L102" t="s">
        <v>127</v>
      </c>
      <c r="M102" s="2">
        <v>44907</v>
      </c>
      <c r="N102" t="s">
        <v>4</v>
      </c>
      <c r="Q102" s="3">
        <v>5.44</v>
      </c>
      <c r="R102" s="3">
        <v>9.5</v>
      </c>
      <c r="S102" t="s">
        <v>113</v>
      </c>
    </row>
    <row r="103" spans="1:19" x14ac:dyDescent="0.25">
      <c r="A103" t="s">
        <v>169</v>
      </c>
      <c r="B103">
        <v>18.337617491504307</v>
      </c>
      <c r="C103">
        <v>0.57343013949363353</v>
      </c>
      <c r="D103" s="11">
        <f t="shared" si="4"/>
        <v>1.7202904184809005</v>
      </c>
      <c r="E103" s="11" t="b">
        <f t="shared" si="5"/>
        <v>0</v>
      </c>
      <c r="F103" t="s">
        <v>240</v>
      </c>
      <c r="G103" t="s">
        <v>244</v>
      </c>
      <c r="H103" t="s">
        <v>151</v>
      </c>
      <c r="I103" s="4">
        <v>44792.40625</v>
      </c>
      <c r="J103" s="6">
        <v>70.155240000000006</v>
      </c>
      <c r="K103" s="6">
        <v>-146.11319</v>
      </c>
      <c r="L103" t="s">
        <v>129</v>
      </c>
      <c r="M103" s="2">
        <v>44902</v>
      </c>
      <c r="N103" t="s">
        <v>4</v>
      </c>
      <c r="Q103" s="3">
        <v>5.1100000000000003</v>
      </c>
      <c r="R103" s="3">
        <v>9.8000000000000007</v>
      </c>
      <c r="S103" t="s">
        <v>186</v>
      </c>
    </row>
    <row r="104" spans="1:19" x14ac:dyDescent="0.25">
      <c r="A104" t="s">
        <v>170</v>
      </c>
      <c r="B104">
        <v>8.550021770539983</v>
      </c>
      <c r="C104">
        <v>0.20671359817577464</v>
      </c>
      <c r="D104" s="11">
        <f t="shared" si="4"/>
        <v>0.62014079452732396</v>
      </c>
      <c r="E104" s="11" t="b">
        <f t="shared" si="5"/>
        <v>0</v>
      </c>
      <c r="F104" t="s">
        <v>240</v>
      </c>
      <c r="G104" t="s">
        <v>244</v>
      </c>
      <c r="H104" t="s">
        <v>121</v>
      </c>
      <c r="I104" s="4">
        <v>44789.472222222219</v>
      </c>
      <c r="J104" s="6">
        <v>70.172070000000005</v>
      </c>
      <c r="K104" s="6">
        <v>-145.95714000000001</v>
      </c>
      <c r="L104" t="s">
        <v>129</v>
      </c>
      <c r="M104" s="2">
        <v>44902</v>
      </c>
      <c r="N104" t="s">
        <v>4</v>
      </c>
      <c r="Q104" s="3">
        <v>7.23</v>
      </c>
      <c r="R104" s="3">
        <v>10.5</v>
      </c>
      <c r="S104" t="s">
        <v>112</v>
      </c>
    </row>
    <row r="105" spans="1:19" x14ac:dyDescent="0.25">
      <c r="A105" t="s">
        <v>171</v>
      </c>
      <c r="B105">
        <v>12.236915991543185</v>
      </c>
      <c r="C105">
        <v>0.2835911652993881</v>
      </c>
      <c r="D105" s="11">
        <f t="shared" si="4"/>
        <v>0.85077349589816431</v>
      </c>
      <c r="E105" s="11" t="b">
        <f t="shared" si="5"/>
        <v>0</v>
      </c>
      <c r="F105" t="s">
        <v>240</v>
      </c>
      <c r="G105" t="s">
        <v>244</v>
      </c>
      <c r="H105" t="s">
        <v>122</v>
      </c>
      <c r="I105" s="4">
        <v>44401.739583333336</v>
      </c>
      <c r="J105" s="6">
        <v>70.292900000000003</v>
      </c>
      <c r="K105" s="6">
        <v>-147.79822999999999</v>
      </c>
      <c r="L105" t="s">
        <v>127</v>
      </c>
      <c r="M105" s="2">
        <v>44907</v>
      </c>
      <c r="N105" t="s">
        <v>4</v>
      </c>
      <c r="Q105" s="3">
        <v>14.71</v>
      </c>
      <c r="R105" s="3">
        <v>13.5</v>
      </c>
      <c r="S105" t="s">
        <v>185</v>
      </c>
    </row>
    <row r="106" spans="1:19" x14ac:dyDescent="0.25">
      <c r="A106" t="s">
        <v>172</v>
      </c>
      <c r="B106">
        <v>20.390914097947395</v>
      </c>
      <c r="C106">
        <v>0.46274962348198839</v>
      </c>
      <c r="D106" s="11">
        <f t="shared" si="4"/>
        <v>1.3882488704459652</v>
      </c>
      <c r="E106" s="11" t="b">
        <f t="shared" si="5"/>
        <v>0</v>
      </c>
      <c r="F106" t="s">
        <v>240</v>
      </c>
      <c r="G106" t="s">
        <v>244</v>
      </c>
      <c r="H106" t="s">
        <v>151</v>
      </c>
      <c r="I106" s="4">
        <v>44792.40625</v>
      </c>
      <c r="J106" s="6">
        <v>70.155240000000006</v>
      </c>
      <c r="K106" s="6">
        <v>-146.11319</v>
      </c>
      <c r="L106" t="s">
        <v>129</v>
      </c>
      <c r="M106" s="2">
        <v>44907</v>
      </c>
      <c r="N106" t="s">
        <v>4</v>
      </c>
      <c r="Q106" s="3">
        <v>21.34</v>
      </c>
      <c r="R106" s="3">
        <v>14.7</v>
      </c>
      <c r="S106" t="s">
        <v>186</v>
      </c>
    </row>
    <row r="107" spans="1:19" x14ac:dyDescent="0.25">
      <c r="A107" t="s">
        <v>214</v>
      </c>
      <c r="B107">
        <v>0.6747468407965318</v>
      </c>
      <c r="C107">
        <v>5.5698812639065655E-2</v>
      </c>
      <c r="D107" s="11">
        <f t="shared" ref="D107:D138" si="6">3*C107</f>
        <v>0.16709643791719697</v>
      </c>
      <c r="E107" s="11" t="b">
        <f t="shared" ref="E107:E138" si="7">B107&lt;D107</f>
        <v>0</v>
      </c>
      <c r="F107" t="s">
        <v>240</v>
      </c>
      <c r="G107" t="s">
        <v>244</v>
      </c>
      <c r="H107" t="s">
        <v>150</v>
      </c>
      <c r="I107" s="4">
        <v>44405.444444444445</v>
      </c>
      <c r="J107" s="6">
        <v>70.185040000000001</v>
      </c>
      <c r="K107" s="6">
        <v>-146.05628999999999</v>
      </c>
      <c r="L107" t="s">
        <v>129</v>
      </c>
      <c r="M107" s="2">
        <v>44903</v>
      </c>
      <c r="N107" t="s">
        <v>16</v>
      </c>
      <c r="O107" s="5" t="s">
        <v>199</v>
      </c>
      <c r="Q107" s="3">
        <v>11.87</v>
      </c>
      <c r="R107" s="3">
        <v>12.4</v>
      </c>
      <c r="S107" t="s">
        <v>184</v>
      </c>
    </row>
    <row r="108" spans="1:19" x14ac:dyDescent="0.25">
      <c r="A108" t="s">
        <v>68</v>
      </c>
      <c r="B108">
        <v>4.5467390787327249</v>
      </c>
      <c r="C108">
        <v>0.14934311886561749</v>
      </c>
      <c r="D108" s="11">
        <f t="shared" si="6"/>
        <v>0.4480293565968525</v>
      </c>
      <c r="E108" s="11" t="b">
        <f t="shared" si="7"/>
        <v>0</v>
      </c>
      <c r="F108" t="s">
        <v>239</v>
      </c>
      <c r="G108" t="s">
        <v>79</v>
      </c>
      <c r="H108" t="s">
        <v>80</v>
      </c>
      <c r="I108" s="8">
        <v>44777</v>
      </c>
      <c r="J108" s="9">
        <v>56.258499999999998</v>
      </c>
      <c r="K108" s="9">
        <v>-132.36789999999999</v>
      </c>
      <c r="M108" s="2">
        <v>44902</v>
      </c>
      <c r="N108" t="s">
        <v>81</v>
      </c>
      <c r="O108" s="10" t="s">
        <v>203</v>
      </c>
      <c r="Q108" s="3">
        <v>43.45</v>
      </c>
      <c r="R108" s="3">
        <v>16.2</v>
      </c>
    </row>
    <row r="109" spans="1:19" x14ac:dyDescent="0.25">
      <c r="A109" t="s">
        <v>69</v>
      </c>
      <c r="B109">
        <v>2.947578304532299</v>
      </c>
      <c r="C109">
        <v>0.19758958528674772</v>
      </c>
      <c r="D109" s="11">
        <f t="shared" si="6"/>
        <v>0.59276875586024314</v>
      </c>
      <c r="E109" s="11" t="b">
        <f t="shared" si="7"/>
        <v>0</v>
      </c>
      <c r="F109" t="s">
        <v>239</v>
      </c>
      <c r="G109" t="s">
        <v>79</v>
      </c>
      <c r="H109" t="s">
        <v>80</v>
      </c>
      <c r="I109" s="8">
        <v>44777</v>
      </c>
      <c r="J109" s="9">
        <v>56.258499999999998</v>
      </c>
      <c r="K109" s="9">
        <v>-132.36789999999999</v>
      </c>
      <c r="M109" s="2">
        <v>44907</v>
      </c>
      <c r="N109" t="s">
        <v>81</v>
      </c>
      <c r="O109" s="10" t="s">
        <v>203</v>
      </c>
      <c r="Q109" s="3">
        <v>43.46</v>
      </c>
      <c r="R109" s="3">
        <v>15.8</v>
      </c>
    </row>
    <row r="110" spans="1:19" x14ac:dyDescent="0.25">
      <c r="A110" t="s">
        <v>70</v>
      </c>
      <c r="B110">
        <v>1.2892292109637393</v>
      </c>
      <c r="C110">
        <v>0.15243762273748374</v>
      </c>
      <c r="D110" s="11">
        <f t="shared" si="6"/>
        <v>0.45731286821245121</v>
      </c>
      <c r="E110" s="11" t="b">
        <f t="shared" si="7"/>
        <v>0</v>
      </c>
      <c r="F110" t="s">
        <v>239</v>
      </c>
      <c r="G110" t="s">
        <v>79</v>
      </c>
      <c r="H110" t="s">
        <v>80</v>
      </c>
      <c r="I110" s="8">
        <v>44777</v>
      </c>
      <c r="J110" s="9">
        <v>56.258499999999998</v>
      </c>
      <c r="K110" s="9">
        <v>-132.36789999999999</v>
      </c>
      <c r="M110" s="2">
        <v>44904</v>
      </c>
      <c r="N110" t="s">
        <v>81</v>
      </c>
      <c r="O110" s="10" t="s">
        <v>203</v>
      </c>
      <c r="Q110" s="3">
        <v>42.57</v>
      </c>
      <c r="R110" s="3">
        <v>16.3</v>
      </c>
    </row>
    <row r="111" spans="1:19" x14ac:dyDescent="0.25">
      <c r="A111" t="s">
        <v>72</v>
      </c>
      <c r="B111">
        <v>4.6032370199477564</v>
      </c>
      <c r="C111">
        <v>0.44423319019768764</v>
      </c>
      <c r="D111" s="11">
        <f t="shared" si="6"/>
        <v>1.3326995705930629</v>
      </c>
      <c r="E111" s="11" t="b">
        <f t="shared" si="7"/>
        <v>0</v>
      </c>
      <c r="F111" t="s">
        <v>239</v>
      </c>
      <c r="G111" t="s">
        <v>79</v>
      </c>
      <c r="H111" t="s">
        <v>80</v>
      </c>
      <c r="I111" s="8">
        <v>44777</v>
      </c>
      <c r="J111" s="9">
        <v>56.258499999999998</v>
      </c>
      <c r="K111" s="9">
        <v>-132.36789999999999</v>
      </c>
      <c r="M111" s="2">
        <v>44904</v>
      </c>
      <c r="N111" t="s">
        <v>81</v>
      </c>
      <c r="O111" s="10" t="s">
        <v>203</v>
      </c>
      <c r="Q111" s="3">
        <v>38.92</v>
      </c>
      <c r="R111" s="3">
        <v>16</v>
      </c>
    </row>
    <row r="112" spans="1:19" x14ac:dyDescent="0.25">
      <c r="A112" t="s">
        <v>76</v>
      </c>
      <c r="B112">
        <v>3.8370173219459236</v>
      </c>
      <c r="C112">
        <v>0.18578702545718273</v>
      </c>
      <c r="D112" s="11">
        <f t="shared" si="6"/>
        <v>0.55736107637154819</v>
      </c>
      <c r="E112" s="11" t="b">
        <f t="shared" si="7"/>
        <v>0</v>
      </c>
      <c r="F112" t="s">
        <v>239</v>
      </c>
      <c r="G112" t="s">
        <v>79</v>
      </c>
      <c r="H112" t="s">
        <v>80</v>
      </c>
      <c r="I112" s="8">
        <v>44777</v>
      </c>
      <c r="J112" s="9">
        <v>56.258499999999998</v>
      </c>
      <c r="K112" s="9">
        <v>-132.36789999999999</v>
      </c>
      <c r="M112" s="2">
        <v>44904</v>
      </c>
      <c r="N112" t="s">
        <v>81</v>
      </c>
      <c r="O112" s="10" t="s">
        <v>203</v>
      </c>
      <c r="Q112" s="3">
        <v>43.44</v>
      </c>
      <c r="R112" s="3">
        <v>16.399999999999999</v>
      </c>
    </row>
    <row r="113" spans="1:18" x14ac:dyDescent="0.25">
      <c r="A113" t="s">
        <v>78</v>
      </c>
      <c r="B113">
        <v>4.0958317002738163</v>
      </c>
      <c r="C113">
        <v>8.2263705604243315E-2</v>
      </c>
      <c r="D113" s="11">
        <f t="shared" si="6"/>
        <v>0.24679111681272994</v>
      </c>
      <c r="E113" s="11" t="b">
        <f t="shared" si="7"/>
        <v>0</v>
      </c>
      <c r="F113" t="s">
        <v>239</v>
      </c>
      <c r="G113" t="s">
        <v>79</v>
      </c>
      <c r="H113" t="s">
        <v>80</v>
      </c>
      <c r="I113" s="8">
        <v>44777</v>
      </c>
      <c r="J113" s="9">
        <v>56.258499999999998</v>
      </c>
      <c r="K113" s="9">
        <v>-132.36789999999999</v>
      </c>
      <c r="M113" s="2">
        <v>44904</v>
      </c>
      <c r="N113" t="s">
        <v>81</v>
      </c>
      <c r="O113" s="10" t="s">
        <v>203</v>
      </c>
      <c r="Q113" s="3">
        <v>39.71</v>
      </c>
      <c r="R113" s="3">
        <v>15.1</v>
      </c>
    </row>
    <row r="114" spans="1:18" x14ac:dyDescent="0.25">
      <c r="A114">
        <v>905</v>
      </c>
      <c r="B114" s="11">
        <v>7.479251265608565E-2</v>
      </c>
      <c r="C114" s="11">
        <v>0.11743518005809152</v>
      </c>
      <c r="D114" s="11">
        <f t="shared" si="6"/>
        <v>0.35230554017427457</v>
      </c>
      <c r="E114" s="11" t="b">
        <f t="shared" si="7"/>
        <v>1</v>
      </c>
      <c r="F114" t="s">
        <v>274</v>
      </c>
      <c r="G114" t="s">
        <v>2</v>
      </c>
      <c r="H114">
        <v>10</v>
      </c>
      <c r="I114" s="7">
        <v>44809</v>
      </c>
      <c r="J114" s="5">
        <v>60.997999999999998</v>
      </c>
      <c r="K114" s="5">
        <v>-168.99333333333334</v>
      </c>
      <c r="M114" s="2">
        <v>44904</v>
      </c>
      <c r="N114" t="s">
        <v>10</v>
      </c>
      <c r="O114" s="5" t="s">
        <v>189</v>
      </c>
      <c r="P114" t="s">
        <v>197</v>
      </c>
      <c r="Q114" s="3">
        <v>4.88</v>
      </c>
      <c r="R114" s="3">
        <v>9.1</v>
      </c>
    </row>
    <row r="115" spans="1:18" x14ac:dyDescent="0.25">
      <c r="A115">
        <v>906</v>
      </c>
      <c r="B115" s="11">
        <v>-1.6276787826232588</v>
      </c>
      <c r="C115" s="11">
        <v>8.6406023508171795E-2</v>
      </c>
      <c r="D115" s="11">
        <f t="shared" si="6"/>
        <v>0.2592180705245154</v>
      </c>
      <c r="E115" s="11" t="b">
        <f t="shared" si="7"/>
        <v>1</v>
      </c>
      <c r="F115" t="s">
        <v>274</v>
      </c>
      <c r="G115" t="s">
        <v>2</v>
      </c>
      <c r="H115">
        <v>10</v>
      </c>
      <c r="I115" s="7">
        <v>44809</v>
      </c>
      <c r="J115" s="5">
        <v>60.997999999999998</v>
      </c>
      <c r="K115" s="5">
        <v>-168.99333333333334</v>
      </c>
      <c r="M115" s="2">
        <v>44904</v>
      </c>
      <c r="N115" t="s">
        <v>10</v>
      </c>
      <c r="O115" s="5" t="s">
        <v>189</v>
      </c>
      <c r="P115" t="s">
        <v>197</v>
      </c>
      <c r="Q115" s="3">
        <v>3.76</v>
      </c>
      <c r="R115" s="3">
        <v>8.9</v>
      </c>
    </row>
    <row r="116" spans="1:18" x14ac:dyDescent="0.25">
      <c r="A116">
        <v>921</v>
      </c>
      <c r="B116" s="11">
        <v>-0.30347465566930809</v>
      </c>
      <c r="C116" s="11">
        <v>0.1807396614772574</v>
      </c>
      <c r="D116" s="11">
        <f t="shared" si="6"/>
        <v>0.54221898443177219</v>
      </c>
      <c r="E116" s="11" t="b">
        <f t="shared" si="7"/>
        <v>1</v>
      </c>
      <c r="F116" t="s">
        <v>239</v>
      </c>
      <c r="G116" t="s">
        <v>79</v>
      </c>
      <c r="I116" s="8">
        <v>44770</v>
      </c>
      <c r="J116" s="9">
        <v>58.226100000000002</v>
      </c>
      <c r="K116" s="9">
        <v>-134.6112</v>
      </c>
      <c r="M116" s="2">
        <v>44907</v>
      </c>
      <c r="N116" t="s">
        <v>67</v>
      </c>
      <c r="O116" s="10" t="s">
        <v>204</v>
      </c>
      <c r="Q116" s="3">
        <v>49.08</v>
      </c>
      <c r="R116" s="3">
        <v>17</v>
      </c>
    </row>
    <row r="117" spans="1:18" x14ac:dyDescent="0.25">
      <c r="A117">
        <v>922</v>
      </c>
      <c r="B117" s="11">
        <v>-1.3053714798822724</v>
      </c>
      <c r="C117" s="11">
        <v>0.26888495840683646</v>
      </c>
      <c r="D117" s="11">
        <f t="shared" si="6"/>
        <v>0.80665487522050938</v>
      </c>
      <c r="E117" s="11" t="b">
        <f t="shared" si="7"/>
        <v>1</v>
      </c>
      <c r="F117" t="s">
        <v>239</v>
      </c>
      <c r="G117" t="s">
        <v>79</v>
      </c>
      <c r="I117" s="8">
        <v>44770</v>
      </c>
      <c r="J117" s="9">
        <v>58.226100000000002</v>
      </c>
      <c r="K117" s="9">
        <v>-134.6112</v>
      </c>
      <c r="M117" s="2">
        <v>44903</v>
      </c>
      <c r="N117" t="s">
        <v>67</v>
      </c>
      <c r="O117" s="10" t="s">
        <v>204</v>
      </c>
      <c r="Q117" s="3">
        <v>49.38</v>
      </c>
      <c r="R117" s="3">
        <v>17</v>
      </c>
    </row>
    <row r="118" spans="1:18" x14ac:dyDescent="0.25">
      <c r="A118">
        <v>923</v>
      </c>
      <c r="B118" s="11">
        <v>-0.36750565571298938</v>
      </c>
      <c r="C118" s="11">
        <v>7.2268245687030774E-2</v>
      </c>
      <c r="D118" s="11">
        <f t="shared" si="6"/>
        <v>0.21680473706109232</v>
      </c>
      <c r="E118" s="11" t="b">
        <f t="shared" si="7"/>
        <v>1</v>
      </c>
      <c r="F118" t="s">
        <v>239</v>
      </c>
      <c r="G118" t="s">
        <v>79</v>
      </c>
      <c r="I118" s="8">
        <v>44770</v>
      </c>
      <c r="J118" s="9">
        <v>58.226100000000002</v>
      </c>
      <c r="K118" s="9">
        <v>-134.6112</v>
      </c>
      <c r="M118" s="2">
        <v>44907</v>
      </c>
      <c r="N118" t="s">
        <v>67</v>
      </c>
      <c r="O118" s="10" t="s">
        <v>204</v>
      </c>
      <c r="Q118" s="3">
        <v>46.48</v>
      </c>
      <c r="R118" s="3">
        <v>16.5</v>
      </c>
    </row>
    <row r="119" spans="1:18" x14ac:dyDescent="0.25">
      <c r="A119">
        <v>927</v>
      </c>
      <c r="B119" s="11">
        <v>-0.18886454634734826</v>
      </c>
      <c r="C119" s="11">
        <v>6.9885928232139641E-2</v>
      </c>
      <c r="D119" s="11">
        <f t="shared" si="6"/>
        <v>0.20965778469641894</v>
      </c>
      <c r="E119" s="11" t="b">
        <f t="shared" si="7"/>
        <v>1</v>
      </c>
      <c r="F119" t="s">
        <v>239</v>
      </c>
      <c r="G119" t="s">
        <v>79</v>
      </c>
      <c r="I119" s="8">
        <v>44770</v>
      </c>
      <c r="J119" s="9">
        <v>58.226100000000002</v>
      </c>
      <c r="K119" s="9">
        <v>-134.6112</v>
      </c>
      <c r="M119" s="2">
        <v>44904</v>
      </c>
      <c r="N119" t="s">
        <v>67</v>
      </c>
      <c r="O119" s="10" t="s">
        <v>204</v>
      </c>
      <c r="Q119" s="3">
        <v>36.74</v>
      </c>
      <c r="R119" s="3">
        <v>15.8</v>
      </c>
    </row>
    <row r="120" spans="1:18" x14ac:dyDescent="0.25">
      <c r="A120">
        <v>940</v>
      </c>
      <c r="B120" s="11">
        <v>-3.5927309856447751</v>
      </c>
      <c r="C120" s="11">
        <v>0.16022614336774038</v>
      </c>
      <c r="D120" s="11">
        <f t="shared" si="6"/>
        <v>0.48067843010322114</v>
      </c>
      <c r="E120" s="11" t="b">
        <f t="shared" si="7"/>
        <v>1</v>
      </c>
      <c r="F120" t="s">
        <v>239</v>
      </c>
      <c r="G120" t="s">
        <v>79</v>
      </c>
      <c r="I120" s="8">
        <v>44770</v>
      </c>
      <c r="J120" s="9">
        <v>58.226100000000002</v>
      </c>
      <c r="K120" s="9">
        <v>-134.6112</v>
      </c>
      <c r="M120" s="2">
        <v>44904</v>
      </c>
      <c r="N120" t="s">
        <v>67</v>
      </c>
      <c r="O120" s="10" t="s">
        <v>204</v>
      </c>
      <c r="Q120" s="3">
        <v>43.01</v>
      </c>
      <c r="R120" s="3">
        <v>15.5</v>
      </c>
    </row>
    <row r="121" spans="1:18" x14ac:dyDescent="0.25">
      <c r="A121">
        <v>1021</v>
      </c>
      <c r="B121" s="11">
        <v>-1.10628349655321</v>
      </c>
      <c r="C121" s="11">
        <v>7.0010978911677235E-2</v>
      </c>
      <c r="D121" s="11">
        <f t="shared" si="6"/>
        <v>0.21003293673503171</v>
      </c>
      <c r="E121" s="11" t="b">
        <f t="shared" si="7"/>
        <v>1</v>
      </c>
      <c r="F121" t="s">
        <v>274</v>
      </c>
      <c r="G121" t="s">
        <v>217</v>
      </c>
      <c r="H121">
        <v>5</v>
      </c>
      <c r="I121" s="4">
        <v>44439</v>
      </c>
      <c r="J121">
        <v>60.507100000000001</v>
      </c>
      <c r="K121">
        <v>-170.9639</v>
      </c>
      <c r="M121" s="2">
        <v>44902</v>
      </c>
      <c r="N121" t="s">
        <v>67</v>
      </c>
      <c r="O121" t="s">
        <v>204</v>
      </c>
      <c r="P121" t="s">
        <v>200</v>
      </c>
      <c r="Q121" s="3">
        <v>83.08</v>
      </c>
      <c r="R121" s="3">
        <v>20.399999999999999</v>
      </c>
    </row>
    <row r="122" spans="1:18" x14ac:dyDescent="0.25">
      <c r="A122">
        <v>1524</v>
      </c>
      <c r="B122">
        <v>-0.59026896678931895</v>
      </c>
      <c r="C122">
        <v>5.971456257139568E-2</v>
      </c>
      <c r="D122" s="11">
        <f t="shared" si="6"/>
        <v>0.17914368771418704</v>
      </c>
      <c r="E122" s="11" t="b">
        <f t="shared" si="7"/>
        <v>1</v>
      </c>
      <c r="F122" t="s">
        <v>274</v>
      </c>
      <c r="G122" t="s">
        <v>217</v>
      </c>
      <c r="H122">
        <v>3</v>
      </c>
      <c r="I122" t="s">
        <v>233</v>
      </c>
      <c r="J122">
        <v>59.997199999999999</v>
      </c>
      <c r="K122">
        <v>-170.0025</v>
      </c>
      <c r="M122" s="2">
        <v>44903</v>
      </c>
      <c r="N122" t="s">
        <v>231</v>
      </c>
      <c r="O122" t="s">
        <v>232</v>
      </c>
      <c r="P122" t="s">
        <v>196</v>
      </c>
      <c r="Q122" s="3">
        <v>12.09</v>
      </c>
      <c r="R122" s="3">
        <v>8.6999999999999993</v>
      </c>
    </row>
    <row r="123" spans="1:18" x14ac:dyDescent="0.25">
      <c r="A123">
        <v>1569</v>
      </c>
      <c r="B123">
        <v>-0.88405826110743646</v>
      </c>
      <c r="C123">
        <v>9.7523913889662223E-2</v>
      </c>
      <c r="D123" s="11">
        <f t="shared" si="6"/>
        <v>0.2925717416689867</v>
      </c>
      <c r="E123" s="11" t="b">
        <f t="shared" si="7"/>
        <v>1</v>
      </c>
      <c r="F123" t="s">
        <v>274</v>
      </c>
      <c r="G123" t="s">
        <v>217</v>
      </c>
      <c r="H123">
        <v>6</v>
      </c>
      <c r="I123" s="4">
        <v>44440</v>
      </c>
      <c r="J123">
        <v>60.503500000000003</v>
      </c>
      <c r="K123">
        <v>-169.93680000000001</v>
      </c>
      <c r="M123" s="2">
        <v>44907</v>
      </c>
      <c r="N123" t="s">
        <v>67</v>
      </c>
      <c r="O123" t="s">
        <v>204</v>
      </c>
      <c r="P123" t="s">
        <v>200</v>
      </c>
      <c r="Q123" s="3">
        <v>96.88</v>
      </c>
      <c r="R123" s="3">
        <v>21.5</v>
      </c>
    </row>
    <row r="124" spans="1:18" x14ac:dyDescent="0.25">
      <c r="A124">
        <v>1579</v>
      </c>
      <c r="B124">
        <v>-1.1912994461910478</v>
      </c>
      <c r="C124">
        <v>5.1444883843080123E-2</v>
      </c>
      <c r="D124" s="11">
        <f t="shared" si="6"/>
        <v>0.15433465152924036</v>
      </c>
      <c r="E124" s="11" t="b">
        <f t="shared" si="7"/>
        <v>1</v>
      </c>
      <c r="F124" t="s">
        <v>274</v>
      </c>
      <c r="G124" t="s">
        <v>217</v>
      </c>
      <c r="H124">
        <v>5</v>
      </c>
      <c r="I124" s="4">
        <v>44439</v>
      </c>
      <c r="J124">
        <v>60.507100000000001</v>
      </c>
      <c r="K124">
        <v>-170.9639</v>
      </c>
      <c r="M124" s="2">
        <v>44903</v>
      </c>
      <c r="N124" t="s">
        <v>192</v>
      </c>
      <c r="O124" t="s">
        <v>191</v>
      </c>
      <c r="P124" t="s">
        <v>196</v>
      </c>
      <c r="Q124" s="3">
        <v>3.07</v>
      </c>
      <c r="R124" s="3">
        <v>6.8</v>
      </c>
    </row>
    <row r="125" spans="1:18" x14ac:dyDescent="0.25">
      <c r="A125">
        <v>2007</v>
      </c>
      <c r="B125">
        <v>-0.82217956358622934</v>
      </c>
      <c r="C125">
        <v>5.5904241467598426E-2</v>
      </c>
      <c r="D125" s="11">
        <f t="shared" si="6"/>
        <v>0.16771272440279528</v>
      </c>
      <c r="E125" s="11" t="b">
        <f t="shared" si="7"/>
        <v>1</v>
      </c>
      <c r="F125" t="s">
        <v>274</v>
      </c>
      <c r="G125" t="s">
        <v>217</v>
      </c>
      <c r="H125">
        <v>32</v>
      </c>
      <c r="I125" s="4">
        <v>44448</v>
      </c>
      <c r="J125">
        <v>63.496200000000002</v>
      </c>
      <c r="K125">
        <v>-166.0308</v>
      </c>
      <c r="M125" s="2">
        <v>44903</v>
      </c>
      <c r="N125" t="s">
        <v>234</v>
      </c>
      <c r="O125" t="s">
        <v>235</v>
      </c>
      <c r="Q125" s="3">
        <v>4.68</v>
      </c>
      <c r="R125" s="3">
        <v>7.9</v>
      </c>
    </row>
    <row r="126" spans="1:18" x14ac:dyDescent="0.25">
      <c r="A126">
        <v>2008</v>
      </c>
      <c r="B126">
        <v>-1.5679523876245294</v>
      </c>
      <c r="C126">
        <v>6.296782580111239E-2</v>
      </c>
      <c r="D126" s="11">
        <f t="shared" si="6"/>
        <v>0.18890347740333718</v>
      </c>
      <c r="E126" s="11" t="b">
        <f t="shared" si="7"/>
        <v>1</v>
      </c>
      <c r="F126" t="s">
        <v>274</v>
      </c>
      <c r="G126" t="s">
        <v>217</v>
      </c>
      <c r="H126">
        <v>32</v>
      </c>
      <c r="I126" s="4">
        <v>44448</v>
      </c>
      <c r="J126">
        <v>63.496200000000002</v>
      </c>
      <c r="K126">
        <v>-166.0308</v>
      </c>
      <c r="M126" s="2">
        <v>44903</v>
      </c>
      <c r="N126" t="s">
        <v>234</v>
      </c>
      <c r="O126" t="s">
        <v>235</v>
      </c>
      <c r="Q126" s="3">
        <v>4.8</v>
      </c>
      <c r="R126" s="3">
        <v>7.4</v>
      </c>
    </row>
    <row r="127" spans="1:18" x14ac:dyDescent="0.25">
      <c r="A127">
        <v>2070</v>
      </c>
      <c r="B127">
        <v>-2.0102505559935673</v>
      </c>
      <c r="C127">
        <v>0.16760940613430572</v>
      </c>
      <c r="D127" s="11">
        <f t="shared" si="6"/>
        <v>0.50282821840291714</v>
      </c>
      <c r="E127" s="11" t="b">
        <f t="shared" si="7"/>
        <v>1</v>
      </c>
      <c r="F127" t="s">
        <v>274</v>
      </c>
      <c r="G127" t="s">
        <v>217</v>
      </c>
      <c r="H127">
        <v>33</v>
      </c>
      <c r="I127" s="4">
        <v>44449</v>
      </c>
      <c r="J127">
        <v>63.503799999999998</v>
      </c>
      <c r="K127">
        <v>-167.0196</v>
      </c>
      <c r="M127" s="2">
        <v>44907</v>
      </c>
      <c r="N127" t="s">
        <v>67</v>
      </c>
      <c r="O127" t="s">
        <v>204</v>
      </c>
      <c r="P127" t="s">
        <v>200</v>
      </c>
      <c r="Q127" s="3">
        <v>92.24</v>
      </c>
      <c r="R127" s="3">
        <v>20.8</v>
      </c>
    </row>
    <row r="128" spans="1:18" x14ac:dyDescent="0.25">
      <c r="A128">
        <v>2071</v>
      </c>
      <c r="B128">
        <v>-0.11514818495253451</v>
      </c>
      <c r="C128">
        <v>5.0346696336917192E-2</v>
      </c>
      <c r="D128" s="11">
        <f t="shared" si="6"/>
        <v>0.15104008901075158</v>
      </c>
      <c r="E128" s="11" t="b">
        <f t="shared" si="7"/>
        <v>1</v>
      </c>
      <c r="F128" t="s">
        <v>274</v>
      </c>
      <c r="G128" t="s">
        <v>217</v>
      </c>
      <c r="H128">
        <v>33</v>
      </c>
      <c r="I128" s="4">
        <v>44449</v>
      </c>
      <c r="J128">
        <v>63.503799999999998</v>
      </c>
      <c r="K128">
        <v>-167.0196</v>
      </c>
      <c r="M128" s="2">
        <v>44907</v>
      </c>
      <c r="N128" t="s">
        <v>67</v>
      </c>
      <c r="O128" t="s">
        <v>204</v>
      </c>
      <c r="P128" t="s">
        <v>200</v>
      </c>
      <c r="Q128" s="3">
        <v>83.61</v>
      </c>
      <c r="R128" s="3">
        <v>20.2</v>
      </c>
    </row>
    <row r="129" spans="1:19" x14ac:dyDescent="0.25">
      <c r="A129">
        <v>2144</v>
      </c>
      <c r="B129">
        <v>-0.44767892467522685</v>
      </c>
      <c r="C129">
        <v>5.4701908793945972E-2</v>
      </c>
      <c r="D129" s="11">
        <f t="shared" si="6"/>
        <v>0.1641057263818379</v>
      </c>
      <c r="E129" s="11" t="b">
        <f t="shared" si="7"/>
        <v>1</v>
      </c>
      <c r="F129" t="s">
        <v>274</v>
      </c>
      <c r="G129" t="s">
        <v>217</v>
      </c>
      <c r="H129">
        <v>39</v>
      </c>
      <c r="I129" s="4">
        <v>44451</v>
      </c>
      <c r="J129">
        <v>64.503</v>
      </c>
      <c r="K129">
        <v>-167.03809999999999</v>
      </c>
      <c r="M129" s="2">
        <v>44903</v>
      </c>
      <c r="N129" t="s">
        <v>10</v>
      </c>
      <c r="O129" t="s">
        <v>189</v>
      </c>
      <c r="Q129" s="3">
        <v>2.7</v>
      </c>
      <c r="R129" s="3">
        <v>7.5</v>
      </c>
    </row>
    <row r="130" spans="1:19" x14ac:dyDescent="0.25">
      <c r="A130">
        <v>2226</v>
      </c>
      <c r="B130">
        <v>-0.8625352358826619</v>
      </c>
      <c r="C130">
        <v>9.3923101169043177E-2</v>
      </c>
      <c r="D130" s="11">
        <f t="shared" si="6"/>
        <v>0.28176930350712953</v>
      </c>
      <c r="E130" s="11" t="b">
        <f t="shared" si="7"/>
        <v>1</v>
      </c>
      <c r="F130" t="s">
        <v>274</v>
      </c>
      <c r="G130" t="s">
        <v>217</v>
      </c>
      <c r="H130">
        <v>45</v>
      </c>
      <c r="I130" s="4">
        <v>44453</v>
      </c>
      <c r="J130">
        <v>64.106300000000005</v>
      </c>
      <c r="K130">
        <v>-163.44880000000001</v>
      </c>
      <c r="M130" s="2">
        <v>44902</v>
      </c>
      <c r="N130" t="s">
        <v>67</v>
      </c>
      <c r="O130" t="s">
        <v>204</v>
      </c>
      <c r="P130" t="s">
        <v>200</v>
      </c>
      <c r="Q130" s="3">
        <v>37.299999999999997</v>
      </c>
      <c r="R130" s="3">
        <v>14.9</v>
      </c>
    </row>
    <row r="131" spans="1:19" x14ac:dyDescent="0.25">
      <c r="A131">
        <v>2665</v>
      </c>
      <c r="B131">
        <v>-3.9984400111317462</v>
      </c>
      <c r="C131">
        <v>0.12413586820020726</v>
      </c>
      <c r="D131" s="11">
        <f t="shared" si="6"/>
        <v>0.37240760460062178</v>
      </c>
      <c r="E131" s="11" t="b">
        <f t="shared" si="7"/>
        <v>1</v>
      </c>
      <c r="F131" t="s">
        <v>274</v>
      </c>
      <c r="G131" t="s">
        <v>2</v>
      </c>
      <c r="H131">
        <v>40</v>
      </c>
      <c r="I131" s="4">
        <v>44820</v>
      </c>
      <c r="J131">
        <v>64.100399999999993</v>
      </c>
      <c r="K131">
        <v>-164.50630000000001</v>
      </c>
      <c r="M131" s="2">
        <v>44907</v>
      </c>
      <c r="N131" t="s">
        <v>67</v>
      </c>
      <c r="O131" t="s">
        <v>204</v>
      </c>
      <c r="P131" t="s">
        <v>200</v>
      </c>
      <c r="Q131" s="3">
        <v>18.95</v>
      </c>
      <c r="R131" s="3">
        <v>12.2</v>
      </c>
      <c r="S131" t="s">
        <v>64</v>
      </c>
    </row>
    <row r="132" spans="1:19" x14ac:dyDescent="0.25">
      <c r="A132">
        <v>2667</v>
      </c>
      <c r="B132">
        <v>-0.25773822706661137</v>
      </c>
      <c r="C132">
        <v>0.15183081061913123</v>
      </c>
      <c r="D132" s="11">
        <f t="shared" si="6"/>
        <v>0.45549243185739369</v>
      </c>
      <c r="E132" s="11" t="b">
        <f t="shared" si="7"/>
        <v>1</v>
      </c>
      <c r="F132" t="s">
        <v>274</v>
      </c>
      <c r="G132" t="s">
        <v>2</v>
      </c>
      <c r="H132">
        <v>40</v>
      </c>
      <c r="I132" s="4">
        <v>44820</v>
      </c>
      <c r="J132">
        <v>64.100399999999993</v>
      </c>
      <c r="K132">
        <v>-164.50630000000001</v>
      </c>
      <c r="M132" s="2">
        <v>44907</v>
      </c>
      <c r="N132" t="s">
        <v>67</v>
      </c>
      <c r="O132" t="s">
        <v>204</v>
      </c>
      <c r="P132" t="s">
        <v>200</v>
      </c>
      <c r="Q132" s="3">
        <v>21.78</v>
      </c>
      <c r="R132" s="3">
        <v>12.4</v>
      </c>
      <c r="S132" t="s">
        <v>64</v>
      </c>
    </row>
    <row r="133" spans="1:19" x14ac:dyDescent="0.25">
      <c r="A133">
        <v>2669</v>
      </c>
      <c r="B133">
        <v>0.96961228637590258</v>
      </c>
      <c r="C133">
        <v>6.2370055357703229E-2</v>
      </c>
      <c r="D133" s="11">
        <f t="shared" si="6"/>
        <v>0.18711016607310968</v>
      </c>
      <c r="E133" s="11" t="b">
        <f t="shared" si="7"/>
        <v>0</v>
      </c>
      <c r="F133" t="s">
        <v>274</v>
      </c>
      <c r="G133" t="s">
        <v>2</v>
      </c>
      <c r="H133">
        <v>40</v>
      </c>
      <c r="I133" s="4">
        <v>44820</v>
      </c>
      <c r="J133">
        <v>64.100399999999993</v>
      </c>
      <c r="K133">
        <v>-164.50630000000001</v>
      </c>
      <c r="M133" s="2">
        <v>44901</v>
      </c>
      <c r="N133" t="s">
        <v>67</v>
      </c>
      <c r="O133" t="s">
        <v>204</v>
      </c>
      <c r="P133" t="s">
        <v>200</v>
      </c>
      <c r="Q133" s="3">
        <v>29.28</v>
      </c>
      <c r="R133" s="3">
        <v>14.2</v>
      </c>
      <c r="S133" t="s">
        <v>65</v>
      </c>
    </row>
    <row r="134" spans="1:19" x14ac:dyDescent="0.25">
      <c r="A134">
        <v>2672</v>
      </c>
      <c r="B134">
        <v>-2.5725395899906918</v>
      </c>
      <c r="C134">
        <v>0.14765946483785841</v>
      </c>
      <c r="D134" s="11">
        <f t="shared" si="6"/>
        <v>0.44297839451357524</v>
      </c>
      <c r="E134" s="11" t="b">
        <f t="shared" si="7"/>
        <v>1</v>
      </c>
      <c r="F134" t="s">
        <v>274</v>
      </c>
      <c r="G134" t="s">
        <v>2</v>
      </c>
      <c r="H134">
        <v>40</v>
      </c>
      <c r="I134" s="4">
        <v>44820</v>
      </c>
      <c r="J134">
        <v>64.100399999999993</v>
      </c>
      <c r="K134">
        <v>-164.50630000000001</v>
      </c>
      <c r="M134" s="2">
        <v>44901</v>
      </c>
      <c r="N134" t="s">
        <v>67</v>
      </c>
      <c r="O134" t="s">
        <v>204</v>
      </c>
      <c r="P134" t="s">
        <v>200</v>
      </c>
      <c r="Q134" s="3">
        <v>20.97</v>
      </c>
      <c r="R134" s="3">
        <v>12.7</v>
      </c>
      <c r="S134" t="s">
        <v>64</v>
      </c>
    </row>
    <row r="135" spans="1:19" x14ac:dyDescent="0.25">
      <c r="A135">
        <v>2673</v>
      </c>
      <c r="B135">
        <v>-8.9874772582334526</v>
      </c>
      <c r="C135">
        <v>0.2109251237369672</v>
      </c>
      <c r="D135" s="11">
        <f t="shared" si="6"/>
        <v>0.63277537121090166</v>
      </c>
      <c r="E135" s="11" t="b">
        <f t="shared" si="7"/>
        <v>1</v>
      </c>
      <c r="F135" t="s">
        <v>274</v>
      </c>
      <c r="G135" t="s">
        <v>2</v>
      </c>
      <c r="H135">
        <v>40</v>
      </c>
      <c r="I135" s="4">
        <v>44820</v>
      </c>
      <c r="J135">
        <v>64.100399999999993</v>
      </c>
      <c r="K135">
        <v>-164.50630000000001</v>
      </c>
      <c r="M135" s="2">
        <v>44902</v>
      </c>
      <c r="N135" t="s">
        <v>67</v>
      </c>
      <c r="O135" t="s">
        <v>204</v>
      </c>
      <c r="P135" t="s">
        <v>200</v>
      </c>
      <c r="Q135" s="3">
        <v>20.58</v>
      </c>
      <c r="R135" s="3">
        <v>13.2</v>
      </c>
      <c r="S135" t="s">
        <v>64</v>
      </c>
    </row>
    <row r="136" spans="1:19" x14ac:dyDescent="0.25">
      <c r="A136">
        <v>2934</v>
      </c>
      <c r="B136">
        <v>-0.80011846273083398</v>
      </c>
      <c r="C136">
        <v>7.0880848862680229E-2</v>
      </c>
      <c r="D136" s="11">
        <f t="shared" si="6"/>
        <v>0.21264254658804069</v>
      </c>
      <c r="E136" s="11" t="b">
        <f t="shared" si="7"/>
        <v>1</v>
      </c>
      <c r="F136" t="s">
        <v>274</v>
      </c>
      <c r="G136" t="s">
        <v>2</v>
      </c>
      <c r="H136">
        <v>3</v>
      </c>
      <c r="I136" s="7">
        <v>44806</v>
      </c>
      <c r="J136" s="5">
        <v>60.025199999999998</v>
      </c>
      <c r="K136" s="5">
        <v>-170.06049999999999</v>
      </c>
      <c r="M136" s="2">
        <v>44901</v>
      </c>
      <c r="N136" t="s">
        <v>192</v>
      </c>
      <c r="O136" t="s">
        <v>191</v>
      </c>
      <c r="P136" t="s">
        <v>196</v>
      </c>
      <c r="Q136" s="3">
        <v>1.57</v>
      </c>
      <c r="R136" s="3">
        <v>5.7</v>
      </c>
    </row>
    <row r="137" spans="1:19" x14ac:dyDescent="0.25">
      <c r="A137">
        <v>2936</v>
      </c>
      <c r="B137">
        <v>-0.39656173976636394</v>
      </c>
      <c r="C137">
        <v>0.10596941460876029</v>
      </c>
      <c r="D137" s="11">
        <f t="shared" si="6"/>
        <v>0.31790824382628086</v>
      </c>
      <c r="E137" s="11" t="b">
        <f t="shared" si="7"/>
        <v>1</v>
      </c>
      <c r="F137" t="s">
        <v>274</v>
      </c>
      <c r="G137" t="s">
        <v>2</v>
      </c>
      <c r="H137">
        <v>3</v>
      </c>
      <c r="I137" s="7">
        <v>44806</v>
      </c>
      <c r="J137" s="5">
        <v>60.025199999999998</v>
      </c>
      <c r="K137" s="5">
        <v>-170.06049999999999</v>
      </c>
      <c r="M137" s="2">
        <v>44904</v>
      </c>
      <c r="N137" t="s">
        <v>192</v>
      </c>
      <c r="O137" t="s">
        <v>191</v>
      </c>
      <c r="P137" t="s">
        <v>196</v>
      </c>
      <c r="Q137" s="3">
        <v>2.17</v>
      </c>
      <c r="R137" s="3">
        <v>6.1</v>
      </c>
    </row>
    <row r="138" spans="1:19" x14ac:dyDescent="0.25">
      <c r="A138">
        <v>2979</v>
      </c>
      <c r="B138">
        <v>-0.39763789102766162</v>
      </c>
      <c r="C138">
        <v>4.4270041605784238E-2</v>
      </c>
      <c r="D138" s="11">
        <f t="shared" si="6"/>
        <v>0.13281012481735271</v>
      </c>
      <c r="E138" s="11" t="b">
        <f t="shared" si="7"/>
        <v>1</v>
      </c>
      <c r="F138" t="s">
        <v>274</v>
      </c>
      <c r="G138" t="s">
        <v>2</v>
      </c>
      <c r="H138">
        <v>5</v>
      </c>
      <c r="I138" s="7">
        <v>44807</v>
      </c>
      <c r="J138" s="5">
        <v>60.521900000000002</v>
      </c>
      <c r="K138" s="5">
        <v>-169.00819999999999</v>
      </c>
      <c r="M138" s="1">
        <v>44851</v>
      </c>
      <c r="N138" t="s">
        <v>10</v>
      </c>
      <c r="O138" s="5" t="s">
        <v>189</v>
      </c>
      <c r="P138" t="s">
        <v>197</v>
      </c>
      <c r="Q138" s="3">
        <v>4.54</v>
      </c>
      <c r="R138" s="3">
        <v>9.5</v>
      </c>
    </row>
    <row r="139" spans="1:19" x14ac:dyDescent="0.25">
      <c r="A139">
        <v>2999</v>
      </c>
      <c r="B139">
        <v>3.4436840359632119E-2</v>
      </c>
      <c r="C139">
        <v>5.7715745849999216E-2</v>
      </c>
      <c r="D139" s="11">
        <f t="shared" ref="D139:D170" si="8">3*C139</f>
        <v>0.17314723754999764</v>
      </c>
      <c r="E139" s="11" t="b">
        <f t="shared" ref="E139:E170" si="9">B139&lt;D139</f>
        <v>1</v>
      </c>
      <c r="F139" t="s">
        <v>274</v>
      </c>
      <c r="G139" t="s">
        <v>2</v>
      </c>
      <c r="H139">
        <v>6</v>
      </c>
      <c r="I139" s="7">
        <v>44807</v>
      </c>
      <c r="J139" s="5">
        <v>60.5045</v>
      </c>
      <c r="K139" s="5">
        <v>-167.97900000000001</v>
      </c>
      <c r="M139" s="2">
        <v>44904</v>
      </c>
      <c r="N139" t="s">
        <v>10</v>
      </c>
      <c r="O139" s="5" t="s">
        <v>189</v>
      </c>
      <c r="P139" t="s">
        <v>197</v>
      </c>
      <c r="Q139" s="3">
        <v>4.04</v>
      </c>
      <c r="R139" s="3">
        <v>8.5</v>
      </c>
    </row>
    <row r="140" spans="1:19" x14ac:dyDescent="0.25">
      <c r="A140">
        <v>3109</v>
      </c>
      <c r="B140">
        <v>0.12644777319553635</v>
      </c>
      <c r="C140">
        <v>4.7028235849867907E-2</v>
      </c>
      <c r="D140" s="11">
        <f t="shared" si="8"/>
        <v>0.14108470754960373</v>
      </c>
      <c r="E140" s="11" t="b">
        <f t="shared" si="9"/>
        <v>1</v>
      </c>
      <c r="F140" t="s">
        <v>274</v>
      </c>
      <c r="G140" t="s">
        <v>2</v>
      </c>
      <c r="H140">
        <v>13</v>
      </c>
      <c r="I140" s="7">
        <v>44810</v>
      </c>
      <c r="J140" s="5">
        <v>61.501199999999997</v>
      </c>
      <c r="K140" s="5">
        <v>-168.95609999999999</v>
      </c>
      <c r="M140" s="1">
        <v>44851</v>
      </c>
      <c r="N140" t="s">
        <v>9</v>
      </c>
      <c r="O140" s="5" t="s">
        <v>194</v>
      </c>
      <c r="P140" t="s">
        <v>196</v>
      </c>
      <c r="Q140" s="3">
        <v>1</v>
      </c>
      <c r="R140" s="3">
        <v>6.8</v>
      </c>
    </row>
    <row r="141" spans="1:19" x14ac:dyDescent="0.25">
      <c r="A141">
        <v>3282</v>
      </c>
      <c r="B141">
        <v>-0.505791092782095</v>
      </c>
      <c r="C141">
        <v>6.9745387176976634E-2</v>
      </c>
      <c r="D141" s="11">
        <f t="shared" si="8"/>
        <v>0.20923616153092989</v>
      </c>
      <c r="E141" s="11" t="b">
        <f t="shared" si="9"/>
        <v>1</v>
      </c>
      <c r="F141" t="s">
        <v>274</v>
      </c>
      <c r="G141" t="s">
        <v>2</v>
      </c>
      <c r="H141">
        <v>28</v>
      </c>
      <c r="I141" s="7">
        <v>44816</v>
      </c>
      <c r="J141" s="5">
        <v>63.499099999999999</v>
      </c>
      <c r="K141" s="5">
        <v>-167.00559999999999</v>
      </c>
      <c r="M141" s="2">
        <v>44904</v>
      </c>
      <c r="N141" t="s">
        <v>17</v>
      </c>
      <c r="O141" s="5" t="s">
        <v>198</v>
      </c>
      <c r="P141" t="s">
        <v>197</v>
      </c>
      <c r="Q141" s="3">
        <v>9.76</v>
      </c>
      <c r="R141" s="3">
        <v>9.5</v>
      </c>
      <c r="S141" t="s">
        <v>18</v>
      </c>
    </row>
    <row r="142" spans="1:19" x14ac:dyDescent="0.25">
      <c r="A142">
        <v>3384</v>
      </c>
      <c r="B142">
        <v>-0.83939798376602026</v>
      </c>
      <c r="C142">
        <v>6.1665200508018714E-2</v>
      </c>
      <c r="D142" s="11">
        <f t="shared" si="8"/>
        <v>0.18499560152405614</v>
      </c>
      <c r="E142" s="11" t="b">
        <f t="shared" si="9"/>
        <v>1</v>
      </c>
      <c r="F142" t="s">
        <v>274</v>
      </c>
      <c r="G142" t="s">
        <v>2</v>
      </c>
      <c r="H142">
        <v>34</v>
      </c>
      <c r="I142" s="7">
        <v>44818</v>
      </c>
      <c r="J142" s="5">
        <v>64.981099999999998</v>
      </c>
      <c r="K142" s="5">
        <v>-167.5343</v>
      </c>
      <c r="M142" s="1">
        <v>44851</v>
      </c>
      <c r="N142" t="s">
        <v>9</v>
      </c>
      <c r="O142" s="5" t="s">
        <v>194</v>
      </c>
      <c r="P142" t="s">
        <v>200</v>
      </c>
      <c r="Q142" s="3">
        <v>10.44</v>
      </c>
      <c r="R142" s="3">
        <v>14.3</v>
      </c>
    </row>
    <row r="143" spans="1:19" x14ac:dyDescent="0.25">
      <c r="A143">
        <v>3388</v>
      </c>
      <c r="B143">
        <v>-0.45144545408955677</v>
      </c>
      <c r="C143">
        <v>4.2748567936245221E-2</v>
      </c>
      <c r="D143" s="11">
        <f t="shared" si="8"/>
        <v>0.12824570380873568</v>
      </c>
      <c r="E143" s="11" t="b">
        <f t="shared" si="9"/>
        <v>1</v>
      </c>
      <c r="F143" t="s">
        <v>274</v>
      </c>
      <c r="G143" t="s">
        <v>2</v>
      </c>
      <c r="H143">
        <v>34</v>
      </c>
      <c r="I143" s="7">
        <v>44818</v>
      </c>
      <c r="J143" s="5">
        <v>64.981099999999998</v>
      </c>
      <c r="K143" s="5">
        <v>-167.5343</v>
      </c>
      <c r="M143" s="1">
        <v>44851</v>
      </c>
      <c r="N143" t="s">
        <v>9</v>
      </c>
      <c r="O143" s="5" t="s">
        <v>194</v>
      </c>
      <c r="P143" t="s">
        <v>200</v>
      </c>
      <c r="Q143" s="3">
        <v>11.06</v>
      </c>
      <c r="R143" s="3">
        <v>14.5</v>
      </c>
    </row>
    <row r="144" spans="1:19" x14ac:dyDescent="0.25">
      <c r="A144">
        <v>3390</v>
      </c>
      <c r="B144">
        <v>-0.31692654643473939</v>
      </c>
      <c r="C144">
        <v>4.9132961770919199E-2</v>
      </c>
      <c r="D144" s="11">
        <f t="shared" si="8"/>
        <v>0.1473988853127576</v>
      </c>
      <c r="E144" s="11" t="b">
        <f t="shared" si="9"/>
        <v>1</v>
      </c>
      <c r="F144" t="s">
        <v>274</v>
      </c>
      <c r="G144" t="s">
        <v>2</v>
      </c>
      <c r="H144">
        <v>34</v>
      </c>
      <c r="I144" s="7">
        <v>44818</v>
      </c>
      <c r="J144" s="5">
        <v>64.981099999999998</v>
      </c>
      <c r="K144" s="5">
        <v>-167.5343</v>
      </c>
      <c r="M144" s="1">
        <v>44851</v>
      </c>
      <c r="N144" t="s">
        <v>9</v>
      </c>
      <c r="O144" s="5" t="s">
        <v>194</v>
      </c>
      <c r="P144" t="s">
        <v>200</v>
      </c>
      <c r="Q144" s="3">
        <v>11.706</v>
      </c>
      <c r="R144" s="3">
        <v>15</v>
      </c>
    </row>
    <row r="145" spans="1:19" x14ac:dyDescent="0.25">
      <c r="A145" t="s">
        <v>228</v>
      </c>
      <c r="B145">
        <v>-0.62954848782453643</v>
      </c>
      <c r="C145">
        <v>0.21023381781413969</v>
      </c>
      <c r="D145" s="11">
        <f t="shared" si="8"/>
        <v>0.63070145344241912</v>
      </c>
      <c r="E145" s="11" t="b">
        <f t="shared" si="9"/>
        <v>1</v>
      </c>
      <c r="F145" t="s">
        <v>274</v>
      </c>
      <c r="G145" t="s">
        <v>217</v>
      </c>
      <c r="H145">
        <v>27</v>
      </c>
      <c r="I145" s="4">
        <v>44447</v>
      </c>
      <c r="J145">
        <v>62.5002</v>
      </c>
      <c r="K145">
        <v>-168.97669999999999</v>
      </c>
      <c r="M145" s="2">
        <v>44903</v>
      </c>
      <c r="N145" t="s">
        <v>9</v>
      </c>
      <c r="O145" t="s">
        <v>194</v>
      </c>
      <c r="Q145" s="3">
        <f>AVERAGE(0.75,0.66)</f>
        <v>0.70500000000000007</v>
      </c>
      <c r="R145" s="3">
        <f>AVERAGE(5.9,6)</f>
        <v>5.95</v>
      </c>
      <c r="S145" t="s">
        <v>230</v>
      </c>
    </row>
    <row r="146" spans="1:19" x14ac:dyDescent="0.25">
      <c r="A146" t="s">
        <v>219</v>
      </c>
      <c r="B146">
        <v>-0.78935695011849238</v>
      </c>
      <c r="C146">
        <v>6.0142816683929963E-2</v>
      </c>
      <c r="D146" s="11">
        <f t="shared" si="8"/>
        <v>0.1804284500517899</v>
      </c>
      <c r="E146" s="11" t="b">
        <f t="shared" si="9"/>
        <v>1</v>
      </c>
      <c r="F146" t="s">
        <v>274</v>
      </c>
      <c r="G146" t="s">
        <v>217</v>
      </c>
      <c r="H146">
        <v>4</v>
      </c>
      <c r="I146" s="4">
        <v>44439</v>
      </c>
      <c r="J146">
        <v>60.004199999999997</v>
      </c>
      <c r="K146">
        <v>-170.97479999999999</v>
      </c>
      <c r="M146" s="2">
        <v>44903</v>
      </c>
      <c r="N146" t="s">
        <v>192</v>
      </c>
      <c r="O146" t="s">
        <v>191</v>
      </c>
      <c r="P146" t="s">
        <v>196</v>
      </c>
      <c r="Q146" s="3">
        <f>AVERAGE(1.55,1.43)</f>
        <v>1.49</v>
      </c>
      <c r="R146" s="3">
        <f>AVERAGE(5.5,5.9)</f>
        <v>5.7</v>
      </c>
    </row>
    <row r="147" spans="1:19" x14ac:dyDescent="0.25">
      <c r="A147" t="s">
        <v>225</v>
      </c>
      <c r="B147">
        <v>-5.0579109278236604E-2</v>
      </c>
      <c r="C147">
        <v>6.398749317918058E-2</v>
      </c>
      <c r="D147" s="11">
        <f t="shared" si="8"/>
        <v>0.19196247953754175</v>
      </c>
      <c r="E147" s="11" t="b">
        <f t="shared" si="9"/>
        <v>1</v>
      </c>
      <c r="F147" t="s">
        <v>274</v>
      </c>
      <c r="G147" t="s">
        <v>217</v>
      </c>
      <c r="H147">
        <v>12</v>
      </c>
      <c r="I147" s="4">
        <v>44442</v>
      </c>
      <c r="J147">
        <v>61.024700000000003</v>
      </c>
      <c r="K147">
        <v>-169.01650000000001</v>
      </c>
      <c r="M147" s="2">
        <v>44903</v>
      </c>
      <c r="N147" t="s">
        <v>9</v>
      </c>
      <c r="O147" t="s">
        <v>194</v>
      </c>
      <c r="Q147" s="3">
        <f>AVERAGE(0.32,0.45,0.33,0.32,0.35)</f>
        <v>0.35399999999999998</v>
      </c>
      <c r="R147" s="3">
        <f>AVERAGE(4.8,5.4,5,4.9,5.1)</f>
        <v>5.0400000000000009</v>
      </c>
      <c r="S147" t="s">
        <v>226</v>
      </c>
    </row>
    <row r="148" spans="1:19" x14ac:dyDescent="0.25">
      <c r="A148" t="s">
        <v>227</v>
      </c>
      <c r="B148">
        <v>-2.0220882198671752</v>
      </c>
      <c r="C148">
        <v>6.6412202431586631E-2</v>
      </c>
      <c r="D148" s="11">
        <f t="shared" si="8"/>
        <v>0.19923660729475989</v>
      </c>
      <c r="E148" s="11" t="b">
        <f t="shared" si="9"/>
        <v>1</v>
      </c>
      <c r="F148" t="s">
        <v>274</v>
      </c>
      <c r="G148" t="s">
        <v>217</v>
      </c>
      <c r="H148">
        <v>17</v>
      </c>
      <c r="I148" s="4">
        <v>44443</v>
      </c>
      <c r="J148">
        <v>61.502800000000001</v>
      </c>
      <c r="K148">
        <v>-168.9718</v>
      </c>
      <c r="M148" s="2">
        <v>44903</v>
      </c>
      <c r="N148" t="s">
        <v>9</v>
      </c>
      <c r="O148" t="s">
        <v>194</v>
      </c>
      <c r="Q148" s="3">
        <f>AVERAGE(0.34,0.39)</f>
        <v>0.36499999999999999</v>
      </c>
      <c r="R148" s="3">
        <f>AVERAGE(5.1,5.4)</f>
        <v>5.25</v>
      </c>
      <c r="S148" t="s">
        <v>229</v>
      </c>
    </row>
    <row r="149" spans="1:19" x14ac:dyDescent="0.25">
      <c r="A149" t="s">
        <v>221</v>
      </c>
      <c r="B149">
        <v>-0.12321931941184838</v>
      </c>
      <c r="C149">
        <v>5.098568884215865E-2</v>
      </c>
      <c r="D149" s="11">
        <f t="shared" si="8"/>
        <v>0.15295706652647595</v>
      </c>
      <c r="E149" s="11" t="b">
        <f t="shared" si="9"/>
        <v>1</v>
      </c>
      <c r="F149" t="s">
        <v>274</v>
      </c>
      <c r="G149" t="s">
        <v>217</v>
      </c>
      <c r="H149">
        <v>24</v>
      </c>
      <c r="I149" s="4">
        <v>44446</v>
      </c>
      <c r="J149">
        <v>62.005299999999998</v>
      </c>
      <c r="K149">
        <v>-170.9941</v>
      </c>
      <c r="M149" s="2">
        <v>44903</v>
      </c>
      <c r="N149" t="s">
        <v>192</v>
      </c>
      <c r="O149" t="s">
        <v>191</v>
      </c>
      <c r="P149" t="s">
        <v>196</v>
      </c>
      <c r="Q149" s="3">
        <f>AVERAGE(0.77,0.93)</f>
        <v>0.85000000000000009</v>
      </c>
      <c r="R149" s="3">
        <f>AVERAGE(4.5,4.6)</f>
        <v>4.55</v>
      </c>
      <c r="S149" t="s">
        <v>223</v>
      </c>
    </row>
    <row r="150" spans="1:19" x14ac:dyDescent="0.25">
      <c r="A150" t="s">
        <v>218</v>
      </c>
      <c r="B150">
        <v>-1.171390647858171</v>
      </c>
      <c r="C150">
        <v>6.64866051153786E-2</v>
      </c>
      <c r="D150" s="11">
        <f t="shared" si="8"/>
        <v>0.1994598153461358</v>
      </c>
      <c r="E150" s="11" t="b">
        <f t="shared" si="9"/>
        <v>1</v>
      </c>
      <c r="F150" t="s">
        <v>274</v>
      </c>
      <c r="G150" t="s">
        <v>217</v>
      </c>
      <c r="H150">
        <v>35</v>
      </c>
      <c r="I150" s="4">
        <v>44449</v>
      </c>
      <c r="J150">
        <v>64.011200000000002</v>
      </c>
      <c r="K150">
        <v>-168.99100000000001</v>
      </c>
      <c r="M150" s="2">
        <v>44903</v>
      </c>
      <c r="N150" t="s">
        <v>192</v>
      </c>
      <c r="O150" t="s">
        <v>191</v>
      </c>
      <c r="P150" t="s">
        <v>196</v>
      </c>
      <c r="Q150" s="3">
        <f>AVERAGE(1.28,1.4)</f>
        <v>1.3399999999999999</v>
      </c>
      <c r="R150" s="3">
        <f>AVERAGE(5.2,5.9)</f>
        <v>5.5500000000000007</v>
      </c>
      <c r="S150" t="s">
        <v>220</v>
      </c>
    </row>
    <row r="151" spans="1:19" x14ac:dyDescent="0.25">
      <c r="A151" t="s">
        <v>82</v>
      </c>
      <c r="B151">
        <v>-1.6621156229828853</v>
      </c>
      <c r="C151">
        <v>9.264024229151098E-2</v>
      </c>
      <c r="D151" s="11">
        <f t="shared" si="8"/>
        <v>0.27792072687453295</v>
      </c>
      <c r="E151" s="11" t="b">
        <f t="shared" si="9"/>
        <v>1</v>
      </c>
      <c r="F151" t="s">
        <v>274</v>
      </c>
      <c r="G151" t="s">
        <v>2</v>
      </c>
      <c r="H151">
        <v>39</v>
      </c>
      <c r="I151" s="7">
        <v>44819</v>
      </c>
      <c r="J151">
        <v>64.099699999999999</v>
      </c>
      <c r="K151">
        <v>-163.49109999999999</v>
      </c>
      <c r="M151" s="2">
        <v>44901</v>
      </c>
      <c r="N151" t="s">
        <v>84</v>
      </c>
      <c r="O151" t="s">
        <v>204</v>
      </c>
      <c r="P151" t="s">
        <v>196</v>
      </c>
      <c r="Q151" s="3">
        <f>3.22/2</f>
        <v>1.61</v>
      </c>
      <c r="R151" s="3">
        <f>AVERAGE(5.8,6)</f>
        <v>5.9</v>
      </c>
      <c r="S151" t="s">
        <v>85</v>
      </c>
    </row>
    <row r="152" spans="1:19" x14ac:dyDescent="0.25">
      <c r="A152" t="s">
        <v>90</v>
      </c>
      <c r="B152">
        <v>-5.9726394998733216E-2</v>
      </c>
      <c r="C152">
        <v>5.5051684159261684E-2</v>
      </c>
      <c r="D152" s="11">
        <f t="shared" si="8"/>
        <v>0.16515505247778506</v>
      </c>
      <c r="E152" s="11" t="b">
        <f t="shared" si="9"/>
        <v>1</v>
      </c>
      <c r="F152" t="s">
        <v>274</v>
      </c>
      <c r="G152" t="s">
        <v>2</v>
      </c>
      <c r="H152">
        <v>39</v>
      </c>
      <c r="I152" s="7">
        <v>44819</v>
      </c>
      <c r="J152">
        <v>64.099699999999999</v>
      </c>
      <c r="K152">
        <v>-163.49109999999999</v>
      </c>
      <c r="M152" s="2">
        <v>44901</v>
      </c>
      <c r="N152" t="s">
        <v>84</v>
      </c>
      <c r="O152" t="s">
        <v>204</v>
      </c>
      <c r="P152" t="s">
        <v>196</v>
      </c>
      <c r="Q152" s="3">
        <f>3.13/2</f>
        <v>1.5649999999999999</v>
      </c>
      <c r="R152" s="3">
        <f>AVERAGE(6.5,5.8)</f>
        <v>6.15</v>
      </c>
      <c r="S152" t="s">
        <v>96</v>
      </c>
    </row>
    <row r="153" spans="1:19" x14ac:dyDescent="0.25">
      <c r="A153" t="s">
        <v>89</v>
      </c>
      <c r="B153">
        <v>0.1334427563935793</v>
      </c>
      <c r="C153">
        <v>0.1018688232613459</v>
      </c>
      <c r="D153" s="11">
        <f t="shared" si="8"/>
        <v>0.30560646978403772</v>
      </c>
      <c r="E153" s="11" t="b">
        <f t="shared" si="9"/>
        <v>1</v>
      </c>
      <c r="F153" t="s">
        <v>274</v>
      </c>
      <c r="G153" t="s">
        <v>2</v>
      </c>
      <c r="H153">
        <v>39</v>
      </c>
      <c r="I153" s="7">
        <v>44819</v>
      </c>
      <c r="J153">
        <v>64.099699999999999</v>
      </c>
      <c r="K153">
        <v>-163.49109999999999</v>
      </c>
      <c r="M153" s="2">
        <v>44901</v>
      </c>
      <c r="N153" t="s">
        <v>84</v>
      </c>
      <c r="O153" t="s">
        <v>204</v>
      </c>
      <c r="P153" t="s">
        <v>196</v>
      </c>
      <c r="Q153" s="3">
        <f>3.42/2</f>
        <v>1.71</v>
      </c>
      <c r="R153" s="3">
        <f>AVERAGE(6.9,5.8)</f>
        <v>6.35</v>
      </c>
      <c r="S153" t="s">
        <v>95</v>
      </c>
    </row>
    <row r="154" spans="1:19" x14ac:dyDescent="0.25">
      <c r="A154" t="s">
        <v>57</v>
      </c>
      <c r="B154">
        <v>0.47081617679184851</v>
      </c>
      <c r="C154">
        <v>0.1627516914731961</v>
      </c>
      <c r="D154" s="11">
        <f t="shared" si="8"/>
        <v>0.48825507441958826</v>
      </c>
      <c r="E154" s="11" t="b">
        <f t="shared" si="9"/>
        <v>1</v>
      </c>
      <c r="F154" t="s">
        <v>274</v>
      </c>
      <c r="G154" t="s">
        <v>2</v>
      </c>
      <c r="H154">
        <v>1</v>
      </c>
      <c r="I154" s="7">
        <v>44805</v>
      </c>
      <c r="J154" s="5">
        <v>60.007399999999997</v>
      </c>
      <c r="K154" s="5">
        <v>-168.07210000000001</v>
      </c>
      <c r="M154" s="2">
        <v>44901</v>
      </c>
      <c r="N154" t="s">
        <v>192</v>
      </c>
      <c r="O154" t="s">
        <v>191</v>
      </c>
      <c r="P154" s="5" t="s">
        <v>196</v>
      </c>
      <c r="Q154" s="3">
        <f>AVERAGE(2.59,2.06,1.57)</f>
        <v>2.0733333333333337</v>
      </c>
      <c r="R154" s="3">
        <f>AVERAGE(6.8,6.8,5.9)</f>
        <v>6.5</v>
      </c>
      <c r="S154" t="s">
        <v>61</v>
      </c>
    </row>
    <row r="155" spans="1:19" x14ac:dyDescent="0.25">
      <c r="A155" t="s">
        <v>53</v>
      </c>
      <c r="B155">
        <v>-1.4178292866817097</v>
      </c>
      <c r="C155">
        <v>0.1062234556644929</v>
      </c>
      <c r="D155" s="11">
        <f t="shared" si="8"/>
        <v>0.31867036699347873</v>
      </c>
      <c r="E155" s="11" t="b">
        <f t="shared" si="9"/>
        <v>1</v>
      </c>
      <c r="F155" t="s">
        <v>274</v>
      </c>
      <c r="G155" t="s">
        <v>2</v>
      </c>
      <c r="H155">
        <v>2</v>
      </c>
      <c r="I155" s="7">
        <v>44806</v>
      </c>
      <c r="J155" s="5">
        <v>59.994399999999999</v>
      </c>
      <c r="K155" s="5">
        <v>-169.0626</v>
      </c>
      <c r="M155" s="2">
        <v>44901</v>
      </c>
      <c r="N155" t="s">
        <v>192</v>
      </c>
      <c r="O155" t="s">
        <v>191</v>
      </c>
      <c r="P155" s="5" t="s">
        <v>196</v>
      </c>
      <c r="Q155" s="3">
        <f>AVERAGE(0.805,0.899,0.719,0.748,0.464,0.692)</f>
        <v>0.72116666666666662</v>
      </c>
      <c r="R155" s="3">
        <f>AVERAGE(4.6,3.6,3.5,4.5,4.2,4.6)</f>
        <v>4.166666666666667</v>
      </c>
      <c r="S155" t="s">
        <v>54</v>
      </c>
    </row>
    <row r="156" spans="1:19" x14ac:dyDescent="0.25">
      <c r="A156" t="s">
        <v>25</v>
      </c>
      <c r="B156">
        <v>-2.3363243881488271</v>
      </c>
      <c r="C156">
        <v>6.8405405094133648E-2</v>
      </c>
      <c r="D156" s="11">
        <f t="shared" si="8"/>
        <v>0.20521621528240094</v>
      </c>
      <c r="E156" s="11" t="b">
        <f t="shared" si="9"/>
        <v>1</v>
      </c>
      <c r="F156" t="s">
        <v>274</v>
      </c>
      <c r="G156" t="s">
        <v>2</v>
      </c>
      <c r="H156">
        <v>3</v>
      </c>
      <c r="I156" s="7">
        <v>44806</v>
      </c>
      <c r="J156" s="5">
        <v>60.025199999999998</v>
      </c>
      <c r="K156" s="5">
        <v>-170.06049999999999</v>
      </c>
      <c r="M156" s="2">
        <v>44904</v>
      </c>
      <c r="N156" t="s">
        <v>192</v>
      </c>
      <c r="O156" t="s">
        <v>191</v>
      </c>
      <c r="P156" s="5" t="s">
        <v>196</v>
      </c>
      <c r="Q156" s="3">
        <f>AVERAGE(0.93,0.97,0.87)</f>
        <v>0.92333333333333334</v>
      </c>
      <c r="R156" s="3">
        <f>AVERAGE(5.1,5.5,4.6)</f>
        <v>5.0666666666666664</v>
      </c>
      <c r="S156" t="s">
        <v>28</v>
      </c>
    </row>
    <row r="157" spans="1:19" x14ac:dyDescent="0.25">
      <c r="A157" t="s">
        <v>20</v>
      </c>
      <c r="B157">
        <v>-5.5674685500174732</v>
      </c>
      <c r="C157">
        <v>0.19449110723680377</v>
      </c>
      <c r="D157" s="11">
        <f t="shared" si="8"/>
        <v>0.58347332171041133</v>
      </c>
      <c r="E157" s="11" t="b">
        <f t="shared" si="9"/>
        <v>1</v>
      </c>
      <c r="F157" t="s">
        <v>274</v>
      </c>
      <c r="G157" t="s">
        <v>2</v>
      </c>
      <c r="H157">
        <v>13</v>
      </c>
      <c r="I157" s="7">
        <v>44810</v>
      </c>
      <c r="J157" s="5">
        <v>61.501199999999997</v>
      </c>
      <c r="K157" s="5">
        <v>-168.95609999999999</v>
      </c>
      <c r="M157" s="2">
        <v>44907</v>
      </c>
      <c r="N157" t="s">
        <v>9</v>
      </c>
      <c r="O157" s="5" t="s">
        <v>194</v>
      </c>
      <c r="P157" s="5" t="s">
        <v>196</v>
      </c>
      <c r="Q157" s="3">
        <f>AVERAGE(0.76,0.7,0.89,0.87)</f>
        <v>0.80500000000000005</v>
      </c>
      <c r="R157" s="3">
        <f>AVERAGE(6.1,5.5,6,6.2)</f>
        <v>5.95</v>
      </c>
      <c r="S157" t="s">
        <v>23</v>
      </c>
    </row>
    <row r="158" spans="1:19" x14ac:dyDescent="0.25">
      <c r="A158" t="s">
        <v>21</v>
      </c>
      <c r="B158">
        <v>-6.5386950632852194</v>
      </c>
      <c r="C158">
        <v>7.6206738565238172E-2</v>
      </c>
      <c r="D158" s="11">
        <f t="shared" si="8"/>
        <v>0.2286202156957145</v>
      </c>
      <c r="E158" s="11" t="b">
        <f t="shared" si="9"/>
        <v>1</v>
      </c>
      <c r="F158" t="s">
        <v>274</v>
      </c>
      <c r="G158" t="s">
        <v>2</v>
      </c>
      <c r="H158">
        <v>28</v>
      </c>
      <c r="I158" s="7">
        <v>44816</v>
      </c>
      <c r="J158" s="5">
        <v>63.499099999999999</v>
      </c>
      <c r="K158" s="5">
        <v>-167.00559999999999</v>
      </c>
      <c r="M158" s="2">
        <v>44904</v>
      </c>
      <c r="N158" t="s">
        <v>9</v>
      </c>
      <c r="O158" s="5" t="s">
        <v>194</v>
      </c>
      <c r="P158" s="5" t="s">
        <v>196</v>
      </c>
      <c r="Q158" s="3">
        <f>AVERAGE(0.48,0.49,0.56)</f>
        <v>0.51</v>
      </c>
      <c r="R158" s="3">
        <f>AVERAGE(5.1,5.5,4.8)</f>
        <v>5.1333333333333329</v>
      </c>
      <c r="S158" t="s">
        <v>24</v>
      </c>
    </row>
    <row r="159" spans="1:19" x14ac:dyDescent="0.25">
      <c r="A159" t="s">
        <v>39</v>
      </c>
      <c r="B159">
        <v>-0.99543991664562703</v>
      </c>
      <c r="C159">
        <v>7.4898759780816282E-2</v>
      </c>
      <c r="D159" s="11">
        <f t="shared" si="8"/>
        <v>0.22469627934244885</v>
      </c>
      <c r="E159" s="11" t="b">
        <f t="shared" si="9"/>
        <v>1</v>
      </c>
      <c r="F159" t="s">
        <v>274</v>
      </c>
      <c r="G159" t="s">
        <v>2</v>
      </c>
      <c r="H159">
        <v>30</v>
      </c>
      <c r="I159" s="7">
        <v>44816</v>
      </c>
      <c r="J159" s="5">
        <v>64.000799999999998</v>
      </c>
      <c r="K159" s="5">
        <v>-168.0068</v>
      </c>
      <c r="M159" s="2">
        <v>44902</v>
      </c>
      <c r="N159" t="s">
        <v>9</v>
      </c>
      <c r="O159" s="5" t="s">
        <v>194</v>
      </c>
      <c r="P159" s="5" t="s">
        <v>196</v>
      </c>
      <c r="Q159" s="3">
        <f>AVERAGE(0.674,0.564,0.57,0.371)</f>
        <v>0.54474999999999996</v>
      </c>
      <c r="R159" s="3">
        <f>AVERAGE(5.5,5.4,5.8,4.8)</f>
        <v>5.375</v>
      </c>
      <c r="S159" t="s">
        <v>41</v>
      </c>
    </row>
    <row r="160" spans="1:19" x14ac:dyDescent="0.25">
      <c r="A160" t="s">
        <v>50</v>
      </c>
      <c r="B160">
        <v>0.2184587060314519</v>
      </c>
      <c r="C160">
        <v>7.4925093349732602E-2</v>
      </c>
      <c r="D160" s="11">
        <f t="shared" si="8"/>
        <v>0.22477528004919781</v>
      </c>
      <c r="E160" s="11" t="b">
        <f t="shared" si="9"/>
        <v>1</v>
      </c>
      <c r="F160" t="s">
        <v>274</v>
      </c>
      <c r="G160" t="s">
        <v>2</v>
      </c>
      <c r="H160">
        <v>37</v>
      </c>
      <c r="I160" s="4"/>
      <c r="M160" s="2">
        <v>44902</v>
      </c>
      <c r="N160" t="s">
        <v>9</v>
      </c>
      <c r="Q160" s="3">
        <f>AVERAGE(1.11,0.85)</f>
        <v>0.98</v>
      </c>
      <c r="R160" s="3">
        <f>AVERAGE(7,6.6)</f>
        <v>6.8</v>
      </c>
      <c r="S160" t="s">
        <v>51</v>
      </c>
    </row>
    <row r="161" spans="1:19" x14ac:dyDescent="0.25">
      <c r="A161" t="s">
        <v>102</v>
      </c>
      <c r="B161">
        <v>0.17971726062680624</v>
      </c>
      <c r="C161">
        <v>0.35227331431328113</v>
      </c>
      <c r="D161" s="11">
        <f t="shared" si="8"/>
        <v>1.0568199429398435</v>
      </c>
      <c r="E161" s="11" t="b">
        <f t="shared" si="9"/>
        <v>1</v>
      </c>
      <c r="F161" t="s">
        <v>240</v>
      </c>
      <c r="G161" t="s">
        <v>244</v>
      </c>
      <c r="H161" t="s">
        <v>122</v>
      </c>
      <c r="I161" s="4">
        <v>44766.447222222225</v>
      </c>
      <c r="J161" s="6">
        <v>70.293049999999994</v>
      </c>
      <c r="K161" s="6">
        <v>-147.7989</v>
      </c>
      <c r="L161" t="s">
        <v>127</v>
      </c>
      <c r="M161" s="2">
        <v>44907</v>
      </c>
      <c r="N161" t="s">
        <v>109</v>
      </c>
      <c r="Q161" s="3">
        <v>15.83</v>
      </c>
      <c r="R161" s="3">
        <v>12.3</v>
      </c>
      <c r="S161" t="s">
        <v>113</v>
      </c>
    </row>
    <row r="162" spans="1:19" x14ac:dyDescent="0.25">
      <c r="A162" t="s">
        <v>107</v>
      </c>
      <c r="B162">
        <v>-0.23944365562556721</v>
      </c>
      <c r="C162">
        <v>5.885721045671858E-2</v>
      </c>
      <c r="D162" s="11">
        <f t="shared" si="8"/>
        <v>0.17657163137015575</v>
      </c>
      <c r="E162" s="11" t="b">
        <f t="shared" si="9"/>
        <v>1</v>
      </c>
      <c r="F162" t="s">
        <v>240</v>
      </c>
      <c r="G162" t="s">
        <v>244</v>
      </c>
      <c r="H162" t="s">
        <v>122</v>
      </c>
      <c r="I162" s="4">
        <v>44765.863194444442</v>
      </c>
      <c r="J162" s="6">
        <v>70.293049999999994</v>
      </c>
      <c r="K162" s="6">
        <v>-147.7989</v>
      </c>
      <c r="L162" t="s">
        <v>127</v>
      </c>
      <c r="M162" s="2">
        <v>44904</v>
      </c>
      <c r="N162" t="s">
        <v>109</v>
      </c>
      <c r="Q162" s="3">
        <v>26.3</v>
      </c>
      <c r="R162" s="3">
        <v>15.1</v>
      </c>
      <c r="S162" t="s">
        <v>117</v>
      </c>
    </row>
    <row r="163" spans="1:19" x14ac:dyDescent="0.25">
      <c r="A163" t="s">
        <v>141</v>
      </c>
      <c r="B163">
        <v>-0.49718188269220903</v>
      </c>
      <c r="C163">
        <v>6.3466950497634789E-2</v>
      </c>
      <c r="D163" s="11">
        <f t="shared" si="8"/>
        <v>0.19040085149290437</v>
      </c>
      <c r="E163" s="11" t="b">
        <f t="shared" si="9"/>
        <v>1</v>
      </c>
      <c r="F163" t="s">
        <v>240</v>
      </c>
      <c r="G163" t="s">
        <v>244</v>
      </c>
      <c r="H163" t="s">
        <v>122</v>
      </c>
      <c r="I163" s="4">
        <v>44401.739583333336</v>
      </c>
      <c r="J163" s="6">
        <v>70.292900000000003</v>
      </c>
      <c r="K163" s="6">
        <v>-147.79822999999999</v>
      </c>
      <c r="L163" t="s">
        <v>127</v>
      </c>
      <c r="M163" s="2">
        <v>44903</v>
      </c>
      <c r="N163" t="s">
        <v>174</v>
      </c>
      <c r="Q163" s="3">
        <v>3.61</v>
      </c>
      <c r="R163" s="3">
        <v>7.5</v>
      </c>
      <c r="S163" t="s">
        <v>185</v>
      </c>
    </row>
    <row r="164" spans="1:19" x14ac:dyDescent="0.25">
      <c r="A164" t="s">
        <v>142</v>
      </c>
      <c r="B164">
        <v>0.17487457995126587</v>
      </c>
      <c r="C164">
        <v>8.4062798028649868E-2</v>
      </c>
      <c r="D164" s="11">
        <f t="shared" si="8"/>
        <v>0.25218839408594962</v>
      </c>
      <c r="E164" s="11" t="b">
        <f t="shared" si="9"/>
        <v>1</v>
      </c>
      <c r="F164" t="s">
        <v>240</v>
      </c>
      <c r="G164" t="s">
        <v>244</v>
      </c>
      <c r="H164" t="s">
        <v>122</v>
      </c>
      <c r="I164" s="4">
        <v>44401.739583333336</v>
      </c>
      <c r="J164" s="6">
        <v>70.292900000000003</v>
      </c>
      <c r="K164" s="6">
        <v>-147.79822999999999</v>
      </c>
      <c r="L164" t="s">
        <v>127</v>
      </c>
      <c r="M164" s="2">
        <v>44903</v>
      </c>
      <c r="N164" t="s">
        <v>174</v>
      </c>
      <c r="Q164" s="3">
        <v>3.99</v>
      </c>
      <c r="R164" s="3">
        <v>8</v>
      </c>
      <c r="S164" t="s">
        <v>185</v>
      </c>
    </row>
    <row r="165" spans="1:19" x14ac:dyDescent="0.25">
      <c r="A165" t="s">
        <v>143</v>
      </c>
      <c r="B165">
        <v>-1.9741994887420549</v>
      </c>
      <c r="C165">
        <v>5.9683655729574764E-2</v>
      </c>
      <c r="D165" s="11">
        <f t="shared" si="8"/>
        <v>0.17905096718872429</v>
      </c>
      <c r="E165" s="11" t="b">
        <f t="shared" si="9"/>
        <v>1</v>
      </c>
      <c r="F165" t="s">
        <v>240</v>
      </c>
      <c r="G165" t="s">
        <v>244</v>
      </c>
      <c r="H165" t="s">
        <v>151</v>
      </c>
      <c r="I165" s="4">
        <v>44792.40625</v>
      </c>
      <c r="J165" s="6">
        <v>70.155240000000006</v>
      </c>
      <c r="K165" s="6">
        <v>-146.11319</v>
      </c>
      <c r="L165" t="s">
        <v>129</v>
      </c>
      <c r="M165" s="2">
        <v>44903</v>
      </c>
      <c r="N165" t="s">
        <v>174</v>
      </c>
      <c r="Q165" s="3">
        <v>5.0199999999999996</v>
      </c>
      <c r="R165" s="3">
        <v>8.5</v>
      </c>
      <c r="S165" t="s">
        <v>186</v>
      </c>
    </row>
    <row r="166" spans="1:19" x14ac:dyDescent="0.25">
      <c r="A166" t="s">
        <v>144</v>
      </c>
      <c r="B166">
        <v>-1.1202734629493056</v>
      </c>
      <c r="C166">
        <v>6.4195445691635614E-2</v>
      </c>
      <c r="D166" s="11">
        <f t="shared" si="8"/>
        <v>0.19258633707490685</v>
      </c>
      <c r="E166" s="11" t="b">
        <f t="shared" si="9"/>
        <v>1</v>
      </c>
      <c r="F166" t="s">
        <v>240</v>
      </c>
      <c r="G166" t="s">
        <v>244</v>
      </c>
      <c r="H166" t="s">
        <v>122</v>
      </c>
      <c r="I166" s="4">
        <v>44401.739583333336</v>
      </c>
      <c r="J166" s="6">
        <v>70.292900000000003</v>
      </c>
      <c r="K166" s="6">
        <v>-147.79822999999999</v>
      </c>
      <c r="L166" t="s">
        <v>127</v>
      </c>
      <c r="M166" s="2">
        <v>44903</v>
      </c>
      <c r="N166" t="s">
        <v>174</v>
      </c>
      <c r="Q166" s="3">
        <v>4.66</v>
      </c>
      <c r="R166" s="3">
        <v>8.8000000000000007</v>
      </c>
      <c r="S166" t="s">
        <v>185</v>
      </c>
    </row>
    <row r="167" spans="1:19" x14ac:dyDescent="0.25">
      <c r="A167" t="s">
        <v>145</v>
      </c>
      <c r="B167">
        <v>-1.1165069335349984</v>
      </c>
      <c r="C167">
        <v>6.7339661351592264E-2</v>
      </c>
      <c r="D167" s="11">
        <f t="shared" si="8"/>
        <v>0.20201898405477681</v>
      </c>
      <c r="E167" s="11" t="b">
        <f t="shared" si="9"/>
        <v>1</v>
      </c>
      <c r="F167" t="s">
        <v>240</v>
      </c>
      <c r="G167" t="s">
        <v>244</v>
      </c>
      <c r="H167" t="s">
        <v>151</v>
      </c>
      <c r="I167" s="4">
        <v>44792.40625</v>
      </c>
      <c r="J167" s="6">
        <v>70.155240000000006</v>
      </c>
      <c r="K167" s="6">
        <v>-146.11319</v>
      </c>
      <c r="L167" t="s">
        <v>129</v>
      </c>
      <c r="M167" s="2">
        <v>44903</v>
      </c>
      <c r="N167" t="s">
        <v>174</v>
      </c>
      <c r="Q167" s="3">
        <v>5.8</v>
      </c>
      <c r="R167" s="3">
        <v>9.1</v>
      </c>
      <c r="S167" t="s">
        <v>186</v>
      </c>
    </row>
    <row r="168" spans="1:19" x14ac:dyDescent="0.25">
      <c r="A168" t="s">
        <v>148</v>
      </c>
      <c r="B168">
        <v>-2.9680251784958211</v>
      </c>
      <c r="C168">
        <v>6.000366267602196E-2</v>
      </c>
      <c r="D168" s="11">
        <f t="shared" si="8"/>
        <v>0.18001098802806587</v>
      </c>
      <c r="E168" s="11" t="b">
        <f t="shared" si="9"/>
        <v>1</v>
      </c>
      <c r="F168" t="s">
        <v>240</v>
      </c>
      <c r="G168" t="s">
        <v>244</v>
      </c>
      <c r="H168" t="s">
        <v>151</v>
      </c>
      <c r="I168" s="4">
        <v>44792.40625</v>
      </c>
      <c r="J168" s="6">
        <v>70.155240000000006</v>
      </c>
      <c r="K168" s="6">
        <v>-146.11319</v>
      </c>
      <c r="L168" t="s">
        <v>129</v>
      </c>
      <c r="M168" s="2">
        <v>44903</v>
      </c>
      <c r="N168" t="s">
        <v>174</v>
      </c>
      <c r="Q168" s="3">
        <v>7.63</v>
      </c>
      <c r="R168" s="3">
        <v>10.3</v>
      </c>
      <c r="S168" t="s">
        <v>186</v>
      </c>
    </row>
    <row r="169" spans="1:19" x14ac:dyDescent="0.25">
      <c r="A169" t="s">
        <v>136</v>
      </c>
      <c r="B169">
        <v>-1.414062757267422</v>
      </c>
      <c r="C169">
        <v>0.10277380626591473</v>
      </c>
      <c r="D169" s="11">
        <f t="shared" si="8"/>
        <v>0.30832141879774422</v>
      </c>
      <c r="E169" s="11" t="b">
        <f t="shared" si="9"/>
        <v>1</v>
      </c>
      <c r="F169" t="s">
        <v>240</v>
      </c>
      <c r="G169" t="s">
        <v>244</v>
      </c>
      <c r="H169" t="s">
        <v>120</v>
      </c>
      <c r="I169" s="4">
        <v>43668.663194444445</v>
      </c>
      <c r="J169">
        <v>70.515600000000006</v>
      </c>
      <c r="K169">
        <v>-149.46764999999999</v>
      </c>
      <c r="L169" t="s">
        <v>128</v>
      </c>
      <c r="M169" s="2">
        <v>44903</v>
      </c>
      <c r="N169" t="s">
        <v>173</v>
      </c>
      <c r="Q169" s="3">
        <v>24.05</v>
      </c>
      <c r="R169" s="3">
        <v>15</v>
      </c>
      <c r="S169" t="s">
        <v>180</v>
      </c>
    </row>
    <row r="170" spans="1:19" x14ac:dyDescent="0.25">
      <c r="A170" t="s">
        <v>137</v>
      </c>
      <c r="B170">
        <v>-1.874655497077494</v>
      </c>
      <c r="C170">
        <v>0.10278115914424069</v>
      </c>
      <c r="D170" s="11">
        <f t="shared" si="8"/>
        <v>0.30834347743272206</v>
      </c>
      <c r="E170" s="11" t="b">
        <f t="shared" si="9"/>
        <v>1</v>
      </c>
      <c r="F170" t="s">
        <v>240</v>
      </c>
      <c r="G170" t="s">
        <v>244</v>
      </c>
      <c r="H170" t="s">
        <v>119</v>
      </c>
      <c r="I170" s="4">
        <v>43303.479166666664</v>
      </c>
      <c r="J170">
        <v>70.276660000000007</v>
      </c>
      <c r="K170">
        <v>-147.77771000000001</v>
      </c>
      <c r="L170" t="s">
        <v>127</v>
      </c>
      <c r="M170" s="2">
        <v>44903</v>
      </c>
      <c r="N170" t="s">
        <v>173</v>
      </c>
      <c r="Q170" s="3">
        <v>34.380000000000003</v>
      </c>
      <c r="R170" s="3">
        <v>15.5</v>
      </c>
      <c r="S170" t="s">
        <v>181</v>
      </c>
    </row>
    <row r="171" spans="1:19" x14ac:dyDescent="0.25">
      <c r="A171" t="s">
        <v>138</v>
      </c>
      <c r="B171">
        <v>-1.8117006482950349</v>
      </c>
      <c r="C171">
        <v>7.3321884292776141E-2</v>
      </c>
      <c r="D171" s="11">
        <f t="shared" ref="D171:D198" si="10">3*C171</f>
        <v>0.21996565287832842</v>
      </c>
      <c r="E171" s="11" t="b">
        <f t="shared" ref="E171:E198" si="11">B171&lt;D171</f>
        <v>1</v>
      </c>
      <c r="F171" t="s">
        <v>240</v>
      </c>
      <c r="G171" t="s">
        <v>244</v>
      </c>
      <c r="H171" t="s">
        <v>120</v>
      </c>
      <c r="I171" s="4">
        <v>43668.663194444445</v>
      </c>
      <c r="J171">
        <v>70.515600000000006</v>
      </c>
      <c r="K171">
        <v>-149.46764999999999</v>
      </c>
      <c r="L171" t="s">
        <v>128</v>
      </c>
      <c r="M171" s="2">
        <v>44904</v>
      </c>
      <c r="N171" t="s">
        <v>173</v>
      </c>
      <c r="Q171" s="3">
        <v>46.47</v>
      </c>
      <c r="R171" s="3">
        <v>16</v>
      </c>
      <c r="S171" t="s">
        <v>182</v>
      </c>
    </row>
    <row r="172" spans="1:19" x14ac:dyDescent="0.25">
      <c r="A172" t="s">
        <v>153</v>
      </c>
      <c r="B172">
        <v>-0.23083444553563909</v>
      </c>
      <c r="C172">
        <v>5.5766390385270814E-2</v>
      </c>
      <c r="D172" s="11">
        <f t="shared" si="10"/>
        <v>0.16729917115581244</v>
      </c>
      <c r="E172" s="11" t="b">
        <f t="shared" si="11"/>
        <v>1</v>
      </c>
      <c r="F172" t="s">
        <v>240</v>
      </c>
      <c r="G172" t="s">
        <v>244</v>
      </c>
      <c r="H172" t="s">
        <v>121</v>
      </c>
      <c r="I172" s="4">
        <v>44402.876388888886</v>
      </c>
      <c r="J172" s="6">
        <v>70.172830000000005</v>
      </c>
      <c r="K172" s="6">
        <v>-145.95804000000001</v>
      </c>
      <c r="L172" t="s">
        <v>129</v>
      </c>
      <c r="M172" s="2">
        <v>44902</v>
      </c>
      <c r="N172" t="s">
        <v>175</v>
      </c>
      <c r="Q172" s="3">
        <v>1.38</v>
      </c>
      <c r="R172" s="3">
        <v>6.1</v>
      </c>
      <c r="S172" t="s">
        <v>115</v>
      </c>
    </row>
    <row r="173" spans="1:19" x14ac:dyDescent="0.25">
      <c r="A173" t="s">
        <v>154</v>
      </c>
      <c r="B173">
        <v>-1.1019788915082396</v>
      </c>
      <c r="C173">
        <v>6.3850531387157433E-2</v>
      </c>
      <c r="D173" s="11">
        <f t="shared" si="10"/>
        <v>0.1915515941614723</v>
      </c>
      <c r="E173" s="11" t="b">
        <f t="shared" si="11"/>
        <v>1</v>
      </c>
      <c r="F173" t="s">
        <v>240</v>
      </c>
      <c r="G173" t="s">
        <v>244</v>
      </c>
      <c r="H173" t="s">
        <v>121</v>
      </c>
      <c r="I173" s="4">
        <v>44789.472222222219</v>
      </c>
      <c r="J173" s="6">
        <v>70.172070000000005</v>
      </c>
      <c r="K173" s="6">
        <v>-145.95714000000001</v>
      </c>
      <c r="L173" t="s">
        <v>129</v>
      </c>
      <c r="M173" s="2">
        <v>44902</v>
      </c>
      <c r="N173" t="s">
        <v>175</v>
      </c>
      <c r="Q173" s="3">
        <v>2.0299999999999998</v>
      </c>
      <c r="R173" s="3">
        <v>6.7</v>
      </c>
      <c r="S173" t="s">
        <v>112</v>
      </c>
    </row>
    <row r="174" spans="1:19" x14ac:dyDescent="0.25">
      <c r="A174" t="s">
        <v>155</v>
      </c>
      <c r="B174">
        <v>-1.3387321689807183</v>
      </c>
      <c r="C174">
        <v>6.3967243777786634E-2</v>
      </c>
      <c r="D174" s="11">
        <f t="shared" si="10"/>
        <v>0.19190173133335992</v>
      </c>
      <c r="E174" s="11" t="b">
        <f t="shared" si="11"/>
        <v>1</v>
      </c>
      <c r="F174" t="s">
        <v>240</v>
      </c>
      <c r="G174" t="s">
        <v>244</v>
      </c>
      <c r="H174" t="s">
        <v>122</v>
      </c>
      <c r="I174" s="4">
        <v>44766.447222222225</v>
      </c>
      <c r="J174" s="6">
        <v>70.293049999999994</v>
      </c>
      <c r="K174" s="6">
        <v>-147.7989</v>
      </c>
      <c r="L174" t="s">
        <v>127</v>
      </c>
      <c r="M174" s="2">
        <v>44907</v>
      </c>
      <c r="N174" t="s">
        <v>175</v>
      </c>
      <c r="Q174" s="3">
        <v>3.02</v>
      </c>
      <c r="R174" s="3">
        <v>7.4</v>
      </c>
      <c r="S174" t="s">
        <v>113</v>
      </c>
    </row>
    <row r="175" spans="1:19" x14ac:dyDescent="0.25">
      <c r="A175" t="s">
        <v>156</v>
      </c>
      <c r="B175">
        <v>-2.3024256234198019</v>
      </c>
      <c r="C175">
        <v>5.1684464546791313E-2</v>
      </c>
      <c r="D175" s="11">
        <f t="shared" si="10"/>
        <v>0.15505339364037393</v>
      </c>
      <c r="E175" s="11" t="b">
        <f t="shared" si="11"/>
        <v>1</v>
      </c>
      <c r="F175" t="s">
        <v>240</v>
      </c>
      <c r="G175" t="s">
        <v>244</v>
      </c>
      <c r="H175" t="s">
        <v>122</v>
      </c>
      <c r="I175" s="4">
        <v>44766.447222222225</v>
      </c>
      <c r="J175" s="6">
        <v>70.293049999999994</v>
      </c>
      <c r="K175" s="6">
        <v>-147.7989</v>
      </c>
      <c r="L175" t="s">
        <v>127</v>
      </c>
      <c r="M175" s="2">
        <v>44902</v>
      </c>
      <c r="N175" t="s">
        <v>175</v>
      </c>
      <c r="Q175" s="3">
        <v>1.17</v>
      </c>
      <c r="R175" s="3">
        <v>7.5</v>
      </c>
      <c r="S175" t="s">
        <v>113</v>
      </c>
    </row>
    <row r="176" spans="1:19" x14ac:dyDescent="0.25">
      <c r="A176" t="s">
        <v>157</v>
      </c>
      <c r="B176">
        <v>-1.5405105304629223</v>
      </c>
      <c r="C176">
        <v>6.8525638525418334E-2</v>
      </c>
      <c r="D176" s="11">
        <f t="shared" si="10"/>
        <v>0.20557691557625501</v>
      </c>
      <c r="E176" s="11" t="b">
        <f t="shared" si="11"/>
        <v>1</v>
      </c>
      <c r="F176" t="s">
        <v>240</v>
      </c>
      <c r="G176" t="s">
        <v>244</v>
      </c>
      <c r="H176" t="s">
        <v>122</v>
      </c>
      <c r="I176" s="4">
        <v>44786.497916666667</v>
      </c>
      <c r="J176" s="6">
        <v>70.293049999999994</v>
      </c>
      <c r="K176" s="6">
        <v>-147.7989</v>
      </c>
      <c r="L176" t="s">
        <v>127</v>
      </c>
      <c r="M176" s="2">
        <v>44902</v>
      </c>
      <c r="N176" t="s">
        <v>175</v>
      </c>
      <c r="Q176" s="3">
        <v>2.92</v>
      </c>
      <c r="R176" s="3">
        <v>7.5</v>
      </c>
      <c r="S176" t="s">
        <v>188</v>
      </c>
    </row>
    <row r="177" spans="1:19" x14ac:dyDescent="0.25">
      <c r="A177" t="s">
        <v>158</v>
      </c>
      <c r="B177">
        <v>-1.2908434378555829</v>
      </c>
      <c r="C177">
        <v>5.6666365374872255E-2</v>
      </c>
      <c r="D177" s="11">
        <f t="shared" si="10"/>
        <v>0.16999909612461678</v>
      </c>
      <c r="E177" s="11" t="b">
        <f t="shared" si="11"/>
        <v>1</v>
      </c>
      <c r="F177" t="s">
        <v>240</v>
      </c>
      <c r="G177" t="s">
        <v>244</v>
      </c>
      <c r="H177" t="s">
        <v>122</v>
      </c>
      <c r="I177" s="4">
        <v>44399.750694444447</v>
      </c>
      <c r="J177" s="6">
        <v>70.292900000000003</v>
      </c>
      <c r="K177" s="6">
        <v>-147.79822999999999</v>
      </c>
      <c r="L177" t="s">
        <v>127</v>
      </c>
      <c r="M177" s="2">
        <v>44902</v>
      </c>
      <c r="N177" t="s">
        <v>175</v>
      </c>
      <c r="Q177" s="3">
        <v>3.06</v>
      </c>
      <c r="R177" s="3">
        <v>7.6</v>
      </c>
      <c r="S177" t="s">
        <v>178</v>
      </c>
    </row>
    <row r="178" spans="1:19" x14ac:dyDescent="0.25">
      <c r="A178" t="s">
        <v>160</v>
      </c>
      <c r="B178">
        <v>-0.95239386619608624</v>
      </c>
      <c r="C178">
        <v>5.7796504436226678E-2</v>
      </c>
      <c r="D178" s="11">
        <f t="shared" si="10"/>
        <v>0.17338951330868002</v>
      </c>
      <c r="E178" s="11" t="b">
        <f t="shared" si="11"/>
        <v>1</v>
      </c>
      <c r="F178" t="s">
        <v>240</v>
      </c>
      <c r="G178" t="s">
        <v>244</v>
      </c>
      <c r="H178" t="s">
        <v>121</v>
      </c>
      <c r="I178" s="4">
        <v>44789.472222222219</v>
      </c>
      <c r="J178" s="6">
        <v>70.172070000000005</v>
      </c>
      <c r="K178" s="6">
        <v>-145.95714000000001</v>
      </c>
      <c r="L178" t="s">
        <v>129</v>
      </c>
      <c r="M178" s="2">
        <v>44907</v>
      </c>
      <c r="N178" t="s">
        <v>175</v>
      </c>
      <c r="Q178" s="3">
        <v>7.37</v>
      </c>
      <c r="R178" s="3">
        <v>9.1999999999999993</v>
      </c>
      <c r="S178" t="s">
        <v>112</v>
      </c>
    </row>
    <row r="179" spans="1:19" x14ac:dyDescent="0.25">
      <c r="A179" t="s">
        <v>162</v>
      </c>
      <c r="B179">
        <v>-0.35459184057811755</v>
      </c>
      <c r="C179">
        <v>5.9396013638331066E-2</v>
      </c>
      <c r="D179" s="11">
        <f t="shared" si="10"/>
        <v>0.17818804091499318</v>
      </c>
      <c r="E179" s="11" t="b">
        <f t="shared" si="11"/>
        <v>1</v>
      </c>
      <c r="F179" t="s">
        <v>240</v>
      </c>
      <c r="G179" t="s">
        <v>244</v>
      </c>
      <c r="H179" t="s">
        <v>122</v>
      </c>
      <c r="I179" s="4">
        <v>44786.497916666667</v>
      </c>
      <c r="J179" s="6">
        <v>70.293049999999994</v>
      </c>
      <c r="K179" s="6">
        <v>-147.7989</v>
      </c>
      <c r="L179" t="s">
        <v>127</v>
      </c>
      <c r="M179" s="2">
        <v>44902</v>
      </c>
      <c r="N179" t="s">
        <v>175</v>
      </c>
      <c r="Q179" s="3">
        <v>23.42</v>
      </c>
      <c r="R179" s="3">
        <v>13.5</v>
      </c>
      <c r="S179" t="s">
        <v>188</v>
      </c>
    </row>
    <row r="180" spans="1:19" x14ac:dyDescent="0.25">
      <c r="A180" t="s">
        <v>42</v>
      </c>
      <c r="B180">
        <v>-1.601313076722914</v>
      </c>
      <c r="C180">
        <v>0.1250069403344149</v>
      </c>
      <c r="D180" s="11">
        <f t="shared" si="10"/>
        <v>0.37502082100324469</v>
      </c>
      <c r="E180" s="11" t="b">
        <f t="shared" si="11"/>
        <v>1</v>
      </c>
      <c r="F180" t="s">
        <v>274</v>
      </c>
      <c r="G180" t="s">
        <v>2</v>
      </c>
      <c r="H180">
        <v>1</v>
      </c>
      <c r="I180" s="7">
        <v>44805</v>
      </c>
      <c r="J180" s="5">
        <v>60.007399999999997</v>
      </c>
      <c r="K180" s="5">
        <v>-168.07210000000001</v>
      </c>
      <c r="M180" s="2">
        <v>44901</v>
      </c>
      <c r="N180" t="s">
        <v>46</v>
      </c>
      <c r="O180" t="s">
        <v>47</v>
      </c>
      <c r="P180" s="5" t="s">
        <v>202</v>
      </c>
      <c r="Q180" s="3">
        <f>AVERAGE(1.26,1.46)</f>
        <v>1.3599999999999999</v>
      </c>
      <c r="R180" s="3">
        <f>AVERAGE(5.5,6)</f>
        <v>5.75</v>
      </c>
      <c r="S180" t="s">
        <v>48</v>
      </c>
    </row>
    <row r="181" spans="1:19" x14ac:dyDescent="0.25">
      <c r="A181" t="s">
        <v>43</v>
      </c>
      <c r="B181">
        <v>-0.41270400868497092</v>
      </c>
      <c r="C181">
        <v>5.5956664749621868E-2</v>
      </c>
      <c r="D181" s="11">
        <f t="shared" si="10"/>
        <v>0.16786999424886562</v>
      </c>
      <c r="E181" s="11" t="b">
        <f t="shared" si="11"/>
        <v>1</v>
      </c>
      <c r="F181" t="s">
        <v>274</v>
      </c>
      <c r="G181" t="s">
        <v>2</v>
      </c>
      <c r="H181">
        <v>1</v>
      </c>
      <c r="I181" s="7">
        <v>44805</v>
      </c>
      <c r="J181" s="5">
        <v>60.007399999999997</v>
      </c>
      <c r="K181" s="5">
        <v>-168.07210000000001</v>
      </c>
      <c r="M181" s="2">
        <v>44902</v>
      </c>
      <c r="N181" t="s">
        <v>46</v>
      </c>
      <c r="O181" t="s">
        <v>47</v>
      </c>
      <c r="P181" s="5" t="s">
        <v>202</v>
      </c>
      <c r="Q181" s="3">
        <f>AVERAGE(1.21,1.42)</f>
        <v>1.3149999999999999</v>
      </c>
      <c r="R181" s="3">
        <f>AVERAGE(6,6.2)</f>
        <v>6.1</v>
      </c>
      <c r="S181" t="s">
        <v>48</v>
      </c>
    </row>
    <row r="182" spans="1:19" x14ac:dyDescent="0.25">
      <c r="A182" t="s">
        <v>11</v>
      </c>
      <c r="B182">
        <v>-0.98898300907819836</v>
      </c>
      <c r="C182">
        <v>0.10438272343153079</v>
      </c>
      <c r="D182" s="11">
        <f t="shared" si="10"/>
        <v>0.31314817029459241</v>
      </c>
      <c r="E182" s="11" t="b">
        <f t="shared" si="11"/>
        <v>1</v>
      </c>
      <c r="F182" t="s">
        <v>274</v>
      </c>
      <c r="G182" t="s">
        <v>2</v>
      </c>
      <c r="H182">
        <v>10</v>
      </c>
      <c r="I182" s="7">
        <v>44809</v>
      </c>
      <c r="J182" s="5">
        <v>60.997999999999998</v>
      </c>
      <c r="K182" s="5">
        <v>-168.99333333333334</v>
      </c>
      <c r="M182" s="1">
        <v>44851</v>
      </c>
      <c r="N182" t="s">
        <v>13</v>
      </c>
      <c r="O182" s="5" t="s">
        <v>201</v>
      </c>
      <c r="P182" s="5" t="s">
        <v>202</v>
      </c>
      <c r="Q182" s="3">
        <f>AVERAGE(0.278,0.443,0.369,0.377,0.33)</f>
        <v>0.35940000000000005</v>
      </c>
      <c r="R182" s="3">
        <v>3</v>
      </c>
      <c r="S182" t="s">
        <v>14</v>
      </c>
    </row>
    <row r="183" spans="1:19" x14ac:dyDescent="0.25">
      <c r="A183" t="s">
        <v>12</v>
      </c>
      <c r="B183">
        <v>-0.40678517674815678</v>
      </c>
      <c r="C183">
        <v>6.8097245486183317E-2</v>
      </c>
      <c r="D183" s="11">
        <f t="shared" si="10"/>
        <v>0.20429173645854995</v>
      </c>
      <c r="E183" s="11" t="b">
        <f t="shared" si="11"/>
        <v>1</v>
      </c>
      <c r="F183" t="s">
        <v>274</v>
      </c>
      <c r="G183" t="s">
        <v>2</v>
      </c>
      <c r="H183">
        <v>10</v>
      </c>
      <c r="I183" s="7">
        <v>44809</v>
      </c>
      <c r="J183" s="5">
        <v>60.997999999999998</v>
      </c>
      <c r="K183" s="5">
        <v>-168.99333333333334</v>
      </c>
      <c r="M183" s="1">
        <v>44851</v>
      </c>
      <c r="N183" t="s">
        <v>13</v>
      </c>
      <c r="O183" s="5" t="s">
        <v>201</v>
      </c>
      <c r="P183" s="5" t="s">
        <v>202</v>
      </c>
      <c r="Q183" s="3">
        <f>AVERAGE(0.294,0.334,0.311)</f>
        <v>0.313</v>
      </c>
      <c r="R183" s="3">
        <f>AVERAGE(2.5,2,2.6)</f>
        <v>2.3666666666666667</v>
      </c>
      <c r="S183" t="s">
        <v>15</v>
      </c>
    </row>
    <row r="184" spans="1:19" x14ac:dyDescent="0.25">
      <c r="A184" t="s">
        <v>31</v>
      </c>
      <c r="B184">
        <v>-1.4592611102394377</v>
      </c>
      <c r="C184">
        <v>0.19417224108533773</v>
      </c>
      <c r="D184" s="11">
        <f t="shared" si="10"/>
        <v>0.58251672325601322</v>
      </c>
      <c r="E184" s="11" t="b">
        <f t="shared" si="11"/>
        <v>1</v>
      </c>
      <c r="F184" t="s">
        <v>274</v>
      </c>
      <c r="G184" t="s">
        <v>2</v>
      </c>
      <c r="H184">
        <v>22</v>
      </c>
      <c r="I184" s="4">
        <v>44813</v>
      </c>
      <c r="J184">
        <v>62.502499999999998</v>
      </c>
      <c r="K184">
        <v>-169.01499999999999</v>
      </c>
      <c r="M184" s="2">
        <v>44901</v>
      </c>
      <c r="N184" t="s">
        <v>33</v>
      </c>
      <c r="O184" t="s">
        <v>35</v>
      </c>
      <c r="Q184" s="3">
        <f>2.527/7</f>
        <v>0.36100000000000004</v>
      </c>
      <c r="R184" s="3"/>
      <c r="S184" t="s">
        <v>36</v>
      </c>
    </row>
    <row r="185" spans="1:19" x14ac:dyDescent="0.25">
      <c r="A185" t="s">
        <v>205</v>
      </c>
      <c r="B185">
        <v>-1.5243682615443532</v>
      </c>
      <c r="C185">
        <v>7.1642871976655045E-2</v>
      </c>
      <c r="D185" s="11">
        <f t="shared" si="10"/>
        <v>0.21492861592996515</v>
      </c>
      <c r="E185" s="11" t="b">
        <f t="shared" si="11"/>
        <v>1</v>
      </c>
      <c r="F185" t="s">
        <v>240</v>
      </c>
      <c r="G185" t="s">
        <v>244</v>
      </c>
      <c r="H185" t="s">
        <v>150</v>
      </c>
      <c r="I185" s="4">
        <v>44405.444444444445</v>
      </c>
      <c r="J185" s="6">
        <v>70.185040000000001</v>
      </c>
      <c r="K185" s="6">
        <v>-146.05628999999999</v>
      </c>
      <c r="L185" t="s">
        <v>129</v>
      </c>
      <c r="M185" s="2">
        <v>44902</v>
      </c>
      <c r="N185" t="s">
        <v>16</v>
      </c>
      <c r="O185" s="5" t="s">
        <v>199</v>
      </c>
      <c r="Q185" s="3">
        <v>2.52</v>
      </c>
      <c r="R185" s="3">
        <v>7.4</v>
      </c>
      <c r="S185" t="s">
        <v>184</v>
      </c>
    </row>
    <row r="186" spans="1:19" x14ac:dyDescent="0.25">
      <c r="A186" t="s">
        <v>206</v>
      </c>
      <c r="B186">
        <v>-2.2513084385109767</v>
      </c>
      <c r="C186">
        <v>0.13514134350434909</v>
      </c>
      <c r="D186" s="11">
        <f t="shared" si="10"/>
        <v>0.40542403051304726</v>
      </c>
      <c r="E186" s="11" t="b">
        <f t="shared" si="11"/>
        <v>1</v>
      </c>
      <c r="F186" t="s">
        <v>240</v>
      </c>
      <c r="G186" t="s">
        <v>244</v>
      </c>
      <c r="H186" t="s">
        <v>121</v>
      </c>
      <c r="I186" s="4">
        <v>44789.472222222219</v>
      </c>
      <c r="J186" s="6">
        <v>70.172070000000005</v>
      </c>
      <c r="K186" s="6">
        <v>-145.95714000000001</v>
      </c>
      <c r="L186" t="s">
        <v>129</v>
      </c>
      <c r="M186" s="2">
        <v>44902</v>
      </c>
      <c r="N186" t="s">
        <v>16</v>
      </c>
      <c r="O186" s="5" t="s">
        <v>199</v>
      </c>
      <c r="Q186" s="3">
        <v>4.0599999999999996</v>
      </c>
      <c r="R186" s="3">
        <v>8.6999999999999993</v>
      </c>
      <c r="S186" t="s">
        <v>216</v>
      </c>
    </row>
    <row r="187" spans="1:19" x14ac:dyDescent="0.25">
      <c r="A187" t="s">
        <v>207</v>
      </c>
      <c r="B187">
        <v>-1.5582670262733702</v>
      </c>
      <c r="C187">
        <v>0.217347787915842</v>
      </c>
      <c r="D187" s="11">
        <f t="shared" si="10"/>
        <v>0.65204336374752603</v>
      </c>
      <c r="E187" s="11" t="b">
        <f t="shared" si="11"/>
        <v>1</v>
      </c>
      <c r="F187" t="s">
        <v>240</v>
      </c>
      <c r="G187" t="s">
        <v>244</v>
      </c>
      <c r="H187" t="s">
        <v>151</v>
      </c>
      <c r="I187" s="4">
        <v>44792.40625</v>
      </c>
      <c r="J187" s="6">
        <v>70.155240000000006</v>
      </c>
      <c r="K187" s="6">
        <v>-146.11319</v>
      </c>
      <c r="L187" t="s">
        <v>129</v>
      </c>
      <c r="M187" s="2">
        <v>44902</v>
      </c>
      <c r="N187" t="s">
        <v>16</v>
      </c>
      <c r="O187" s="5" t="s">
        <v>199</v>
      </c>
      <c r="Q187" s="3">
        <v>5.32</v>
      </c>
      <c r="R187" s="3">
        <v>9.1</v>
      </c>
      <c r="S187" t="s">
        <v>186</v>
      </c>
    </row>
    <row r="188" spans="1:19" x14ac:dyDescent="0.25">
      <c r="A188" t="s">
        <v>208</v>
      </c>
      <c r="B188">
        <v>-3.3317643047944285</v>
      </c>
      <c r="C188">
        <v>9.7661813554096352E-2</v>
      </c>
      <c r="D188" s="11">
        <f t="shared" si="10"/>
        <v>0.29298544066228904</v>
      </c>
      <c r="E188" s="11" t="b">
        <f t="shared" si="11"/>
        <v>1</v>
      </c>
      <c r="F188" t="s">
        <v>240</v>
      </c>
      <c r="G188" t="s">
        <v>244</v>
      </c>
      <c r="H188" t="s">
        <v>151</v>
      </c>
      <c r="I188" s="4">
        <v>44792.40625</v>
      </c>
      <c r="J188" s="6">
        <v>70.155240000000006</v>
      </c>
      <c r="K188" s="6">
        <v>-146.11319</v>
      </c>
      <c r="L188" t="s">
        <v>129</v>
      </c>
      <c r="M188" s="2">
        <v>44902</v>
      </c>
      <c r="N188" t="s">
        <v>16</v>
      </c>
      <c r="O188" s="5" t="s">
        <v>199</v>
      </c>
      <c r="Q188" s="3">
        <v>7.33</v>
      </c>
      <c r="R188" s="3">
        <v>10.1</v>
      </c>
      <c r="S188" t="s">
        <v>186</v>
      </c>
    </row>
    <row r="189" spans="1:19" x14ac:dyDescent="0.25">
      <c r="A189" t="s">
        <v>209</v>
      </c>
      <c r="B189">
        <v>0.18348379004117296</v>
      </c>
      <c r="C189">
        <v>0.13162520308545222</v>
      </c>
      <c r="D189" s="11">
        <f t="shared" si="10"/>
        <v>0.39487560925635667</v>
      </c>
      <c r="E189" s="11" t="b">
        <f t="shared" si="11"/>
        <v>1</v>
      </c>
      <c r="F189" t="s">
        <v>240</v>
      </c>
      <c r="G189" t="s">
        <v>244</v>
      </c>
      <c r="H189" t="s">
        <v>152</v>
      </c>
      <c r="I189" s="4">
        <v>44789.527777777781</v>
      </c>
      <c r="J189" s="6">
        <v>70.142983000000001</v>
      </c>
      <c r="K189" s="6">
        <v>-146.022167</v>
      </c>
      <c r="L189" t="s">
        <v>129</v>
      </c>
      <c r="M189" s="2">
        <v>44903</v>
      </c>
      <c r="N189" t="s">
        <v>16</v>
      </c>
      <c r="O189" s="5" t="s">
        <v>199</v>
      </c>
      <c r="Q189" s="3">
        <v>9.24</v>
      </c>
      <c r="R189" s="3">
        <v>11</v>
      </c>
      <c r="S189" t="s">
        <v>215</v>
      </c>
    </row>
    <row r="190" spans="1:19" x14ac:dyDescent="0.25">
      <c r="A190" t="s">
        <v>210</v>
      </c>
      <c r="B190">
        <v>-4.0285722464464016</v>
      </c>
      <c r="C190">
        <v>7.3641100228839185E-2</v>
      </c>
      <c r="D190" s="11">
        <f t="shared" si="10"/>
        <v>0.22092330068651755</v>
      </c>
      <c r="E190" s="11" t="b">
        <f t="shared" si="11"/>
        <v>1</v>
      </c>
      <c r="F190" t="s">
        <v>240</v>
      </c>
      <c r="G190" t="s">
        <v>244</v>
      </c>
      <c r="H190" t="s">
        <v>151</v>
      </c>
      <c r="I190" s="4">
        <v>44792.40625</v>
      </c>
      <c r="J190" s="6">
        <v>70.155240000000006</v>
      </c>
      <c r="K190" s="6">
        <v>-146.11319</v>
      </c>
      <c r="L190" t="s">
        <v>129</v>
      </c>
      <c r="M190" s="2">
        <v>44902</v>
      </c>
      <c r="N190" t="s">
        <v>16</v>
      </c>
      <c r="O190" s="5" t="s">
        <v>199</v>
      </c>
      <c r="Q190" s="3">
        <v>9.33</v>
      </c>
      <c r="R190" s="3">
        <v>11.1</v>
      </c>
      <c r="S190" t="s">
        <v>186</v>
      </c>
    </row>
    <row r="191" spans="1:19" x14ac:dyDescent="0.25">
      <c r="A191" t="s">
        <v>211</v>
      </c>
      <c r="B191">
        <v>-1.7336796818552589</v>
      </c>
      <c r="C191">
        <v>9.127027782246333E-2</v>
      </c>
      <c r="D191" s="11">
        <f t="shared" si="10"/>
        <v>0.27381083346738999</v>
      </c>
      <c r="E191" s="11" t="b">
        <f t="shared" si="11"/>
        <v>1</v>
      </c>
      <c r="F191" t="s">
        <v>240</v>
      </c>
      <c r="G191" t="s">
        <v>244</v>
      </c>
      <c r="H191" t="s">
        <v>122</v>
      </c>
      <c r="I191" s="4">
        <v>44399.750694444447</v>
      </c>
      <c r="J191" s="6">
        <v>70.292900000000003</v>
      </c>
      <c r="K191" s="6">
        <v>-147.79822999999999</v>
      </c>
      <c r="L191" t="s">
        <v>127</v>
      </c>
      <c r="M191" s="2">
        <v>44902</v>
      </c>
      <c r="N191" t="s">
        <v>16</v>
      </c>
      <c r="O191" s="5" t="s">
        <v>199</v>
      </c>
      <c r="Q191" s="3">
        <v>9.8000000000000007</v>
      </c>
      <c r="R191" s="3">
        <v>11.2</v>
      </c>
      <c r="S191" t="s">
        <v>178</v>
      </c>
    </row>
    <row r="192" spans="1:19" x14ac:dyDescent="0.25">
      <c r="A192" t="s">
        <v>212</v>
      </c>
      <c r="B192">
        <v>-2.4670767663892996</v>
      </c>
      <c r="C192">
        <v>8.9608275443357727E-2</v>
      </c>
      <c r="D192" s="11">
        <f t="shared" si="10"/>
        <v>0.26882482633007321</v>
      </c>
      <c r="E192" s="11" t="b">
        <f t="shared" si="11"/>
        <v>1</v>
      </c>
      <c r="F192" t="s">
        <v>240</v>
      </c>
      <c r="G192" t="s">
        <v>244</v>
      </c>
      <c r="H192" t="s">
        <v>122</v>
      </c>
      <c r="I192" s="4">
        <v>44399.750694444447</v>
      </c>
      <c r="J192" s="6">
        <v>70.292900000000003</v>
      </c>
      <c r="K192" s="6">
        <v>-147.79822999999999</v>
      </c>
      <c r="L192" t="s">
        <v>127</v>
      </c>
      <c r="M192" s="2">
        <v>44902</v>
      </c>
      <c r="N192" t="s">
        <v>16</v>
      </c>
      <c r="O192" s="5" t="s">
        <v>199</v>
      </c>
      <c r="Q192" s="3">
        <v>10.31</v>
      </c>
      <c r="R192" s="3">
        <v>11.9</v>
      </c>
      <c r="S192" t="s">
        <v>178</v>
      </c>
    </row>
    <row r="193" spans="1:19" x14ac:dyDescent="0.25">
      <c r="A193" t="s">
        <v>213</v>
      </c>
      <c r="B193">
        <v>-0.99221146286190964</v>
      </c>
      <c r="C193">
        <v>5.1317861367038156E-2</v>
      </c>
      <c r="D193" s="11">
        <f t="shared" si="10"/>
        <v>0.15395358410111448</v>
      </c>
      <c r="E193" s="11" t="b">
        <f t="shared" si="11"/>
        <v>1</v>
      </c>
      <c r="F193" t="s">
        <v>240</v>
      </c>
      <c r="G193" t="s">
        <v>244</v>
      </c>
      <c r="H193" t="s">
        <v>122</v>
      </c>
      <c r="I193" s="4">
        <v>44399.750694444447</v>
      </c>
      <c r="J193" s="6">
        <v>70.292900000000003</v>
      </c>
      <c r="K193" s="6">
        <v>-147.79822999999999</v>
      </c>
      <c r="L193" t="s">
        <v>127</v>
      </c>
      <c r="M193" s="2">
        <v>44902</v>
      </c>
      <c r="N193" t="s">
        <v>16</v>
      </c>
      <c r="O193" s="5" t="s">
        <v>199</v>
      </c>
      <c r="Q193" s="3">
        <v>14.05</v>
      </c>
      <c r="R193" s="3">
        <v>12.2</v>
      </c>
      <c r="S193" t="s">
        <v>178</v>
      </c>
    </row>
    <row r="194" spans="1:19" x14ac:dyDescent="0.25">
      <c r="A194" t="s">
        <v>71</v>
      </c>
      <c r="B194">
        <v>-3.7503871454162132</v>
      </c>
      <c r="C194">
        <v>0.17966559182253639</v>
      </c>
      <c r="D194" s="11">
        <f t="shared" si="10"/>
        <v>0.53899677546760916</v>
      </c>
      <c r="E194" s="11" t="b">
        <f t="shared" si="11"/>
        <v>1</v>
      </c>
      <c r="F194" t="s">
        <v>239</v>
      </c>
      <c r="G194" t="s">
        <v>79</v>
      </c>
      <c r="H194" t="s">
        <v>80</v>
      </c>
      <c r="I194" s="8">
        <v>44777</v>
      </c>
      <c r="J194" s="9">
        <v>56.258499999999998</v>
      </c>
      <c r="K194" s="9">
        <v>-132.36789999999999</v>
      </c>
      <c r="M194" s="2">
        <v>44904</v>
      </c>
      <c r="N194" t="s">
        <v>81</v>
      </c>
      <c r="O194" s="10" t="s">
        <v>203</v>
      </c>
      <c r="Q194" s="3">
        <v>42.43</v>
      </c>
      <c r="R194" s="3">
        <v>16.3</v>
      </c>
    </row>
    <row r="195" spans="1:19" x14ac:dyDescent="0.25">
      <c r="A195" t="s">
        <v>73</v>
      </c>
      <c r="B195">
        <v>-0.25773822706661137</v>
      </c>
      <c r="C195">
        <v>0.15183081061913123</v>
      </c>
      <c r="D195" s="11">
        <f t="shared" si="10"/>
        <v>0.45549243185739369</v>
      </c>
      <c r="E195" s="11" t="b">
        <f t="shared" si="11"/>
        <v>1</v>
      </c>
      <c r="F195" t="s">
        <v>239</v>
      </c>
      <c r="G195" t="s">
        <v>79</v>
      </c>
      <c r="H195" t="s">
        <v>80</v>
      </c>
      <c r="I195" s="8">
        <v>44777</v>
      </c>
      <c r="J195" s="9">
        <v>56.258499999999998</v>
      </c>
      <c r="K195" s="9">
        <v>-132.36789999999999</v>
      </c>
      <c r="M195" s="2">
        <v>44907</v>
      </c>
      <c r="N195" t="s">
        <v>81</v>
      </c>
      <c r="O195" s="10" t="s">
        <v>203</v>
      </c>
      <c r="Q195" s="3">
        <v>31.41</v>
      </c>
      <c r="R195" s="3">
        <v>13.8</v>
      </c>
    </row>
    <row r="196" spans="1:19" x14ac:dyDescent="0.25">
      <c r="A196" t="s">
        <v>74</v>
      </c>
      <c r="B196">
        <v>-9.8467840403326248E-2</v>
      </c>
      <c r="C196">
        <v>0.11453858335819792</v>
      </c>
      <c r="D196" s="11">
        <f t="shared" si="10"/>
        <v>0.34361575007459377</v>
      </c>
      <c r="E196" s="11" t="b">
        <f t="shared" si="11"/>
        <v>1</v>
      </c>
      <c r="F196" t="s">
        <v>239</v>
      </c>
      <c r="G196" t="s">
        <v>79</v>
      </c>
      <c r="H196" t="s">
        <v>80</v>
      </c>
      <c r="I196" s="8">
        <v>44777</v>
      </c>
      <c r="J196" s="9">
        <v>56.258499999999998</v>
      </c>
      <c r="K196" s="9">
        <v>-132.36789999999999</v>
      </c>
      <c r="M196" s="2">
        <v>44902</v>
      </c>
      <c r="N196" t="s">
        <v>81</v>
      </c>
      <c r="O196" s="10" t="s">
        <v>203</v>
      </c>
      <c r="Q196" s="3">
        <v>43.84</v>
      </c>
      <c r="R196" s="3">
        <v>15.8</v>
      </c>
    </row>
    <row r="197" spans="1:19" x14ac:dyDescent="0.25">
      <c r="A197" t="s">
        <v>75</v>
      </c>
      <c r="B197">
        <v>-0.46274504233256003</v>
      </c>
      <c r="C197">
        <v>7.221556793463299E-2</v>
      </c>
      <c r="D197" s="11">
        <f t="shared" si="10"/>
        <v>0.21664670380389897</v>
      </c>
      <c r="E197" s="11" t="b">
        <f t="shared" si="11"/>
        <v>1</v>
      </c>
      <c r="F197" t="s">
        <v>239</v>
      </c>
      <c r="G197" t="s">
        <v>79</v>
      </c>
      <c r="H197" t="s">
        <v>80</v>
      </c>
      <c r="I197" s="8">
        <v>44777</v>
      </c>
      <c r="J197" s="9">
        <v>56.258499999999998</v>
      </c>
      <c r="K197" s="9">
        <v>-132.36789999999999</v>
      </c>
      <c r="M197" s="2">
        <v>44904</v>
      </c>
      <c r="N197" t="s">
        <v>81</v>
      </c>
      <c r="O197" s="10" t="s">
        <v>203</v>
      </c>
      <c r="Q197" s="3">
        <v>43.35</v>
      </c>
      <c r="R197" s="3">
        <v>16.5</v>
      </c>
    </row>
    <row r="198" spans="1:19" x14ac:dyDescent="0.25">
      <c r="A198" t="s">
        <v>77</v>
      </c>
      <c r="B198">
        <v>-3.2273776324543242</v>
      </c>
      <c r="C198">
        <v>0.12965421997935228</v>
      </c>
      <c r="D198" s="11">
        <f t="shared" si="10"/>
        <v>0.38896265993805684</v>
      </c>
      <c r="E198" s="11" t="b">
        <f t="shared" si="11"/>
        <v>1</v>
      </c>
      <c r="F198" t="s">
        <v>239</v>
      </c>
      <c r="G198" t="s">
        <v>79</v>
      </c>
      <c r="H198" t="s">
        <v>80</v>
      </c>
      <c r="I198" s="8">
        <v>44777</v>
      </c>
      <c r="J198" s="9">
        <v>56.258499999999998</v>
      </c>
      <c r="K198" s="9">
        <v>-132.36789999999999</v>
      </c>
      <c r="M198" s="2">
        <v>44904</v>
      </c>
      <c r="N198" t="s">
        <v>81</v>
      </c>
      <c r="O198" s="10" t="s">
        <v>203</v>
      </c>
      <c r="Q198" s="3">
        <v>38.25</v>
      </c>
      <c r="R198" s="3">
        <v>16</v>
      </c>
    </row>
    <row r="199" spans="1:19" x14ac:dyDescent="0.25">
      <c r="A199" t="s">
        <v>245</v>
      </c>
      <c r="B199">
        <v>1.6744913624871316</v>
      </c>
      <c r="C199">
        <v>0.12049050115527893</v>
      </c>
      <c r="D199" s="11">
        <f t="shared" ref="D199:D224" si="12">3*C199</f>
        <v>0.36147150346583679</v>
      </c>
      <c r="E199" s="11" t="b">
        <f t="shared" ref="E199:E224" si="13">B199&lt;D199</f>
        <v>0</v>
      </c>
      <c r="F199" t="s">
        <v>239</v>
      </c>
      <c r="G199" t="s">
        <v>271</v>
      </c>
      <c r="H199" t="s">
        <v>277</v>
      </c>
      <c r="I199" s="13">
        <v>44312</v>
      </c>
      <c r="M199" s="12">
        <v>44916</v>
      </c>
      <c r="N199" t="s">
        <v>10</v>
      </c>
      <c r="Q199" s="3"/>
      <c r="R199" s="3"/>
    </row>
    <row r="200" spans="1:19" x14ac:dyDescent="0.25">
      <c r="A200" t="s">
        <v>246</v>
      </c>
      <c r="B200">
        <v>0.96799805948405215</v>
      </c>
      <c r="C200">
        <v>0.18024286739012976</v>
      </c>
      <c r="D200" s="11">
        <f t="shared" si="12"/>
        <v>0.54072860217038932</v>
      </c>
      <c r="E200" s="11" t="b">
        <f t="shared" si="13"/>
        <v>0</v>
      </c>
      <c r="F200" t="s">
        <v>272</v>
      </c>
      <c r="G200" t="s">
        <v>276</v>
      </c>
      <c r="H200">
        <v>3</v>
      </c>
      <c r="I200" s="13">
        <v>44426</v>
      </c>
      <c r="M200" s="12">
        <v>44916</v>
      </c>
      <c r="N200" t="s">
        <v>9</v>
      </c>
      <c r="Q200" s="3"/>
      <c r="R200" s="3"/>
    </row>
    <row r="201" spans="1:19" x14ac:dyDescent="0.25">
      <c r="A201" t="s">
        <v>247</v>
      </c>
      <c r="B201">
        <v>2.0376924131551277</v>
      </c>
      <c r="C201">
        <v>5.5673565523749899E-2</v>
      </c>
      <c r="D201" s="11">
        <f t="shared" si="12"/>
        <v>0.16702069657124968</v>
      </c>
      <c r="E201" s="11" t="b">
        <f t="shared" si="13"/>
        <v>0</v>
      </c>
      <c r="F201" t="s">
        <v>239</v>
      </c>
      <c r="G201" t="s">
        <v>273</v>
      </c>
      <c r="I201" s="13">
        <v>44431</v>
      </c>
      <c r="M201" s="12">
        <v>44916</v>
      </c>
      <c r="N201" t="s">
        <v>9</v>
      </c>
      <c r="Q201" s="3"/>
      <c r="R201" s="3"/>
    </row>
    <row r="202" spans="1:19" x14ac:dyDescent="0.25">
      <c r="A202" t="s">
        <v>248</v>
      </c>
      <c r="B202">
        <v>11.973797008170333</v>
      </c>
      <c r="C202">
        <v>0.16142498435082128</v>
      </c>
      <c r="D202" s="11">
        <f t="shared" si="12"/>
        <v>0.48427495305246382</v>
      </c>
      <c r="E202" s="11" t="b">
        <f t="shared" si="13"/>
        <v>0</v>
      </c>
      <c r="F202" t="s">
        <v>239</v>
      </c>
      <c r="G202" t="s">
        <v>271</v>
      </c>
      <c r="H202" t="s">
        <v>277</v>
      </c>
      <c r="I202" s="13">
        <v>44312</v>
      </c>
      <c r="M202" s="12">
        <v>44916</v>
      </c>
      <c r="N202" t="s">
        <v>10</v>
      </c>
      <c r="Q202" s="3"/>
      <c r="R202" s="3"/>
    </row>
    <row r="203" spans="1:19" x14ac:dyDescent="0.25">
      <c r="A203" t="s">
        <v>249</v>
      </c>
      <c r="B203">
        <v>7.5212211647959499</v>
      </c>
      <c r="C203">
        <v>7.9584031366419339E-2</v>
      </c>
      <c r="D203" s="11">
        <f t="shared" si="12"/>
        <v>0.23875209409925802</v>
      </c>
      <c r="E203" s="11" t="b">
        <f t="shared" si="13"/>
        <v>0</v>
      </c>
      <c r="F203" t="s">
        <v>239</v>
      </c>
      <c r="G203" t="s">
        <v>271</v>
      </c>
      <c r="H203" t="s">
        <v>277</v>
      </c>
      <c r="I203" s="13">
        <v>44312</v>
      </c>
      <c r="M203" s="12">
        <v>44916</v>
      </c>
      <c r="N203" t="s">
        <v>10</v>
      </c>
      <c r="Q203" s="3"/>
      <c r="R203" s="3"/>
    </row>
    <row r="204" spans="1:19" x14ac:dyDescent="0.25">
      <c r="A204" t="s">
        <v>250</v>
      </c>
      <c r="B204">
        <v>0.49180112638601664</v>
      </c>
      <c r="C204">
        <v>5.5723475905110155E-2</v>
      </c>
      <c r="D204" s="11">
        <f t="shared" si="12"/>
        <v>0.16717042771533047</v>
      </c>
      <c r="E204" s="11" t="b">
        <f t="shared" si="13"/>
        <v>0</v>
      </c>
      <c r="F204" t="s">
        <v>239</v>
      </c>
      <c r="G204" t="s">
        <v>273</v>
      </c>
      <c r="I204" s="13">
        <v>44431</v>
      </c>
      <c r="M204" s="12">
        <v>44916</v>
      </c>
      <c r="N204" t="s">
        <v>9</v>
      </c>
      <c r="Q204" s="3"/>
      <c r="R204" s="3"/>
    </row>
    <row r="205" spans="1:19" x14ac:dyDescent="0.25">
      <c r="A205" t="s">
        <v>251</v>
      </c>
      <c r="B205">
        <v>-0.56659363904206828</v>
      </c>
      <c r="C205">
        <v>4.2101522492744986E-2</v>
      </c>
      <c r="D205" s="11">
        <f t="shared" si="12"/>
        <v>0.12630456747823496</v>
      </c>
      <c r="E205" s="11" t="b">
        <f t="shared" si="13"/>
        <v>1</v>
      </c>
      <c r="F205" t="s">
        <v>239</v>
      </c>
      <c r="G205" t="s">
        <v>273</v>
      </c>
      <c r="I205" s="13">
        <v>44431</v>
      </c>
      <c r="M205" s="12">
        <v>44916</v>
      </c>
      <c r="N205" t="s">
        <v>9</v>
      </c>
      <c r="Q205" s="3"/>
      <c r="R205" s="3"/>
    </row>
    <row r="206" spans="1:19" x14ac:dyDescent="0.25">
      <c r="A206" t="s">
        <v>252</v>
      </c>
      <c r="B206">
        <v>3.1235290357447618</v>
      </c>
      <c r="C206">
        <v>7.5636624150308487E-2</v>
      </c>
      <c r="D206" s="11">
        <f t="shared" si="12"/>
        <v>0.22690987245092548</v>
      </c>
      <c r="E206" s="11" t="b">
        <f t="shared" si="13"/>
        <v>0</v>
      </c>
      <c r="F206" t="s">
        <v>239</v>
      </c>
      <c r="G206" t="s">
        <v>271</v>
      </c>
      <c r="H206" t="s">
        <v>278</v>
      </c>
      <c r="I206" s="13">
        <v>44628</v>
      </c>
      <c r="M206" s="12">
        <v>44916</v>
      </c>
      <c r="N206" t="s">
        <v>10</v>
      </c>
      <c r="Q206" s="3"/>
      <c r="R206" s="3"/>
    </row>
    <row r="207" spans="1:19" x14ac:dyDescent="0.25">
      <c r="A207">
        <v>2499</v>
      </c>
      <c r="B207">
        <v>4.3939255996368276</v>
      </c>
      <c r="C207">
        <v>8.8389424542303668E-2</v>
      </c>
      <c r="D207" s="11">
        <f t="shared" si="12"/>
        <v>0.26516827362691098</v>
      </c>
      <c r="E207" s="11" t="b">
        <f t="shared" si="13"/>
        <v>0</v>
      </c>
      <c r="F207" t="s">
        <v>274</v>
      </c>
      <c r="G207" t="s">
        <v>217</v>
      </c>
      <c r="M207" s="12">
        <v>44916</v>
      </c>
      <c r="N207" t="s">
        <v>4</v>
      </c>
      <c r="Q207" s="3"/>
      <c r="R207" s="3"/>
      <c r="S207" t="s">
        <v>253</v>
      </c>
    </row>
    <row r="208" spans="1:19" x14ac:dyDescent="0.25">
      <c r="A208" t="s">
        <v>254</v>
      </c>
      <c r="B208">
        <v>19.758675231969789</v>
      </c>
      <c r="C208">
        <v>0.19513152642086132</v>
      </c>
      <c r="D208" s="11">
        <f t="shared" si="12"/>
        <v>0.58539457926258398</v>
      </c>
      <c r="E208" s="11" t="b">
        <f t="shared" si="13"/>
        <v>0</v>
      </c>
      <c r="F208" t="s">
        <v>239</v>
      </c>
      <c r="G208" t="s">
        <v>271</v>
      </c>
      <c r="H208" t="s">
        <v>278</v>
      </c>
      <c r="I208" s="13">
        <v>44628</v>
      </c>
      <c r="M208" s="12">
        <v>44916</v>
      </c>
      <c r="N208" t="s">
        <v>10</v>
      </c>
      <c r="Q208" s="3"/>
      <c r="R208" s="3"/>
    </row>
    <row r="209" spans="1:19" x14ac:dyDescent="0.25">
      <c r="A209" t="s">
        <v>255</v>
      </c>
      <c r="B209">
        <v>0.73931591647086459</v>
      </c>
      <c r="C209">
        <v>4.979689686046479E-2</v>
      </c>
      <c r="D209" s="11">
        <f t="shared" si="12"/>
        <v>0.14939069058139437</v>
      </c>
      <c r="E209" s="11" t="b">
        <f t="shared" si="13"/>
        <v>0</v>
      </c>
      <c r="F209" t="s">
        <v>239</v>
      </c>
      <c r="G209" t="s">
        <v>271</v>
      </c>
      <c r="H209" t="s">
        <v>277</v>
      </c>
      <c r="I209" s="13">
        <v>44312</v>
      </c>
      <c r="M209" s="12">
        <v>44916</v>
      </c>
      <c r="N209" t="s">
        <v>10</v>
      </c>
      <c r="Q209" s="3"/>
      <c r="R209" s="3"/>
    </row>
    <row r="210" spans="1:19" x14ac:dyDescent="0.25">
      <c r="A210" t="s">
        <v>256</v>
      </c>
      <c r="B210">
        <v>0.93356121912440815</v>
      </c>
      <c r="C210">
        <v>5.8264768726226011E-2</v>
      </c>
      <c r="D210" s="11">
        <f t="shared" si="12"/>
        <v>0.17479430617867803</v>
      </c>
      <c r="E210" s="11" t="b">
        <f t="shared" si="13"/>
        <v>0</v>
      </c>
      <c r="F210" t="s">
        <v>239</v>
      </c>
      <c r="G210" t="s">
        <v>273</v>
      </c>
      <c r="I210" s="13">
        <v>44431</v>
      </c>
      <c r="M210" s="12">
        <v>44916</v>
      </c>
      <c r="N210" t="s">
        <v>9</v>
      </c>
      <c r="Q210" s="3"/>
      <c r="R210" s="3"/>
    </row>
    <row r="211" spans="1:19" x14ac:dyDescent="0.25">
      <c r="A211" t="s">
        <v>257</v>
      </c>
      <c r="B211">
        <v>9.9899121580771055</v>
      </c>
      <c r="C211">
        <v>0.10389945265234399</v>
      </c>
      <c r="D211" s="11">
        <f t="shared" si="12"/>
        <v>0.31169835795703194</v>
      </c>
      <c r="E211" s="11" t="b">
        <f t="shared" si="13"/>
        <v>0</v>
      </c>
      <c r="F211" t="s">
        <v>239</v>
      </c>
      <c r="G211" t="s">
        <v>271</v>
      </c>
      <c r="H211" t="s">
        <v>277</v>
      </c>
      <c r="I211" s="13">
        <v>44312</v>
      </c>
      <c r="M211" s="12">
        <v>44916</v>
      </c>
      <c r="N211" t="s">
        <v>10</v>
      </c>
      <c r="Q211" s="3"/>
      <c r="R211" s="3"/>
    </row>
    <row r="212" spans="1:19" x14ac:dyDescent="0.25">
      <c r="A212" t="s">
        <v>258</v>
      </c>
      <c r="B212">
        <v>17.07044938139596</v>
      </c>
      <c r="C212">
        <v>0.1760951962367085</v>
      </c>
      <c r="D212" s="11">
        <f t="shared" si="12"/>
        <v>0.52828558871012543</v>
      </c>
      <c r="E212" s="11" t="b">
        <f t="shared" si="13"/>
        <v>0</v>
      </c>
      <c r="F212" t="s">
        <v>239</v>
      </c>
      <c r="G212" t="s">
        <v>271</v>
      </c>
      <c r="H212" t="s">
        <v>277</v>
      </c>
      <c r="I212" s="13">
        <v>44312</v>
      </c>
      <c r="M212" s="12">
        <v>44916</v>
      </c>
      <c r="N212" t="s">
        <v>10</v>
      </c>
      <c r="Q212" s="3"/>
      <c r="R212" s="3"/>
    </row>
    <row r="213" spans="1:19" x14ac:dyDescent="0.25">
      <c r="A213" t="s">
        <v>259</v>
      </c>
      <c r="B213">
        <v>-1.4689464715905436</v>
      </c>
      <c r="C213">
        <v>6.9007641851417389E-2</v>
      </c>
      <c r="D213" s="11">
        <f t="shared" si="12"/>
        <v>0.20702292555425217</v>
      </c>
      <c r="E213" s="11" t="b">
        <f t="shared" si="13"/>
        <v>1</v>
      </c>
      <c r="F213" t="s">
        <v>239</v>
      </c>
      <c r="G213" t="s">
        <v>273</v>
      </c>
      <c r="I213" s="13">
        <v>44431</v>
      </c>
      <c r="M213" s="12">
        <v>44916</v>
      </c>
      <c r="N213" t="s">
        <v>9</v>
      </c>
      <c r="Q213" s="3"/>
      <c r="R213" s="3"/>
    </row>
    <row r="214" spans="1:19" x14ac:dyDescent="0.25">
      <c r="A214" t="s">
        <v>260</v>
      </c>
      <c r="B214">
        <v>-1.3607932698360823</v>
      </c>
      <c r="C214">
        <v>5.5079310080197889E-2</v>
      </c>
      <c r="D214" s="11">
        <f t="shared" si="12"/>
        <v>0.16523793024059366</v>
      </c>
      <c r="E214" s="11" t="b">
        <f t="shared" si="13"/>
        <v>1</v>
      </c>
      <c r="F214" t="s">
        <v>239</v>
      </c>
      <c r="G214" t="s">
        <v>275</v>
      </c>
      <c r="I214" s="13">
        <v>44418</v>
      </c>
      <c r="M214" s="12">
        <v>44916</v>
      </c>
      <c r="N214" t="s">
        <v>9</v>
      </c>
      <c r="Q214" s="3"/>
      <c r="R214" s="3"/>
    </row>
    <row r="215" spans="1:19" x14ac:dyDescent="0.25">
      <c r="A215">
        <v>1133</v>
      </c>
      <c r="B215">
        <v>4.0274960951850876</v>
      </c>
      <c r="C215">
        <v>0.16012847544443903</v>
      </c>
      <c r="D215" s="11">
        <f t="shared" si="12"/>
        <v>0.4803854263333171</v>
      </c>
      <c r="E215" s="11" t="b">
        <f t="shared" si="13"/>
        <v>0</v>
      </c>
      <c r="F215" t="s">
        <v>274</v>
      </c>
      <c r="G215" t="s">
        <v>217</v>
      </c>
      <c r="M215" s="12">
        <v>44916</v>
      </c>
      <c r="N215" t="s">
        <v>4</v>
      </c>
      <c r="Q215" s="3"/>
      <c r="R215" s="3"/>
      <c r="S215" t="s">
        <v>261</v>
      </c>
    </row>
    <row r="216" spans="1:19" x14ac:dyDescent="0.25">
      <c r="A216" t="s">
        <v>262</v>
      </c>
      <c r="B216">
        <v>-1.4038393202856134</v>
      </c>
      <c r="C216">
        <v>7.5310358877579336E-2</v>
      </c>
      <c r="D216" s="11">
        <f t="shared" si="12"/>
        <v>0.22593107663273801</v>
      </c>
      <c r="E216" s="11" t="b">
        <f t="shared" si="13"/>
        <v>1</v>
      </c>
      <c r="F216" t="s">
        <v>239</v>
      </c>
      <c r="G216" t="s">
        <v>273</v>
      </c>
      <c r="I216" s="13">
        <v>44431</v>
      </c>
      <c r="M216" s="12">
        <v>44916</v>
      </c>
      <c r="N216" t="s">
        <v>9</v>
      </c>
      <c r="Q216" s="3"/>
      <c r="R216" s="3"/>
    </row>
    <row r="217" spans="1:19" x14ac:dyDescent="0.25">
      <c r="A217" t="s">
        <v>263</v>
      </c>
      <c r="B217">
        <v>-1.1078977234450529</v>
      </c>
      <c r="C217">
        <v>5.2273567460769811E-2</v>
      </c>
      <c r="D217" s="11">
        <f t="shared" si="12"/>
        <v>0.15682070238230944</v>
      </c>
      <c r="E217" s="11" t="b">
        <f t="shared" si="13"/>
        <v>1</v>
      </c>
      <c r="F217" t="s">
        <v>239</v>
      </c>
      <c r="G217" t="s">
        <v>275</v>
      </c>
      <c r="I217" s="13">
        <v>44418</v>
      </c>
      <c r="M217" s="12">
        <v>44916</v>
      </c>
      <c r="N217" t="s">
        <v>9</v>
      </c>
      <c r="Q217" s="3"/>
      <c r="R217" s="3"/>
    </row>
    <row r="218" spans="1:19" x14ac:dyDescent="0.25">
      <c r="A218">
        <v>2227</v>
      </c>
      <c r="B218">
        <v>40.414860615812465</v>
      </c>
      <c r="C218">
        <v>0.83065053386728283</v>
      </c>
      <c r="D218" s="11">
        <f t="shared" si="12"/>
        <v>2.4919516016018486</v>
      </c>
      <c r="E218" s="11" t="b">
        <f t="shared" si="13"/>
        <v>0</v>
      </c>
      <c r="F218" t="s">
        <v>274</v>
      </c>
      <c r="G218" t="s">
        <v>217</v>
      </c>
      <c r="H218">
        <v>46</v>
      </c>
      <c r="M218" s="12">
        <v>44916</v>
      </c>
      <c r="N218" t="s">
        <v>4</v>
      </c>
      <c r="Q218" s="3"/>
      <c r="R218" s="3"/>
      <c r="S218" t="s">
        <v>264</v>
      </c>
    </row>
    <row r="219" spans="1:19" x14ac:dyDescent="0.25">
      <c r="A219">
        <v>2078</v>
      </c>
      <c r="B219">
        <v>-8.1787495854133502E-2</v>
      </c>
      <c r="C219">
        <v>0.12399935203000301</v>
      </c>
      <c r="D219" s="11">
        <f t="shared" si="12"/>
        <v>0.37199805609000902</v>
      </c>
      <c r="E219" s="11" t="b">
        <f t="shared" si="13"/>
        <v>1</v>
      </c>
      <c r="F219" t="s">
        <v>274</v>
      </c>
      <c r="G219" t="s">
        <v>217</v>
      </c>
      <c r="H219">
        <v>33</v>
      </c>
      <c r="M219" s="12">
        <v>44917</v>
      </c>
      <c r="N219" t="s">
        <v>10</v>
      </c>
      <c r="Q219" s="3"/>
      <c r="R219" s="3"/>
      <c r="S219" t="s">
        <v>265</v>
      </c>
    </row>
    <row r="220" spans="1:19" x14ac:dyDescent="0.25">
      <c r="A220">
        <v>2031</v>
      </c>
      <c r="B220">
        <v>-1.4899314211847352</v>
      </c>
      <c r="C220">
        <v>7.5976603278073845E-2</v>
      </c>
      <c r="D220" s="11">
        <f t="shared" si="12"/>
        <v>0.22792980983422154</v>
      </c>
      <c r="E220" s="11" t="b">
        <f t="shared" si="13"/>
        <v>1</v>
      </c>
      <c r="F220" t="s">
        <v>274</v>
      </c>
      <c r="G220" t="s">
        <v>217</v>
      </c>
      <c r="H220">
        <v>31</v>
      </c>
      <c r="M220" s="12">
        <v>44916</v>
      </c>
      <c r="N220" t="s">
        <v>67</v>
      </c>
      <c r="Q220" s="3"/>
      <c r="R220" s="3"/>
      <c r="S220" t="s">
        <v>266</v>
      </c>
    </row>
    <row r="221" spans="1:19" x14ac:dyDescent="0.25">
      <c r="A221">
        <v>2077</v>
      </c>
      <c r="B221">
        <v>2.6446417244936251</v>
      </c>
      <c r="C221">
        <v>0.11712253485341166</v>
      </c>
      <c r="D221" s="11">
        <f t="shared" si="12"/>
        <v>0.35136760456023497</v>
      </c>
      <c r="E221" s="11" t="b">
        <f t="shared" si="13"/>
        <v>0</v>
      </c>
      <c r="F221" t="s">
        <v>274</v>
      </c>
      <c r="G221" t="s">
        <v>217</v>
      </c>
      <c r="H221">
        <v>33</v>
      </c>
      <c r="M221" s="12">
        <v>44917</v>
      </c>
      <c r="N221" t="s">
        <v>10</v>
      </c>
      <c r="Q221" s="3"/>
      <c r="R221" s="3"/>
      <c r="S221" t="s">
        <v>267</v>
      </c>
    </row>
    <row r="222" spans="1:19" x14ac:dyDescent="0.25">
      <c r="A222">
        <v>2223</v>
      </c>
      <c r="B222">
        <v>17.460016137964296</v>
      </c>
      <c r="C222">
        <v>0.49252497424636094</v>
      </c>
      <c r="D222" s="11">
        <f t="shared" si="12"/>
        <v>1.4775749227390829</v>
      </c>
      <c r="E222" s="11" t="b">
        <f t="shared" si="13"/>
        <v>0</v>
      </c>
      <c r="F222" t="s">
        <v>274</v>
      </c>
      <c r="G222" t="s">
        <v>217</v>
      </c>
      <c r="H222">
        <v>45</v>
      </c>
      <c r="M222" s="12">
        <v>44917</v>
      </c>
      <c r="N222" t="s">
        <v>4</v>
      </c>
      <c r="Q222" s="3"/>
      <c r="R222" s="3"/>
      <c r="S222" t="s">
        <v>268</v>
      </c>
    </row>
    <row r="223" spans="1:19" x14ac:dyDescent="0.25">
      <c r="A223">
        <v>2224</v>
      </c>
      <c r="B223">
        <v>37.694888303032144</v>
      </c>
      <c r="C223">
        <v>0.75568267824510127</v>
      </c>
      <c r="D223" s="11">
        <f t="shared" si="12"/>
        <v>2.2670480347353039</v>
      </c>
      <c r="E223" s="11" t="b">
        <f t="shared" si="13"/>
        <v>0</v>
      </c>
      <c r="F223" t="s">
        <v>274</v>
      </c>
      <c r="G223" t="s">
        <v>217</v>
      </c>
      <c r="H223">
        <v>45</v>
      </c>
      <c r="M223" s="12">
        <v>44917</v>
      </c>
      <c r="N223" t="s">
        <v>4</v>
      </c>
      <c r="Q223" s="3"/>
      <c r="R223" s="3"/>
      <c r="S223" t="s">
        <v>269</v>
      </c>
    </row>
    <row r="224" spans="1:19" x14ac:dyDescent="0.25">
      <c r="A224">
        <v>2030</v>
      </c>
      <c r="B224">
        <v>-1.3381940933501022</v>
      </c>
      <c r="C224">
        <v>9.5328997970927684E-2</v>
      </c>
      <c r="D224" s="11">
        <f t="shared" si="12"/>
        <v>0.28598699391278304</v>
      </c>
      <c r="E224" s="11" t="b">
        <f t="shared" si="13"/>
        <v>1</v>
      </c>
      <c r="F224" t="s">
        <v>274</v>
      </c>
      <c r="G224" t="s">
        <v>217</v>
      </c>
      <c r="H224">
        <v>31</v>
      </c>
      <c r="M224" s="12">
        <v>44917</v>
      </c>
      <c r="N224" t="s">
        <v>67</v>
      </c>
      <c r="Q224" s="3"/>
      <c r="R224" s="3"/>
      <c r="S224" t="s">
        <v>270</v>
      </c>
    </row>
    <row r="225" spans="17:18" x14ac:dyDescent="0.25">
      <c r="Q225" s="3"/>
      <c r="R225" s="3"/>
    </row>
    <row r="226" spans="17:18" x14ac:dyDescent="0.25">
      <c r="Q226" s="3"/>
      <c r="R226" s="3"/>
    </row>
    <row r="227" spans="17:18" x14ac:dyDescent="0.25">
      <c r="Q227" s="3"/>
      <c r="R227" s="3"/>
    </row>
    <row r="228" spans="17:18" x14ac:dyDescent="0.25">
      <c r="Q228" s="3"/>
      <c r="R228" s="3"/>
    </row>
    <row r="229" spans="17:18" x14ac:dyDescent="0.25">
      <c r="Q229" s="3"/>
      <c r="R229" s="3"/>
    </row>
    <row r="230" spans="17:18" x14ac:dyDescent="0.25">
      <c r="Q230" s="3"/>
      <c r="R230" s="3"/>
    </row>
    <row r="231" spans="17:18" x14ac:dyDescent="0.25">
      <c r="Q231" s="3"/>
      <c r="R231" s="3"/>
    </row>
    <row r="232" spans="17:18" x14ac:dyDescent="0.25">
      <c r="Q232" s="3"/>
      <c r="R232" s="3"/>
    </row>
    <row r="233" spans="17:18" x14ac:dyDescent="0.25">
      <c r="Q233" s="3"/>
      <c r="R233" s="3"/>
    </row>
    <row r="234" spans="17:18" x14ac:dyDescent="0.25">
      <c r="Q234" s="3"/>
      <c r="R234" s="3"/>
    </row>
    <row r="235" spans="17:18" x14ac:dyDescent="0.25">
      <c r="Q235" s="3"/>
      <c r="R235" s="3"/>
    </row>
    <row r="236" spans="17:18" x14ac:dyDescent="0.25">
      <c r="Q236" s="3"/>
      <c r="R236" s="3"/>
    </row>
    <row r="237" spans="17:18" x14ac:dyDescent="0.25">
      <c r="Q237" s="3"/>
      <c r="R237" s="3"/>
    </row>
    <row r="238" spans="17:18" x14ac:dyDescent="0.25">
      <c r="Q238" s="3"/>
      <c r="R238" s="3"/>
    </row>
    <row r="239" spans="17:18" x14ac:dyDescent="0.25">
      <c r="Q239" s="3"/>
      <c r="R239" s="3"/>
    </row>
    <row r="240" spans="17:18" x14ac:dyDescent="0.25">
      <c r="Q240" s="3"/>
      <c r="R240" s="3"/>
    </row>
    <row r="241" spans="17:18" x14ac:dyDescent="0.25">
      <c r="Q241" s="3"/>
      <c r="R241" s="3"/>
    </row>
    <row r="242" spans="17:18" x14ac:dyDescent="0.25">
      <c r="Q242" s="3"/>
      <c r="R242" s="3"/>
    </row>
    <row r="243" spans="17:18" x14ac:dyDescent="0.25">
      <c r="Q243" s="3"/>
      <c r="R243" s="3"/>
    </row>
    <row r="244" spans="17:18" x14ac:dyDescent="0.25">
      <c r="Q244" s="3"/>
      <c r="R244" s="3"/>
    </row>
    <row r="245" spans="17:18" x14ac:dyDescent="0.25">
      <c r="Q245" s="3"/>
      <c r="R245" s="3"/>
    </row>
    <row r="246" spans="17:18" x14ac:dyDescent="0.25">
      <c r="Q246" s="3"/>
      <c r="R246" s="3"/>
    </row>
    <row r="247" spans="17:18" x14ac:dyDescent="0.25">
      <c r="Q247" s="3"/>
      <c r="R247" s="3"/>
    </row>
    <row r="248" spans="17:18" x14ac:dyDescent="0.25">
      <c r="Q248" s="3"/>
      <c r="R248" s="3"/>
    </row>
    <row r="249" spans="17:18" x14ac:dyDescent="0.25">
      <c r="Q249" s="3"/>
      <c r="R249" s="3"/>
    </row>
    <row r="250" spans="17:18" x14ac:dyDescent="0.25">
      <c r="Q250" s="3"/>
      <c r="R250" s="3"/>
    </row>
    <row r="251" spans="17:18" x14ac:dyDescent="0.25">
      <c r="Q251" s="3"/>
      <c r="R251" s="3"/>
    </row>
    <row r="252" spans="17:18" x14ac:dyDescent="0.25">
      <c r="Q252" s="3"/>
      <c r="R252" s="3"/>
    </row>
    <row r="253" spans="17:18" x14ac:dyDescent="0.25">
      <c r="Q253" s="3"/>
      <c r="R253" s="3"/>
    </row>
    <row r="254" spans="17:18" x14ac:dyDescent="0.25">
      <c r="Q254" s="3"/>
      <c r="R254" s="3"/>
    </row>
    <row r="255" spans="17:18" x14ac:dyDescent="0.25">
      <c r="Q255" s="3"/>
      <c r="R255" s="3"/>
    </row>
    <row r="256" spans="17:18" x14ac:dyDescent="0.25">
      <c r="Q256" s="3"/>
      <c r="R256" s="3"/>
    </row>
    <row r="257" spans="17:18" x14ac:dyDescent="0.25">
      <c r="Q257" s="3"/>
      <c r="R257" s="3"/>
    </row>
    <row r="258" spans="17:18" x14ac:dyDescent="0.25">
      <c r="Q258" s="3"/>
      <c r="R258" s="3"/>
    </row>
    <row r="259" spans="17:18" x14ac:dyDescent="0.25">
      <c r="Q259" s="3"/>
      <c r="R259" s="3"/>
    </row>
    <row r="260" spans="17:18" x14ac:dyDescent="0.25">
      <c r="Q260" s="3"/>
      <c r="R260" s="3"/>
    </row>
    <row r="261" spans="17:18" x14ac:dyDescent="0.25">
      <c r="Q261" s="3"/>
      <c r="R261" s="3"/>
    </row>
    <row r="262" spans="17:18" x14ac:dyDescent="0.25">
      <c r="Q262" s="3"/>
      <c r="R262" s="3"/>
    </row>
    <row r="263" spans="17:18" x14ac:dyDescent="0.25">
      <c r="Q263" s="3"/>
      <c r="R263" s="3"/>
    </row>
    <row r="264" spans="17:18" x14ac:dyDescent="0.25">
      <c r="Q264" s="3"/>
      <c r="R264" s="3"/>
    </row>
    <row r="265" spans="17:18" x14ac:dyDescent="0.25">
      <c r="Q265" s="3"/>
      <c r="R265" s="3"/>
    </row>
    <row r="266" spans="17:18" x14ac:dyDescent="0.25">
      <c r="Q266" s="3"/>
      <c r="R266" s="3"/>
    </row>
    <row r="267" spans="17:18" x14ac:dyDescent="0.25">
      <c r="Q267" s="3"/>
      <c r="R267" s="3"/>
    </row>
    <row r="268" spans="17:18" x14ac:dyDescent="0.25">
      <c r="Q268" s="3"/>
      <c r="R268" s="3"/>
    </row>
    <row r="269" spans="17:18" x14ac:dyDescent="0.25">
      <c r="Q269" s="3"/>
      <c r="R269" s="3"/>
    </row>
    <row r="270" spans="17:18" x14ac:dyDescent="0.25">
      <c r="Q270" s="3"/>
      <c r="R270" s="3"/>
    </row>
    <row r="271" spans="17:18" x14ac:dyDescent="0.25">
      <c r="Q271" s="3"/>
      <c r="R271" s="3"/>
    </row>
    <row r="272" spans="17:18" x14ac:dyDescent="0.25">
      <c r="Q272" s="3"/>
      <c r="R272" s="3"/>
    </row>
    <row r="273" spans="17:18" x14ac:dyDescent="0.25">
      <c r="Q273" s="3"/>
      <c r="R273" s="3"/>
    </row>
    <row r="274" spans="17:18" x14ac:dyDescent="0.25">
      <c r="Q274" s="3"/>
      <c r="R274" s="3"/>
    </row>
    <row r="275" spans="17:18" x14ac:dyDescent="0.25">
      <c r="Q275" s="3"/>
      <c r="R275" s="3"/>
    </row>
    <row r="276" spans="17:18" x14ac:dyDescent="0.25">
      <c r="Q276" s="3"/>
      <c r="R276" s="3"/>
    </row>
    <row r="277" spans="17:18" x14ac:dyDescent="0.25">
      <c r="Q277" s="3"/>
      <c r="R277" s="3"/>
    </row>
    <row r="278" spans="17:18" x14ac:dyDescent="0.25">
      <c r="Q278" s="3"/>
      <c r="R278" s="3"/>
    </row>
    <row r="279" spans="17:18" x14ac:dyDescent="0.25">
      <c r="Q279" s="3"/>
      <c r="R279" s="3"/>
    </row>
    <row r="280" spans="17:18" x14ac:dyDescent="0.25">
      <c r="Q280" s="3"/>
      <c r="R280" s="3"/>
    </row>
    <row r="281" spans="17:18" x14ac:dyDescent="0.25">
      <c r="Q281" s="3"/>
      <c r="R281" s="3"/>
    </row>
    <row r="282" spans="17:18" x14ac:dyDescent="0.25">
      <c r="Q282" s="3"/>
      <c r="R282" s="3"/>
    </row>
    <row r="283" spans="17:18" x14ac:dyDescent="0.25">
      <c r="Q283" s="3"/>
      <c r="R283" s="3"/>
    </row>
    <row r="284" spans="17:18" x14ac:dyDescent="0.25">
      <c r="Q284" s="3"/>
      <c r="R284" s="3"/>
    </row>
    <row r="285" spans="17:18" x14ac:dyDescent="0.25">
      <c r="Q285" s="3"/>
      <c r="R285" s="3"/>
    </row>
    <row r="286" spans="17:18" x14ac:dyDescent="0.25">
      <c r="Q286" s="3"/>
      <c r="R286" s="3"/>
    </row>
    <row r="287" spans="17:18" x14ac:dyDescent="0.25">
      <c r="Q287" s="3"/>
      <c r="R287" s="3"/>
    </row>
    <row r="288" spans="17:18" x14ac:dyDescent="0.25">
      <c r="Q288" s="3"/>
      <c r="R288" s="3"/>
    </row>
    <row r="289" spans="17:18" x14ac:dyDescent="0.25">
      <c r="Q289" s="3"/>
      <c r="R289" s="3"/>
    </row>
    <row r="290" spans="17:18" x14ac:dyDescent="0.25">
      <c r="Q290" s="3"/>
      <c r="R290" s="3"/>
    </row>
    <row r="291" spans="17:18" x14ac:dyDescent="0.25">
      <c r="Q291" s="3"/>
      <c r="R291" s="3"/>
    </row>
    <row r="292" spans="17:18" x14ac:dyDescent="0.25">
      <c r="Q292" s="3"/>
      <c r="R292" s="3"/>
    </row>
    <row r="293" spans="17:18" x14ac:dyDescent="0.25">
      <c r="Q293" s="3"/>
      <c r="R293" s="3"/>
    </row>
    <row r="294" spans="17:18" x14ac:dyDescent="0.25">
      <c r="Q294" s="3"/>
      <c r="R294" s="3"/>
    </row>
    <row r="295" spans="17:18" x14ac:dyDescent="0.25">
      <c r="Q295" s="3"/>
      <c r="R295" s="3"/>
    </row>
    <row r="296" spans="17:18" x14ac:dyDescent="0.25">
      <c r="Q296" s="3"/>
      <c r="R296" s="3"/>
    </row>
    <row r="297" spans="17:18" x14ac:dyDescent="0.25">
      <c r="Q297" s="3"/>
      <c r="R297" s="3"/>
    </row>
    <row r="298" spans="17:18" x14ac:dyDescent="0.25">
      <c r="Q298" s="3"/>
      <c r="R298" s="3"/>
    </row>
    <row r="299" spans="17:18" x14ac:dyDescent="0.25">
      <c r="Q299" s="3"/>
      <c r="R299" s="3"/>
    </row>
    <row r="300" spans="17:18" x14ac:dyDescent="0.25">
      <c r="Q300" s="3"/>
      <c r="R300" s="3"/>
    </row>
    <row r="301" spans="17:18" x14ac:dyDescent="0.25">
      <c r="Q301" s="3"/>
      <c r="R301" s="3"/>
    </row>
    <row r="302" spans="17:18" x14ac:dyDescent="0.25">
      <c r="Q302" s="3"/>
      <c r="R302" s="3"/>
    </row>
    <row r="303" spans="17:18" x14ac:dyDescent="0.25">
      <c r="Q303" s="3"/>
      <c r="R303" s="3"/>
    </row>
    <row r="304" spans="17:18" x14ac:dyDescent="0.25">
      <c r="Q304" s="3"/>
      <c r="R304" s="3"/>
    </row>
    <row r="305" spans="17:18" x14ac:dyDescent="0.25">
      <c r="Q305" s="3"/>
      <c r="R305" s="3"/>
    </row>
    <row r="306" spans="17:18" x14ac:dyDescent="0.25">
      <c r="Q306" s="3"/>
      <c r="R306" s="3"/>
    </row>
    <row r="307" spans="17:18" x14ac:dyDescent="0.25">
      <c r="Q307" s="3"/>
      <c r="R307" s="3"/>
    </row>
    <row r="308" spans="17:18" x14ac:dyDescent="0.25">
      <c r="Q308" s="3"/>
      <c r="R308" s="3"/>
    </row>
    <row r="309" spans="17:18" x14ac:dyDescent="0.25">
      <c r="Q309" s="3"/>
      <c r="R309" s="3"/>
    </row>
    <row r="310" spans="17:18" x14ac:dyDescent="0.25">
      <c r="Q310" s="3"/>
      <c r="R310" s="3"/>
    </row>
    <row r="311" spans="17:18" x14ac:dyDescent="0.25">
      <c r="Q311" s="3"/>
      <c r="R311" s="3"/>
    </row>
    <row r="312" spans="17:18" x14ac:dyDescent="0.25">
      <c r="Q312" s="3"/>
      <c r="R312" s="3"/>
    </row>
    <row r="313" spans="17:18" x14ac:dyDescent="0.25">
      <c r="Q313" s="3"/>
      <c r="R313" s="3"/>
    </row>
    <row r="314" spans="17:18" x14ac:dyDescent="0.25">
      <c r="Q314" s="3"/>
      <c r="R314" s="3"/>
    </row>
    <row r="315" spans="17:18" x14ac:dyDescent="0.25">
      <c r="Q315" s="3"/>
      <c r="R315" s="3"/>
    </row>
    <row r="316" spans="17:18" x14ac:dyDescent="0.25">
      <c r="Q316" s="3"/>
      <c r="R316" s="3"/>
    </row>
    <row r="317" spans="17:18" x14ac:dyDescent="0.25">
      <c r="Q317" s="3"/>
      <c r="R317" s="3"/>
    </row>
    <row r="318" spans="17:18" x14ac:dyDescent="0.25">
      <c r="Q318" s="3"/>
      <c r="R318" s="3"/>
    </row>
    <row r="319" spans="17:18" x14ac:dyDescent="0.25">
      <c r="Q319" s="3"/>
      <c r="R319" s="3"/>
    </row>
    <row r="320" spans="17:18" x14ac:dyDescent="0.25">
      <c r="Q320" s="3"/>
      <c r="R320" s="3"/>
    </row>
    <row r="321" spans="17:18" x14ac:dyDescent="0.25">
      <c r="Q321" s="3"/>
      <c r="R321" s="3"/>
    </row>
    <row r="322" spans="17:18" x14ac:dyDescent="0.25">
      <c r="Q322" s="3"/>
      <c r="R322" s="3"/>
    </row>
    <row r="323" spans="17:18" x14ac:dyDescent="0.25">
      <c r="Q323" s="3"/>
      <c r="R323" s="3"/>
    </row>
    <row r="324" spans="17:18" x14ac:dyDescent="0.25">
      <c r="Q324" s="3"/>
      <c r="R324" s="3"/>
    </row>
    <row r="325" spans="17:18" x14ac:dyDescent="0.25">
      <c r="Q325" s="3"/>
      <c r="R325" s="3"/>
    </row>
    <row r="326" spans="17:18" x14ac:dyDescent="0.25">
      <c r="Q326" s="3"/>
      <c r="R326" s="3"/>
    </row>
    <row r="327" spans="17:18" x14ac:dyDescent="0.25">
      <c r="Q327" s="3"/>
      <c r="R327" s="3"/>
    </row>
    <row r="328" spans="17:18" x14ac:dyDescent="0.25">
      <c r="Q328" s="3"/>
      <c r="R328" s="3"/>
    </row>
    <row r="329" spans="17:18" x14ac:dyDescent="0.25">
      <c r="Q329" s="3"/>
      <c r="R329" s="3"/>
    </row>
    <row r="330" spans="17:18" x14ac:dyDescent="0.25">
      <c r="Q330" s="3"/>
      <c r="R330" s="3"/>
    </row>
    <row r="331" spans="17:18" x14ac:dyDescent="0.25">
      <c r="Q331" s="3"/>
      <c r="R331" s="3"/>
    </row>
    <row r="332" spans="17:18" x14ac:dyDescent="0.25">
      <c r="Q332" s="3"/>
      <c r="R332" s="3"/>
    </row>
    <row r="333" spans="17:18" x14ac:dyDescent="0.25">
      <c r="Q333" s="3"/>
      <c r="R333" s="3"/>
    </row>
    <row r="334" spans="17:18" x14ac:dyDescent="0.25">
      <c r="Q334" s="3"/>
      <c r="R334" s="3"/>
    </row>
    <row r="335" spans="17:18" x14ac:dyDescent="0.25">
      <c r="Q335" s="3"/>
      <c r="R335" s="3"/>
    </row>
  </sheetData>
  <sortState ref="A2:V335">
    <sortCondition ref="E1:E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2023-01-04T18:15:22Z</dcterms:modified>
</cp:coreProperties>
</file>