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rew.porter\Desktop\"/>
    </mc:Choice>
  </mc:AlternateContent>
  <bookViews>
    <workbookView xWindow="0" yWindow="0" windowWidth="24000" windowHeight="14250" activeTab="1"/>
  </bookViews>
  <sheets>
    <sheet name="Sheet1" sheetId="1" r:id="rId1"/>
    <sheet name="Chunk.Method.Thiaminase.QAQ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7" i="2" l="1"/>
  <c r="V7" i="2"/>
  <c r="U7" i="2"/>
  <c r="T7" i="2"/>
  <c r="S7" i="2"/>
  <c r="Q7" i="2"/>
  <c r="P7" i="2"/>
  <c r="O7" i="2"/>
  <c r="N7" i="2"/>
  <c r="R7" i="2" s="1"/>
  <c r="M7" i="2"/>
  <c r="L7" i="2"/>
  <c r="W7" i="2" l="1"/>
  <c r="V6" i="2" l="1"/>
  <c r="U6" i="2"/>
  <c r="T6" i="2"/>
  <c r="X6" i="2" s="1"/>
  <c r="S6" i="2"/>
  <c r="P6" i="2"/>
  <c r="Q6" i="2" s="1"/>
  <c r="O6" i="2"/>
  <c r="N6" i="2"/>
  <c r="R6" i="2" s="1"/>
  <c r="M6" i="2"/>
  <c r="W6" i="2"/>
  <c r="L6" i="2"/>
  <c r="B45" i="1" l="1"/>
  <c r="S4" i="2" l="1"/>
  <c r="S5" i="2"/>
  <c r="V5" i="2"/>
  <c r="U5" i="2"/>
  <c r="T5" i="2"/>
  <c r="P5" i="2"/>
  <c r="O5" i="2"/>
  <c r="N5" i="2"/>
  <c r="M5" i="2"/>
  <c r="L5" i="2"/>
  <c r="V4" i="2"/>
  <c r="U4" i="2"/>
  <c r="T4" i="2"/>
  <c r="X4" i="2" s="1"/>
  <c r="P4" i="2"/>
  <c r="O4" i="2"/>
  <c r="N4" i="2"/>
  <c r="M4" i="2"/>
  <c r="L4" i="2"/>
  <c r="Q4" i="2" l="1"/>
  <c r="W5" i="2"/>
  <c r="R5" i="2"/>
  <c r="Q5" i="2"/>
  <c r="W4" i="2"/>
  <c r="R4" i="2"/>
  <c r="X5" i="2"/>
  <c r="J2" i="1" l="1"/>
  <c r="K2" i="1"/>
  <c r="H2" i="1" s="1"/>
  <c r="J3" i="1"/>
  <c r="K3" i="1"/>
  <c r="G3" i="1" s="1"/>
  <c r="G4" i="1"/>
  <c r="J4" i="1"/>
  <c r="K4" i="1"/>
  <c r="H4" i="1" s="1"/>
  <c r="G5" i="1"/>
  <c r="I5" i="1" s="1"/>
  <c r="H5" i="1"/>
  <c r="J5" i="1"/>
  <c r="K5" i="1"/>
  <c r="G6" i="1"/>
  <c r="H6" i="1"/>
  <c r="I6" i="1"/>
  <c r="J6" i="1"/>
  <c r="K6" i="1"/>
  <c r="J7" i="1"/>
  <c r="K7" i="1" s="1"/>
  <c r="J8" i="1"/>
  <c r="K8" i="1"/>
  <c r="G8" i="1" s="1"/>
  <c r="J9" i="1"/>
  <c r="K9" i="1"/>
  <c r="G9" i="1" s="1"/>
  <c r="G10" i="1"/>
  <c r="I10" i="1" s="1"/>
  <c r="J10" i="1"/>
  <c r="K10" i="1"/>
  <c r="H10" i="1" s="1"/>
  <c r="G11" i="1"/>
  <c r="I11" i="1" s="1"/>
  <c r="H11" i="1"/>
  <c r="J11" i="1"/>
  <c r="K11" i="1"/>
  <c r="J12" i="1"/>
  <c r="K12" i="1" s="1"/>
  <c r="J13" i="1"/>
  <c r="K13" i="1" s="1"/>
  <c r="J14" i="1"/>
  <c r="K14" i="1"/>
  <c r="H14" i="1" s="1"/>
  <c r="J15" i="1"/>
  <c r="K15" i="1"/>
  <c r="G15" i="1" s="1"/>
  <c r="G16" i="1"/>
  <c r="I16" i="1" s="1"/>
  <c r="J16" i="1"/>
  <c r="K16" i="1"/>
  <c r="H16" i="1" s="1"/>
  <c r="G17" i="1"/>
  <c r="I17" i="1" s="1"/>
  <c r="H17" i="1"/>
  <c r="J17" i="1"/>
  <c r="K17" i="1"/>
  <c r="G18" i="1"/>
  <c r="H18" i="1"/>
  <c r="I18" i="1"/>
  <c r="J18" i="1"/>
  <c r="K18" i="1"/>
  <c r="J19" i="1"/>
  <c r="K19" i="1" s="1"/>
  <c r="J20" i="1"/>
  <c r="K20" i="1"/>
  <c r="G20" i="1" s="1"/>
  <c r="J21" i="1"/>
  <c r="K21" i="1"/>
  <c r="G21" i="1" s="1"/>
  <c r="G22" i="1"/>
  <c r="I22" i="1" s="1"/>
  <c r="J22" i="1"/>
  <c r="K22" i="1"/>
  <c r="H22" i="1" s="1"/>
  <c r="G23" i="1"/>
  <c r="I23" i="1" s="1"/>
  <c r="H23" i="1"/>
  <c r="J23" i="1"/>
  <c r="K23" i="1"/>
  <c r="J24" i="1"/>
  <c r="K24" i="1" s="1"/>
  <c r="J25" i="1"/>
  <c r="K25" i="1" s="1"/>
  <c r="J26" i="1"/>
  <c r="K26" i="1"/>
  <c r="G26" i="1" s="1"/>
  <c r="J27" i="1"/>
  <c r="K27" i="1"/>
  <c r="G27" i="1" s="1"/>
  <c r="G28" i="1"/>
  <c r="J28" i="1"/>
  <c r="K28" i="1"/>
  <c r="H28" i="1" s="1"/>
  <c r="G29" i="1"/>
  <c r="I29" i="1" s="1"/>
  <c r="H29" i="1"/>
  <c r="J29" i="1"/>
  <c r="K29" i="1"/>
  <c r="G30" i="1"/>
  <c r="H30" i="1"/>
  <c r="I30" i="1"/>
  <c r="J30" i="1"/>
  <c r="K30" i="1"/>
  <c r="J31" i="1"/>
  <c r="K31" i="1" s="1"/>
  <c r="J32" i="1"/>
  <c r="K32" i="1"/>
  <c r="H32" i="1" s="1"/>
  <c r="J33" i="1"/>
  <c r="K33" i="1"/>
  <c r="G33" i="1" s="1"/>
  <c r="G34" i="1"/>
  <c r="J34" i="1"/>
  <c r="K34" i="1"/>
  <c r="H34" i="1" s="1"/>
  <c r="G35" i="1"/>
  <c r="I35" i="1" s="1"/>
  <c r="H35" i="1"/>
  <c r="J35" i="1"/>
  <c r="K35" i="1"/>
  <c r="G36" i="1"/>
  <c r="H36" i="1"/>
  <c r="I36" i="1"/>
  <c r="J36" i="1"/>
  <c r="K36" i="1"/>
  <c r="J37" i="1"/>
  <c r="K37" i="1" s="1"/>
  <c r="J38" i="1"/>
  <c r="K38" i="1"/>
  <c r="H38" i="1" s="1"/>
  <c r="J39" i="1"/>
  <c r="K39" i="1"/>
  <c r="G39" i="1" s="1"/>
  <c r="B44" i="1"/>
  <c r="B46" i="1"/>
  <c r="I27" i="1" l="1"/>
  <c r="I3" i="1"/>
  <c r="I21" i="1"/>
  <c r="G25" i="1"/>
  <c r="H25" i="1"/>
  <c r="H24" i="1"/>
  <c r="G24" i="1"/>
  <c r="G37" i="1"/>
  <c r="H37" i="1"/>
  <c r="I8" i="1"/>
  <c r="C45" i="1"/>
  <c r="G13" i="1"/>
  <c r="H13" i="1"/>
  <c r="G19" i="1"/>
  <c r="H19" i="1"/>
  <c r="E46" i="1"/>
  <c r="I15" i="1"/>
  <c r="I33" i="1"/>
  <c r="H31" i="1"/>
  <c r="G31" i="1"/>
  <c r="I31" i="1" s="1"/>
  <c r="I28" i="1"/>
  <c r="H12" i="1"/>
  <c r="G12" i="1"/>
  <c r="I12" i="1" s="1"/>
  <c r="G7" i="1"/>
  <c r="H7" i="1"/>
  <c r="I4" i="1"/>
  <c r="H26" i="1"/>
  <c r="I26" i="1" s="1"/>
  <c r="D46" i="1"/>
  <c r="G38" i="1"/>
  <c r="I38" i="1" s="1"/>
  <c r="H33" i="1"/>
  <c r="H21" i="1"/>
  <c r="G14" i="1"/>
  <c r="I14" i="1" s="1"/>
  <c r="H9" i="1"/>
  <c r="I9" i="1" s="1"/>
  <c r="G2" i="1"/>
  <c r="H20" i="1"/>
  <c r="I20" i="1" s="1"/>
  <c r="H8" i="1"/>
  <c r="H39" i="1"/>
  <c r="I39" i="1" s="1"/>
  <c r="I34" i="1"/>
  <c r="G32" i="1"/>
  <c r="I32" i="1" s="1"/>
  <c r="H27" i="1"/>
  <c r="H15" i="1"/>
  <c r="H3" i="1"/>
  <c r="E45" i="1"/>
  <c r="I37" i="1" l="1"/>
  <c r="I24" i="1"/>
  <c r="D45" i="1"/>
  <c r="G45" i="1" s="1"/>
  <c r="F46" i="1"/>
  <c r="I25" i="1"/>
  <c r="F44" i="1"/>
  <c r="C44" i="1"/>
  <c r="D44" i="1"/>
  <c r="G44" i="1" s="1"/>
  <c r="E44" i="1"/>
  <c r="I2" i="1"/>
  <c r="I19" i="1"/>
  <c r="F45" i="1"/>
  <c r="G46" i="1"/>
  <c r="C46" i="1"/>
  <c r="I7" i="1"/>
  <c r="I13" i="1"/>
</calcChain>
</file>

<file path=xl/sharedStrings.xml><?xml version="1.0" encoding="utf-8"?>
<sst xmlns="http://schemas.openxmlformats.org/spreadsheetml/2006/main" count="282" uniqueCount="61">
  <si>
    <t>RASM 06</t>
  </si>
  <si>
    <t>R9</t>
  </si>
  <si>
    <t>R3</t>
  </si>
  <si>
    <t>RSD</t>
  </si>
  <si>
    <t>MAX</t>
  </si>
  <si>
    <t>MIN</t>
  </si>
  <si>
    <t>SD</t>
  </si>
  <si>
    <t>Mean Thiaminase Activity</t>
  </si>
  <si>
    <t>n</t>
  </si>
  <si>
    <t>Sample</t>
  </si>
  <si>
    <t>SUMMARY STATISTICS</t>
  </si>
  <si>
    <t>Rainbow Smelt</t>
  </si>
  <si>
    <t>RASM06</t>
  </si>
  <si>
    <t>Control</t>
  </si>
  <si>
    <t>B1-4</t>
  </si>
  <si>
    <t>run1</t>
  </si>
  <si>
    <t>A1-4</t>
  </si>
  <si>
    <t>D1-4</t>
  </si>
  <si>
    <t>C1-4</t>
  </si>
  <si>
    <t>run2</t>
  </si>
  <si>
    <t>Positive control</t>
  </si>
  <si>
    <t>Positive control, maybe not enough in second well</t>
  </si>
  <si>
    <t>Notes</t>
  </si>
  <si>
    <t>SD of Slope</t>
  </si>
  <si>
    <t>Abs/(min well)        Minutes 30-90</t>
  </si>
  <si>
    <t>g/well</t>
  </si>
  <si>
    <t>gram/mL</t>
  </si>
  <si>
    <t>Activity &gt; 3x SD?</t>
  </si>
  <si>
    <t xml:space="preserve">SD </t>
  </si>
  <si>
    <t>Thiaminase activity nmol T/(min x g)                             (Minutes 30-90)</t>
  </si>
  <si>
    <t>Species</t>
  </si>
  <si>
    <t>identifier</t>
  </si>
  <si>
    <t>Survey</t>
  </si>
  <si>
    <t>Plate Well</t>
  </si>
  <si>
    <t>Run</t>
  </si>
  <si>
    <t>ANALYSIS DATE</t>
  </si>
  <si>
    <t>Sample ID</t>
  </si>
  <si>
    <t>Date</t>
  </si>
  <si>
    <t>Wells</t>
  </si>
  <si>
    <t>Rep</t>
  </si>
  <si>
    <t>10.min.max</t>
  </si>
  <si>
    <t>20.min.max</t>
  </si>
  <si>
    <t>10.min.mean</t>
  </si>
  <si>
    <t>10.min.SD</t>
  </si>
  <si>
    <t>10.min.min</t>
  </si>
  <si>
    <t>10.min.RSD</t>
  </si>
  <si>
    <t>20.min.mean</t>
  </si>
  <si>
    <t>20.min.SD</t>
  </si>
  <si>
    <t>20.min.min</t>
  </si>
  <si>
    <t>20.min.RSD</t>
  </si>
  <si>
    <t>10.min.range</t>
  </si>
  <si>
    <t>20.min.range</t>
  </si>
  <si>
    <t>All R3 analyses</t>
  </si>
  <si>
    <t>R3 analyses from December onwards, when I started shaking the plate</t>
  </si>
  <si>
    <t>QAQC Summary Statistics</t>
  </si>
  <si>
    <t>10 minute regressions</t>
  </si>
  <si>
    <t>20 minute regressions</t>
  </si>
  <si>
    <t>Note</t>
  </si>
  <si>
    <t>Omitted well A4</t>
  </si>
  <si>
    <t>Dummy.Sequence</t>
  </si>
  <si>
    <t>Omitted well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</si>
</sst>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yyyy\-mm\-dd"/>
    <numFmt numFmtId="17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45">
    <xf numFmtId="0" fontId="0" fillId="0" borderId="0" xfId="0"/>
    <xf numFmtId="9" fontId="0" fillId="0" borderId="0" xfId="1" applyFon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2"/>
    <xf numFmtId="11" fontId="2" fillId="2" borderId="0" xfId="2" applyNumberFormat="1" applyFont="1" applyFill="1" applyAlignment="1">
      <alignment horizontal="center"/>
    </xf>
    <xf numFmtId="0" fontId="1" fillId="0" borderId="0" xfId="2" applyAlignment="1">
      <alignment horizontal="center" vertical="center"/>
    </xf>
    <xf numFmtId="164" fontId="2" fillId="0" borderId="0" xfId="2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2" applyFont="1" applyFill="1" applyAlignment="1">
      <alignment horizontal="center" vertical="center"/>
    </xf>
    <xf numFmtId="165" fontId="0" fillId="0" borderId="0" xfId="2" applyNumberFormat="1" applyFont="1" applyFill="1" applyAlignment="1">
      <alignment horizontal="center"/>
    </xf>
    <xf numFmtId="165" fontId="0" fillId="0" borderId="0" xfId="2" applyNumberFormat="1" applyFont="1" applyAlignment="1">
      <alignment horizontal="center"/>
    </xf>
    <xf numFmtId="165" fontId="1" fillId="0" borderId="0" xfId="2" applyNumberFormat="1" applyAlignment="1">
      <alignment horizontal="center"/>
    </xf>
    <xf numFmtId="164" fontId="2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2" applyFont="1" applyAlignment="1">
      <alignment horizontal="center" vertical="center"/>
    </xf>
    <xf numFmtId="0" fontId="0" fillId="0" borderId="0" xfId="2" applyFont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74" fontId="0" fillId="3" borderId="2" xfId="1" applyNumberFormat="1" applyFont="1" applyFill="1" applyBorder="1" applyAlignment="1">
      <alignment horizontal="center"/>
    </xf>
    <xf numFmtId="174" fontId="0" fillId="3" borderId="3" xfId="1" applyNumberFormat="1" applyFont="1" applyFill="1" applyBorder="1" applyAlignment="1">
      <alignment horizontal="center"/>
    </xf>
    <xf numFmtId="174" fontId="0" fillId="4" borderId="2" xfId="1" applyNumberFormat="1" applyFont="1" applyFill="1" applyBorder="1" applyAlignment="1">
      <alignment horizontal="center"/>
    </xf>
    <xf numFmtId="174" fontId="0" fillId="4" borderId="3" xfId="1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74" fontId="0" fillId="3" borderId="4" xfId="1" applyNumberFormat="1" applyFon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74" fontId="0" fillId="4" borderId="4" xfId="1" applyNumberFormat="1" applyFont="1" applyFill="1" applyBorder="1" applyAlignment="1">
      <alignment horizontal="center"/>
    </xf>
  </cellXfs>
  <cellStyles count="3">
    <cellStyle name="Normal" xfId="0" builtinId="0"/>
    <cellStyle name="Normal 2 2" xfId="2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yyyy\-mm\-dd</c:formatCode>
                <c:ptCount val="16"/>
                <c:pt idx="0">
                  <c:v>44838</c:v>
                </c:pt>
                <c:pt idx="1">
                  <c:v>44838</c:v>
                </c:pt>
                <c:pt idx="2">
                  <c:v>44839</c:v>
                </c:pt>
                <c:pt idx="3">
                  <c:v>44839</c:v>
                </c:pt>
                <c:pt idx="4">
                  <c:v>44841</c:v>
                </c:pt>
                <c:pt idx="5">
                  <c:v>44841</c:v>
                </c:pt>
                <c:pt idx="6">
                  <c:v>44851</c:v>
                </c:pt>
                <c:pt idx="7">
                  <c:v>44851</c:v>
                </c:pt>
                <c:pt idx="8">
                  <c:v>44901</c:v>
                </c:pt>
                <c:pt idx="9">
                  <c:v>44902</c:v>
                </c:pt>
                <c:pt idx="10">
                  <c:v>44902</c:v>
                </c:pt>
                <c:pt idx="11">
                  <c:v>44903</c:v>
                </c:pt>
                <c:pt idx="12">
                  <c:v>44903</c:v>
                </c:pt>
                <c:pt idx="13">
                  <c:v>44904</c:v>
                </c:pt>
                <c:pt idx="14">
                  <c:v>44904</c:v>
                </c:pt>
                <c:pt idx="15">
                  <c:v>44907</c:v>
                </c:pt>
              </c:numCache>
            </c:numRef>
          </c:xVal>
          <c:yVal>
            <c:numRef>
              <c:f>Sheet1!$G$2:$G$17</c:f>
              <c:numCache>
                <c:formatCode>0.0</c:formatCode>
                <c:ptCount val="16"/>
                <c:pt idx="0">
                  <c:v>18.761083012801627</c:v>
                </c:pt>
                <c:pt idx="1">
                  <c:v>18.022843247592018</c:v>
                </c:pt>
                <c:pt idx="2">
                  <c:v>14.863263144595813</c:v>
                </c:pt>
                <c:pt idx="3">
                  <c:v>14.87940541351437</c:v>
                </c:pt>
                <c:pt idx="4">
                  <c:v>15.732255288045859</c:v>
                </c:pt>
                <c:pt idx="5">
                  <c:v>18.241840029254043</c:v>
                </c:pt>
                <c:pt idx="6">
                  <c:v>10.624841402207863</c:v>
                </c:pt>
                <c:pt idx="7">
                  <c:v>14.152465236547766</c:v>
                </c:pt>
                <c:pt idx="8">
                  <c:v>18.662615172398368</c:v>
                </c:pt>
                <c:pt idx="9">
                  <c:v>14.815912489101288</c:v>
                </c:pt>
                <c:pt idx="10">
                  <c:v>16.162177716910659</c:v>
                </c:pt>
                <c:pt idx="11">
                  <c:v>16.141730842947137</c:v>
                </c:pt>
                <c:pt idx="12">
                  <c:v>18.961247147392047</c:v>
                </c:pt>
                <c:pt idx="13">
                  <c:v>16.730923658475241</c:v>
                </c:pt>
                <c:pt idx="14">
                  <c:v>15.428242556745991</c:v>
                </c:pt>
                <c:pt idx="15">
                  <c:v>15.489583178636575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9D-4084-B811-115852FE7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699712"/>
        <c:axId val="1227692640"/>
      </c:scatterChart>
      <c:valAx>
        <c:axId val="122769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692640"/>
        <c:crosses val="autoZero"/>
        <c:crossBetween val="midCat"/>
      </c:valAx>
      <c:valAx>
        <c:axId val="12276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69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R3 </a:t>
            </a:r>
          </a:p>
          <a:p>
            <a:pPr>
              <a:defRPr/>
            </a:pPr>
            <a:r>
              <a:rPr lang="en-US"/>
              <a:t>20.min.max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'Chunk.Method.Thiaminase.QAQC'!$H$1</c:f>
              <c:strCache>
                <c:ptCount val="1"/>
                <c:pt idx="0">
                  <c:v>20.min.max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'Chunk.Method.Thiaminase.QAQC'!$D$2:$D$17</c:f>
              <c:numCache>
                <c:formatCode>0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'Chunk.Method.Thiaminase.QAQC'!$H$2:$H$17</c:f>
              <c:numCache>
                <c:formatCode>General</c:formatCode>
                <c:ptCount val="16"/>
                <c:pt idx="0">
                  <c:v>48.7</c:v>
                </c:pt>
                <c:pt idx="1">
                  <c:v>44.4</c:v>
                </c:pt>
                <c:pt idx="2">
                  <c:v>32.4</c:v>
                </c:pt>
                <c:pt idx="3" formatCode="0.0">
                  <c:v>35</c:v>
                </c:pt>
                <c:pt idx="4">
                  <c:v>39.6</c:v>
                </c:pt>
                <c:pt idx="5">
                  <c:v>34.4</c:v>
                </c:pt>
                <c:pt idx="6">
                  <c:v>26.9</c:v>
                </c:pt>
                <c:pt idx="7" formatCode="0.00">
                  <c:v>36</c:v>
                </c:pt>
                <c:pt idx="8" formatCode="0.00">
                  <c:v>30</c:v>
                </c:pt>
                <c:pt idx="9" formatCode="0.00">
                  <c:v>34.799999999999997</c:v>
                </c:pt>
                <c:pt idx="10">
                  <c:v>36.9</c:v>
                </c:pt>
                <c:pt idx="11">
                  <c:v>39.200000000000003</c:v>
                </c:pt>
                <c:pt idx="12">
                  <c:v>44.3</c:v>
                </c:pt>
                <c:pt idx="13">
                  <c:v>38.9</c:v>
                </c:pt>
                <c:pt idx="14" formatCode="0.0">
                  <c:v>35</c:v>
                </c:pt>
                <c:pt idx="15">
                  <c:v>36.4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08-4B59-8A13-C0F72A369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349647"/>
        <c:axId val="2132365455"/>
      </c:scatterChart>
      <c:valAx>
        <c:axId val="213234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Series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365455"/>
        <c:crosses val="autoZero"/>
        <c:crossBetween val="midCat"/>
      </c:valAx>
      <c:valAx>
        <c:axId val="213236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Thiaminase Activity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349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R9 </a:t>
            </a:r>
          </a:p>
          <a:p>
            <a:pPr>
              <a:defRPr/>
            </a:pPr>
            <a:r>
              <a:rPr lang="en-US"/>
              <a:t>20.min.max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'Chunk.Method.Thiaminase.QAQC'!$D$18:$D$33</c:f>
              <c:numCache>
                <c:formatCode>0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'Chunk.Method.Thiaminase.QAQC'!$H$18:$H$33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33-49ED-B999-67DB2258D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342575"/>
        <c:axId val="2132344239"/>
      </c:scatterChart>
      <c:valAx>
        <c:axId val="2132342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Series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344239"/>
        <c:crosses val="autoZero"/>
        <c:crossBetween val="midCat"/>
      </c:valAx>
      <c:valAx>
        <c:axId val="213234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Thiaminase Activity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342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'Chunk.Method.Thiaminase.QAQC'!$D$34:$D$41</c:f>
              <c:numCache>
                <c:formatCode>0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'Chunk.Method.Thiaminase.QAQC'!$H$34:$H$41</c:f>
              <c:numCache>
                <c:formatCode>General</c:formatCode>
                <c:ptCount val="8"/>
                <c:pt idx="0">
                  <c:v>27.9</c:v>
                </c:pt>
                <c:pt idx="1">
                  <c:v>26.7</c:v>
                </c:pt>
                <c:pt idx="2">
                  <c:v>16.899999999999999</c:v>
                </c:pt>
                <c:pt idx="3">
                  <c:v>20.6</c:v>
                </c:pt>
                <c:pt idx="4">
                  <c:v>17.899999999999999</c:v>
                </c:pt>
                <c:pt idx="5">
                  <c:v>16.3</c:v>
                </c:pt>
                <c:pt idx="6">
                  <c:v>18.399999999999999</c:v>
                </c:pt>
                <c:pt idx="7">
                  <c:v>20.2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94-4EF8-957B-833D78F2E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349231"/>
        <c:axId val="2132366703"/>
      </c:scatterChart>
      <c:valAx>
        <c:axId val="213234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366703"/>
        <c:crosses val="autoZero"/>
        <c:crossBetween val="midCat"/>
      </c:valAx>
      <c:valAx>
        <c:axId val="213236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349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15</xdr:row>
      <xdr:rowOff>85725</xdr:rowOff>
    </xdr:from>
    <xdr:to>
      <xdr:col>20</xdr:col>
      <xdr:colOff>581025</xdr:colOff>
      <xdr:row>29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8</xdr:row>
      <xdr:rowOff>28575</xdr:rowOff>
    </xdr:from>
    <xdr:to>
      <xdr:col>15</xdr:col>
      <xdr:colOff>114300</xdr:colOff>
      <xdr:row>22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438150</xdr:colOff>
      <xdr:row>23</xdr:row>
      <xdr:rowOff>19050</xdr:rowOff>
    </xdr:from>
    <xdr:to>
      <xdr:col>15</xdr:col>
      <xdr:colOff>114300</xdr:colOff>
      <xdr:row>37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409575</xdr:colOff>
      <xdr:row>37</xdr:row>
      <xdr:rowOff>171450</xdr:rowOff>
    </xdr:from>
    <xdr:to>
      <xdr:col>15</xdr:col>
      <xdr:colOff>85725</xdr:colOff>
      <xdr:row>52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6"/>
  <sheetViews>
    <sheetView workbookViewId="0">
      <selection activeCell="E34" sqref="A34:E34"/>
    </sheetView>
  </sheetViews>
  <sheetFormatPr defaultRowHeight="15" x14ac:dyDescent="0.25"/>
  <cols>
    <col min="1" max="1" width="17.7109375" customWidth="1"/>
    <col min="5" max="5" width="13.42578125" customWidth="1"/>
    <col min="6" max="6" width="14.140625" customWidth="1"/>
  </cols>
  <sheetData>
    <row r="1" spans="1:14" x14ac:dyDescent="0.25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M1" t="s">
        <v>23</v>
      </c>
      <c r="N1" t="s">
        <v>22</v>
      </c>
    </row>
    <row r="2" spans="1:14" s="4" customFormat="1" x14ac:dyDescent="0.25">
      <c r="A2" s="12">
        <v>44838</v>
      </c>
      <c r="B2" s="12"/>
      <c r="C2" s="12"/>
      <c r="D2" s="12" t="s">
        <v>13</v>
      </c>
      <c r="E2" s="15" t="s">
        <v>2</v>
      </c>
      <c r="F2" s="6" t="s">
        <v>11</v>
      </c>
      <c r="G2" s="13">
        <f>((((L2/13650)/0.3)*0.0001)/K2)*1000000000</f>
        <v>18.761083012801627</v>
      </c>
      <c r="H2" s="13">
        <f>((((M2/13650)/0.3)*0.0001)/K2)*1000000000</f>
        <v>0.32082745183962158</v>
      </c>
      <c r="I2" s="13" t="b">
        <f>G2&gt;(3*H2)</f>
        <v>1</v>
      </c>
      <c r="J2" s="6">
        <f>0.8/2</f>
        <v>0.4</v>
      </c>
      <c r="K2" s="6">
        <f>J2*0.003</f>
        <v>1.2000000000000001E-3</v>
      </c>
      <c r="L2" s="5">
        <v>9.2191961924907204E-4</v>
      </c>
      <c r="M2" s="5">
        <v>1.5765460983399005E-5</v>
      </c>
      <c r="N2" s="16" t="s">
        <v>20</v>
      </c>
    </row>
    <row r="3" spans="1:14" s="4" customFormat="1" x14ac:dyDescent="0.25">
      <c r="A3" s="12">
        <v>44838</v>
      </c>
      <c r="B3" s="12"/>
      <c r="C3" s="12"/>
      <c r="D3" s="12" t="s">
        <v>13</v>
      </c>
      <c r="E3" s="15" t="s">
        <v>2</v>
      </c>
      <c r="F3" s="6" t="s">
        <v>11</v>
      </c>
      <c r="G3" s="13">
        <f>((((L3/13650)/0.3)*0.0001)/K3)*1000000000</f>
        <v>18.022843247592018</v>
      </c>
      <c r="H3" s="13">
        <f>((((M3/13650)/0.3)*0.0001)/K3)*1000000000</f>
        <v>0.31193944661956641</v>
      </c>
      <c r="I3" s="13" t="b">
        <f>G3&gt;(3*H3)</f>
        <v>1</v>
      </c>
      <c r="J3" s="6">
        <f>0.8/2</f>
        <v>0.4</v>
      </c>
      <c r="K3" s="6">
        <f>J3*0.003</f>
        <v>1.2000000000000001E-3</v>
      </c>
      <c r="L3" s="5">
        <v>8.8564251718667181E-4</v>
      </c>
      <c r="M3" s="5">
        <v>1.5328704406885492E-5</v>
      </c>
      <c r="N3" s="16" t="s">
        <v>20</v>
      </c>
    </row>
    <row r="4" spans="1:14" s="4" customFormat="1" x14ac:dyDescent="0.25">
      <c r="A4" s="12">
        <v>44839</v>
      </c>
      <c r="B4" s="12"/>
      <c r="C4" s="12"/>
      <c r="D4" s="12" t="s">
        <v>13</v>
      </c>
      <c r="E4" s="15" t="s">
        <v>2</v>
      </c>
      <c r="F4" s="6" t="s">
        <v>11</v>
      </c>
      <c r="G4" s="13">
        <f>((((L4/13650)/0.3)*0.0001)/K4)*1000000000</f>
        <v>14.863263144595813</v>
      </c>
      <c r="H4" s="13">
        <f>((((M4/13650)/0.3)*0.0001)/K4)*1000000000</f>
        <v>0.34582388182700557</v>
      </c>
      <c r="I4" s="13" t="b">
        <f>G4&gt;(3*H4)</f>
        <v>1</v>
      </c>
      <c r="J4" s="6">
        <f>0.8/2</f>
        <v>0.4</v>
      </c>
      <c r="K4" s="6">
        <f>J4*0.003</f>
        <v>1.2000000000000001E-3</v>
      </c>
      <c r="L4" s="5">
        <v>7.3038075092543824E-4</v>
      </c>
      <c r="M4" s="5">
        <v>1.6993785552979055E-5</v>
      </c>
      <c r="N4" s="16" t="s">
        <v>20</v>
      </c>
    </row>
    <row r="5" spans="1:14" s="4" customFormat="1" x14ac:dyDescent="0.25">
      <c r="A5" s="12">
        <v>44839</v>
      </c>
      <c r="B5" s="12"/>
      <c r="C5" s="12"/>
      <c r="D5" s="12" t="s">
        <v>13</v>
      </c>
      <c r="E5" s="15" t="s">
        <v>2</v>
      </c>
      <c r="F5" s="6" t="s">
        <v>11</v>
      </c>
      <c r="G5" s="13">
        <f>((((L5/13650)/0.3)*0.0001)/K5)*1000000000</f>
        <v>14.87940541351437</v>
      </c>
      <c r="H5" s="13">
        <f>((((M5/13650)/0.3)*0.0001)/K5)*1000000000</f>
        <v>0.16141404022430658</v>
      </c>
      <c r="I5" s="13" t="b">
        <f>G5&gt;(3*H5)</f>
        <v>1</v>
      </c>
      <c r="J5" s="6">
        <f>0.8/2</f>
        <v>0.4</v>
      </c>
      <c r="K5" s="6">
        <f>J5*0.003</f>
        <v>1.2000000000000001E-3</v>
      </c>
      <c r="L5" s="5">
        <v>7.311739820200961E-4</v>
      </c>
      <c r="M5" s="5">
        <v>7.9318859366224261E-6</v>
      </c>
      <c r="N5" s="16" t="s">
        <v>20</v>
      </c>
    </row>
    <row r="6" spans="1:14" s="4" customFormat="1" x14ac:dyDescent="0.25">
      <c r="A6" s="12">
        <v>44841</v>
      </c>
      <c r="B6" s="12"/>
      <c r="C6" s="12"/>
      <c r="D6" s="12" t="s">
        <v>13</v>
      </c>
      <c r="E6" s="15" t="s">
        <v>2</v>
      </c>
      <c r="F6" s="6" t="s">
        <v>11</v>
      </c>
      <c r="G6" s="13">
        <f>((((L6/13650)/0.3)*0.0001)/K6)*1000000000</f>
        <v>15.732255288045859</v>
      </c>
      <c r="H6" s="13">
        <f>((((M6/13650)/0.3)*0.0001)/K6)*1000000000</f>
        <v>0.33303873591945754</v>
      </c>
      <c r="I6" s="13" t="b">
        <f>G6&gt;(3*H6)</f>
        <v>1</v>
      </c>
      <c r="J6" s="6">
        <f>0.8/2</f>
        <v>0.4</v>
      </c>
      <c r="K6" s="6">
        <f>J6*0.003</f>
        <v>1.2000000000000001E-3</v>
      </c>
      <c r="L6" s="5">
        <v>7.7308302485457341E-4</v>
      </c>
      <c r="M6" s="5">
        <v>1.6365523483082142E-5</v>
      </c>
      <c r="N6" s="16" t="s">
        <v>20</v>
      </c>
    </row>
    <row r="7" spans="1:14" s="4" customFormat="1" x14ac:dyDescent="0.25">
      <c r="A7" s="11">
        <v>44841</v>
      </c>
      <c r="B7" s="11"/>
      <c r="C7" s="11"/>
      <c r="D7" s="12" t="s">
        <v>13</v>
      </c>
      <c r="E7" s="15" t="s">
        <v>2</v>
      </c>
      <c r="F7" s="6" t="s">
        <v>11</v>
      </c>
      <c r="G7" s="13">
        <f>((((L7/13650)/0.3)*0.0001)/K7)*1000000000</f>
        <v>18.241840029254043</v>
      </c>
      <c r="H7" s="13">
        <f>((((M7/13650)/0.3)*0.0001)/K7)*1000000000</f>
        <v>0.31655345501906124</v>
      </c>
      <c r="I7" s="13" t="b">
        <f>G7&gt;(3*H7)</f>
        <v>1</v>
      </c>
      <c r="J7" s="6">
        <f>0.8/2</f>
        <v>0.4</v>
      </c>
      <c r="K7" s="6">
        <f>J7*0.003</f>
        <v>1.2000000000000001E-3</v>
      </c>
      <c r="L7" s="5">
        <v>8.9640401903754384E-4</v>
      </c>
      <c r="M7" s="5">
        <v>1.5555436779636669E-5</v>
      </c>
      <c r="N7" s="16" t="s">
        <v>20</v>
      </c>
    </row>
    <row r="8" spans="1:14" s="4" customFormat="1" x14ac:dyDescent="0.25">
      <c r="A8" s="11">
        <v>44851</v>
      </c>
      <c r="B8" s="11"/>
      <c r="C8" s="11"/>
      <c r="D8" s="11" t="s">
        <v>13</v>
      </c>
      <c r="E8" s="15" t="s">
        <v>2</v>
      </c>
      <c r="F8" s="6" t="s">
        <v>11</v>
      </c>
      <c r="G8" s="13">
        <f>((((L8/13650)/0.3)*0.0001)/K8)*1000000000</f>
        <v>10.624841402207863</v>
      </c>
      <c r="H8" s="13">
        <f>((((M8/13650)/0.3)*0.0001)/K8)*1000000000</f>
        <v>0.20541483111843958</v>
      </c>
      <c r="I8" s="13" t="b">
        <f>G8&gt;(3*H8)</f>
        <v>1</v>
      </c>
      <c r="J8" s="6">
        <f>0.8/2</f>
        <v>0.4</v>
      </c>
      <c r="K8" s="6">
        <f>J8*0.003</f>
        <v>1.2000000000000001E-3</v>
      </c>
      <c r="L8" s="5">
        <v>5.2210470650449446E-4</v>
      </c>
      <c r="M8" s="5">
        <v>1.0094084801160123E-5</v>
      </c>
      <c r="N8" s="16" t="s">
        <v>21</v>
      </c>
    </row>
    <row r="9" spans="1:14" s="4" customFormat="1" x14ac:dyDescent="0.25">
      <c r="A9" s="11">
        <v>44851</v>
      </c>
      <c r="B9" s="11"/>
      <c r="C9" s="11"/>
      <c r="D9" s="11" t="s">
        <v>13</v>
      </c>
      <c r="E9" s="15" t="s">
        <v>2</v>
      </c>
      <c r="F9" s="6" t="s">
        <v>11</v>
      </c>
      <c r="G9" s="13">
        <f>((((L9/13650)/0.3)*0.0001)/K9)*1000000000</f>
        <v>14.152465236547766</v>
      </c>
      <c r="H9" s="13">
        <f>((((M9/13650)/0.3)*0.0001)/K9)*1000000000</f>
        <v>0.28393703075150151</v>
      </c>
      <c r="I9" s="13" t="b">
        <f>G9&gt;(3*H9)</f>
        <v>1</v>
      </c>
      <c r="J9" s="6">
        <f>0.8/2</f>
        <v>0.4</v>
      </c>
      <c r="K9" s="6">
        <f>J9*0.003</f>
        <v>1.2000000000000001E-3</v>
      </c>
      <c r="L9" s="5">
        <v>6.9545214172395716E-4</v>
      </c>
      <c r="M9" s="5">
        <v>1.3952665691128785E-5</v>
      </c>
      <c r="N9" s="16" t="s">
        <v>20</v>
      </c>
    </row>
    <row r="10" spans="1:14" s="4" customFormat="1" x14ac:dyDescent="0.25">
      <c r="A10" s="12">
        <v>44901</v>
      </c>
      <c r="B10" s="11" t="s">
        <v>19</v>
      </c>
      <c r="C10" s="11" t="s">
        <v>16</v>
      </c>
      <c r="D10" s="11" t="s">
        <v>13</v>
      </c>
      <c r="E10" s="15" t="s">
        <v>2</v>
      </c>
      <c r="F10" s="6" t="s">
        <v>11</v>
      </c>
      <c r="G10" s="13">
        <f>((((L10/13650)/0.3)*0.0001)/K10)*1000000000</f>
        <v>18.662615172398368</v>
      </c>
      <c r="H10" s="13">
        <f>((((M10/13650)/0.3)*0.0001)/K10)*1000000000</f>
        <v>0.30188891704133403</v>
      </c>
      <c r="I10" s="13" t="b">
        <f>G10&gt;(3*H10)</f>
        <v>1</v>
      </c>
      <c r="J10" s="6">
        <f>0.8/2</f>
        <v>0.4</v>
      </c>
      <c r="K10" s="6">
        <f>J10*0.003</f>
        <v>1.2000000000000001E-3</v>
      </c>
      <c r="L10" s="5">
        <v>9.1708090957165575E-4</v>
      </c>
      <c r="M10" s="5">
        <v>1.4834821383411152E-5</v>
      </c>
      <c r="N10" s="16"/>
    </row>
    <row r="11" spans="1:14" s="4" customFormat="1" x14ac:dyDescent="0.25">
      <c r="A11" s="12">
        <v>44902</v>
      </c>
      <c r="B11" s="11" t="s">
        <v>15</v>
      </c>
      <c r="C11" s="11" t="s">
        <v>16</v>
      </c>
      <c r="D11" s="11" t="s">
        <v>13</v>
      </c>
      <c r="E11" s="15" t="s">
        <v>2</v>
      </c>
      <c r="F11" s="14" t="s">
        <v>11</v>
      </c>
      <c r="G11" s="13">
        <f>((((L11/13650)/0.3)*0.0001)/K11)*1000000000</f>
        <v>14.815912489101288</v>
      </c>
      <c r="H11" s="13">
        <f>((((M11/13650)/0.3)*0.0001)/K11)*1000000000</f>
        <v>0.26448024316322977</v>
      </c>
      <c r="I11" s="13" t="b">
        <f>G11&gt;(3*H11)</f>
        <v>1</v>
      </c>
      <c r="J11" s="6">
        <f>0.8/2</f>
        <v>0.4</v>
      </c>
      <c r="K11" s="6">
        <f>J11*0.003</f>
        <v>1.2000000000000001E-3</v>
      </c>
      <c r="L11" s="5">
        <v>7.2805393971443733E-4</v>
      </c>
      <c r="M11" s="5">
        <v>1.2996559149041113E-5</v>
      </c>
      <c r="N11" s="16"/>
    </row>
    <row r="12" spans="1:14" s="4" customFormat="1" x14ac:dyDescent="0.25">
      <c r="A12" s="12">
        <v>44902</v>
      </c>
      <c r="B12" s="11" t="s">
        <v>19</v>
      </c>
      <c r="C12" s="11" t="s">
        <v>16</v>
      </c>
      <c r="D12" s="11" t="s">
        <v>13</v>
      </c>
      <c r="E12" s="15" t="s">
        <v>2</v>
      </c>
      <c r="F12" s="6" t="s">
        <v>11</v>
      </c>
      <c r="G12" s="13">
        <f>((((L12/13650)/0.3)*0.0001)/K12)*1000000000</f>
        <v>16.162177716910659</v>
      </c>
      <c r="H12" s="13">
        <f>((((M12/13650)/0.3)*0.0001)/K12)*1000000000</f>
        <v>0.30748746812105271</v>
      </c>
      <c r="I12" s="13" t="b">
        <f>G12&gt;(3*H12)</f>
        <v>1</v>
      </c>
      <c r="J12" s="6">
        <f>0.8/2</f>
        <v>0.4</v>
      </c>
      <c r="K12" s="6">
        <f>J12*0.003</f>
        <v>1.2000000000000001E-3</v>
      </c>
      <c r="L12" s="5">
        <v>7.9420941300898979E-4</v>
      </c>
      <c r="M12" s="5">
        <v>1.5109934183468531E-5</v>
      </c>
      <c r="N12" s="16"/>
    </row>
    <row r="13" spans="1:14" s="4" customFormat="1" x14ac:dyDescent="0.25">
      <c r="A13" s="12">
        <v>44903</v>
      </c>
      <c r="B13" s="11" t="s">
        <v>15</v>
      </c>
      <c r="C13" s="11" t="s">
        <v>16</v>
      </c>
      <c r="D13" s="11" t="s">
        <v>13</v>
      </c>
      <c r="E13" s="15" t="s">
        <v>2</v>
      </c>
      <c r="F13" s="6" t="s">
        <v>11</v>
      </c>
      <c r="G13" s="13">
        <f>((((L13/13650)/0.3)*0.0001)/K13)*1000000000</f>
        <v>16.141730842947137</v>
      </c>
      <c r="H13" s="13">
        <f>((((M13/13650)/0.3)*0.0001)/K13)*1000000000</f>
        <v>0.34759922205867994</v>
      </c>
      <c r="I13" s="13" t="b">
        <f>G13&gt;(3*H13)</f>
        <v>1</v>
      </c>
      <c r="J13" s="6">
        <f>0.8/2</f>
        <v>0.4</v>
      </c>
      <c r="K13" s="6">
        <f>J13*0.003</f>
        <v>1.2000000000000001E-3</v>
      </c>
      <c r="L13" s="5">
        <v>7.9320465362242229E-4</v>
      </c>
      <c r="M13" s="5">
        <v>1.7081025771963534E-5</v>
      </c>
      <c r="N13" s="16"/>
    </row>
    <row r="14" spans="1:14" s="4" customFormat="1" x14ac:dyDescent="0.25">
      <c r="A14" s="12">
        <v>44903</v>
      </c>
      <c r="B14" s="11" t="s">
        <v>19</v>
      </c>
      <c r="C14" s="11" t="s">
        <v>16</v>
      </c>
      <c r="D14" s="11" t="s">
        <v>13</v>
      </c>
      <c r="E14" s="15" t="s">
        <v>2</v>
      </c>
      <c r="F14" s="6" t="s">
        <v>11</v>
      </c>
      <c r="G14" s="13">
        <f>((((L14/13650)/0.3)*0.0001)/K14)*1000000000</f>
        <v>18.961247147392047</v>
      </c>
      <c r="H14" s="13">
        <f>((((M14/13650)/0.3)*0.0001)/K14)*1000000000</f>
        <v>0.31903676841278861</v>
      </c>
      <c r="I14" s="13" t="b">
        <f>G14&gt;(3*H14)</f>
        <v>1</v>
      </c>
      <c r="J14" s="6">
        <f>0.8/2</f>
        <v>0.4</v>
      </c>
      <c r="K14" s="6">
        <f>J14*0.003</f>
        <v>1.2000000000000001E-3</v>
      </c>
      <c r="L14" s="5">
        <v>9.3175568482284517E-4</v>
      </c>
      <c r="M14" s="5">
        <v>1.5677466799804434E-5</v>
      </c>
      <c r="N14" s="16"/>
    </row>
    <row r="15" spans="1:14" s="4" customFormat="1" x14ac:dyDescent="0.25">
      <c r="A15" s="12">
        <v>44904</v>
      </c>
      <c r="B15" s="11" t="s">
        <v>15</v>
      </c>
      <c r="C15" s="11" t="s">
        <v>16</v>
      </c>
      <c r="D15" s="11" t="s">
        <v>13</v>
      </c>
      <c r="E15" s="15" t="s">
        <v>2</v>
      </c>
      <c r="F15" s="6" t="s">
        <v>11</v>
      </c>
      <c r="G15" s="13">
        <f>((((L15/13650)/0.3)*0.0001)/K15)*1000000000</f>
        <v>16.730923658475241</v>
      </c>
      <c r="H15" s="13">
        <f>((((M15/13650)/0.3)*0.0001)/K15)*1000000000</f>
        <v>0.28056019306168167</v>
      </c>
      <c r="I15" s="13" t="b">
        <f>G15&gt;(3*H15)</f>
        <v>1</v>
      </c>
      <c r="J15" s="6">
        <f>0.8/2</f>
        <v>0.4</v>
      </c>
      <c r="K15" s="6">
        <f>J15*0.003</f>
        <v>1.2000000000000001E-3</v>
      </c>
      <c r="L15" s="5">
        <v>8.2215758857747334E-4</v>
      </c>
      <c r="M15" s="5">
        <v>1.3786727887051038E-5</v>
      </c>
      <c r="N15" s="16"/>
    </row>
    <row r="16" spans="1:14" s="4" customFormat="1" x14ac:dyDescent="0.25">
      <c r="A16" s="12">
        <v>44904</v>
      </c>
      <c r="B16" s="11" t="s">
        <v>19</v>
      </c>
      <c r="C16" s="11" t="s">
        <v>16</v>
      </c>
      <c r="D16" s="11" t="s">
        <v>13</v>
      </c>
      <c r="E16" s="15" t="s">
        <v>2</v>
      </c>
      <c r="F16" s="6" t="s">
        <v>11</v>
      </c>
      <c r="G16" s="13">
        <f>((((L16/13650)/0.3)*0.0001)/K16)*1000000000</f>
        <v>15.428242556745991</v>
      </c>
      <c r="H16" s="13">
        <f>((((M16/13650)/0.3)*0.0001)/K16)*1000000000</f>
        <v>0.27554045230411733</v>
      </c>
      <c r="I16" s="13" t="b">
        <f>G16&gt;(3*H16)</f>
        <v>1</v>
      </c>
      <c r="J16" s="6">
        <f>0.8/2</f>
        <v>0.4</v>
      </c>
      <c r="K16" s="6">
        <f>J16*0.003</f>
        <v>1.2000000000000001E-3</v>
      </c>
      <c r="L16" s="5">
        <v>7.5814383923849789E-4</v>
      </c>
      <c r="M16" s="5">
        <v>1.3540057826224326E-5</v>
      </c>
      <c r="N16" s="16"/>
    </row>
    <row r="17" spans="1:15" s="4" customFormat="1" x14ac:dyDescent="0.25">
      <c r="A17" s="12">
        <v>44907</v>
      </c>
      <c r="B17" s="11" t="s">
        <v>15</v>
      </c>
      <c r="C17" s="11" t="s">
        <v>16</v>
      </c>
      <c r="D17" s="11" t="s">
        <v>13</v>
      </c>
      <c r="E17" s="15" t="s">
        <v>2</v>
      </c>
      <c r="F17" s="6" t="s">
        <v>11</v>
      </c>
      <c r="G17" s="13">
        <f>((((L17/13650)/0.3)*0.0001)/K17)*1000000000</f>
        <v>15.489583178636575</v>
      </c>
      <c r="H17" s="13">
        <f>((((M17/13650)/0.3)*0.0001)/K17)*1000000000</f>
        <v>0.26240662754983324</v>
      </c>
      <c r="I17" s="13" t="b">
        <f>G17&gt;(3*H17)</f>
        <v>1</v>
      </c>
      <c r="J17" s="6">
        <f>0.8/2</f>
        <v>0.4</v>
      </c>
      <c r="K17" s="6">
        <f>J17*0.003</f>
        <v>1.2000000000000001E-3</v>
      </c>
      <c r="L17" s="5">
        <v>7.6115811739820136E-4</v>
      </c>
      <c r="M17" s="5">
        <v>1.2894661677798806E-5</v>
      </c>
      <c r="N17" s="16"/>
    </row>
    <row r="18" spans="1:15" s="4" customFormat="1" x14ac:dyDescent="0.25">
      <c r="A18" s="12">
        <v>44901</v>
      </c>
      <c r="B18" s="11" t="s">
        <v>19</v>
      </c>
      <c r="C18" s="11" t="s">
        <v>14</v>
      </c>
      <c r="D18" s="11" t="s">
        <v>13</v>
      </c>
      <c r="E18" s="15" t="s">
        <v>1</v>
      </c>
      <c r="F18" s="6" t="s">
        <v>11</v>
      </c>
      <c r="G18" s="13">
        <f>((((L18/13650)/0.3)*0.0001)/K18)*1000000000</f>
        <v>12.0362137813222</v>
      </c>
      <c r="H18" s="13">
        <f>((((M18/13650)/0.3)*0.0001)/K18)*1000000000</f>
        <v>0.33290906784011054</v>
      </c>
      <c r="I18" s="13" t="b">
        <f>G18&gt;(3*H18)</f>
        <v>1</v>
      </c>
      <c r="J18" s="6">
        <f>0.8/2</f>
        <v>0.4</v>
      </c>
      <c r="K18" s="6">
        <f>J18*0.003</f>
        <v>1.2000000000000001E-3</v>
      </c>
      <c r="L18" s="5">
        <v>5.9145954521417287E-4</v>
      </c>
      <c r="M18" s="5">
        <v>1.6359151593663031E-5</v>
      </c>
      <c r="N18" s="16"/>
    </row>
    <row r="19" spans="1:15" s="4" customFormat="1" x14ac:dyDescent="0.25">
      <c r="A19" s="12">
        <v>44902</v>
      </c>
      <c r="B19" s="11" t="s">
        <v>15</v>
      </c>
      <c r="C19" s="11" t="s">
        <v>14</v>
      </c>
      <c r="D19" s="11" t="s">
        <v>13</v>
      </c>
      <c r="E19" s="15" t="s">
        <v>1</v>
      </c>
      <c r="F19" s="14" t="s">
        <v>11</v>
      </c>
      <c r="G19" s="13">
        <f>((((L19/13650)/0.3)*0.0001)/K19)*1000000000</f>
        <v>12.585589000184463</v>
      </c>
      <c r="H19" s="13">
        <f>((((M19/13650)/0.3)*0.0001)/K19)*1000000000</f>
        <v>0.32860536432043042</v>
      </c>
      <c r="I19" s="13" t="b">
        <f>G19&gt;(3*H19)</f>
        <v>1</v>
      </c>
      <c r="J19" s="6">
        <f>0.8/2</f>
        <v>0.4</v>
      </c>
      <c r="K19" s="6">
        <f>J19*0.003</f>
        <v>1.2000000000000001E-3</v>
      </c>
      <c r="L19" s="5">
        <v>6.1845584346906463E-4</v>
      </c>
      <c r="M19" s="5">
        <v>1.6147667602705952E-5</v>
      </c>
      <c r="N19" s="16"/>
    </row>
    <row r="20" spans="1:15" s="4" customFormat="1" x14ac:dyDescent="0.25">
      <c r="A20" s="12">
        <v>44902</v>
      </c>
      <c r="B20" s="11" t="s">
        <v>19</v>
      </c>
      <c r="C20" s="11" t="s">
        <v>14</v>
      </c>
      <c r="D20" s="11" t="s">
        <v>13</v>
      </c>
      <c r="E20" s="15" t="s">
        <v>1</v>
      </c>
      <c r="F20" s="6" t="s">
        <v>11</v>
      </c>
      <c r="G20" s="13">
        <f>((((L20/13650)/0.3)*0.0001)/K20)*1000000000</f>
        <v>11.749419470202128</v>
      </c>
      <c r="H20" s="13">
        <f>((((M20/13650)/0.3)*0.0001)/K20)*1000000000</f>
        <v>0.33392214437117579</v>
      </c>
      <c r="I20" s="13" t="b">
        <f>G20&gt;(3*H20)</f>
        <v>1</v>
      </c>
      <c r="J20" s="6">
        <f>0.8/2</f>
        <v>0.4</v>
      </c>
      <c r="K20" s="6">
        <f>J20*0.003</f>
        <v>1.2000000000000001E-3</v>
      </c>
      <c r="L20" s="5">
        <v>5.7736647276573254E-4</v>
      </c>
      <c r="M20" s="5">
        <v>1.6408934174399579E-5</v>
      </c>
      <c r="N20" s="16"/>
    </row>
    <row r="21" spans="1:15" s="4" customFormat="1" x14ac:dyDescent="0.25">
      <c r="A21" s="12">
        <v>44903</v>
      </c>
      <c r="B21" s="11" t="s">
        <v>15</v>
      </c>
      <c r="C21" s="11" t="s">
        <v>14</v>
      </c>
      <c r="D21" s="11" t="s">
        <v>13</v>
      </c>
      <c r="E21" s="15" t="s">
        <v>1</v>
      </c>
      <c r="F21" s="6" t="s">
        <v>11</v>
      </c>
      <c r="G21" s="13">
        <f>((((L21/13650)/0.3)*0.0001)/K21)*1000000000</f>
        <v>11.712292251689394</v>
      </c>
      <c r="H21" s="13">
        <f>((((M21/13650)/0.3)*0.0001)/K21)*1000000000</f>
        <v>0.33369698221663679</v>
      </c>
      <c r="I21" s="13" t="b">
        <f>G21&gt;(3*H21)</f>
        <v>1</v>
      </c>
      <c r="J21" s="6">
        <f>0.8/2</f>
        <v>0.4</v>
      </c>
      <c r="K21" s="6">
        <f>J21*0.003</f>
        <v>1.2000000000000001E-3</v>
      </c>
      <c r="L21" s="5">
        <v>5.7554204124801679E-4</v>
      </c>
      <c r="M21" s="5">
        <v>1.6397869706125533E-5</v>
      </c>
      <c r="N21" s="16"/>
    </row>
    <row r="22" spans="1:15" s="4" customFormat="1" x14ac:dyDescent="0.25">
      <c r="A22" s="12">
        <v>44903</v>
      </c>
      <c r="B22" s="11" t="s">
        <v>19</v>
      </c>
      <c r="C22" s="11" t="s">
        <v>14</v>
      </c>
      <c r="D22" s="11" t="s">
        <v>13</v>
      </c>
      <c r="E22" s="15" t="s">
        <v>1</v>
      </c>
      <c r="F22" s="6" t="s">
        <v>11</v>
      </c>
      <c r="G22" s="13">
        <f>((((L22/13650)/0.3)*0.0001)/K22)*1000000000</f>
        <v>11.240399923636305</v>
      </c>
      <c r="H22" s="13">
        <f>((((M22/13650)/0.3)*0.0001)/K22)*1000000000</f>
        <v>0.31416569958250989</v>
      </c>
      <c r="I22" s="13" t="b">
        <f>G22&gt;(3*H22)</f>
        <v>1</v>
      </c>
      <c r="J22" s="6">
        <f>0.8/2</f>
        <v>0.4</v>
      </c>
      <c r="K22" s="6">
        <f>J22*0.003</f>
        <v>1.2000000000000001E-3</v>
      </c>
      <c r="L22" s="5">
        <v>5.5235325224748809E-4</v>
      </c>
      <c r="M22" s="5">
        <v>1.5438102477484537E-5</v>
      </c>
      <c r="N22" s="16"/>
    </row>
    <row r="23" spans="1:15" s="4" customFormat="1" x14ac:dyDescent="0.25">
      <c r="A23" s="12">
        <v>44904</v>
      </c>
      <c r="B23" s="11" t="s">
        <v>15</v>
      </c>
      <c r="C23" s="11" t="s">
        <v>14</v>
      </c>
      <c r="D23" s="11" t="s">
        <v>13</v>
      </c>
      <c r="E23" s="15" t="s">
        <v>1</v>
      </c>
      <c r="F23" s="6" t="s">
        <v>11</v>
      </c>
      <c r="G23" s="13">
        <f>((((L23/13650)/0.3)*0.0001)/K23)*1000000000</f>
        <v>12.712036773379973</v>
      </c>
      <c r="H23" s="13">
        <f>((((M23/13650)/0.3)*0.0001)/K23)*1000000000</f>
        <v>0.3093024335555174</v>
      </c>
      <c r="I23" s="13" t="b">
        <f>G23&gt;(3*H23)</f>
        <v>1</v>
      </c>
      <c r="J23" s="6">
        <f>0.8/2</f>
        <v>0.4</v>
      </c>
      <c r="K23" s="6">
        <f>J23*0.003</f>
        <v>1.2000000000000001E-3</v>
      </c>
      <c r="L23" s="5">
        <v>6.2466948704389188E-4</v>
      </c>
      <c r="M23" s="5">
        <v>1.5199121584918125E-5</v>
      </c>
      <c r="N23" s="16"/>
    </row>
    <row r="24" spans="1:15" s="4" customFormat="1" x14ac:dyDescent="0.25">
      <c r="A24" s="12">
        <v>44904</v>
      </c>
      <c r="B24" s="11" t="s">
        <v>19</v>
      </c>
      <c r="C24" s="11" t="s">
        <v>14</v>
      </c>
      <c r="D24" s="11" t="s">
        <v>13</v>
      </c>
      <c r="E24" s="15" t="s">
        <v>1</v>
      </c>
      <c r="F24" s="6" t="s">
        <v>11</v>
      </c>
      <c r="G24" s="13">
        <f>((((L24/13650)/0.3)*0.0001)/K24)*1000000000</f>
        <v>15.366363859224775</v>
      </c>
      <c r="H24" s="13">
        <f>((((M24/13650)/0.3)*0.0001)/K24)*1000000000</f>
        <v>0.36688412728257241</v>
      </c>
      <c r="I24" s="13" t="b">
        <f>G24&gt;(3*H24)</f>
        <v>1</v>
      </c>
      <c r="J24" s="6">
        <f>0.8/2</f>
        <v>0.4</v>
      </c>
      <c r="K24" s="6">
        <f>J24*0.003</f>
        <v>1.2000000000000001E-3</v>
      </c>
      <c r="L24" s="5">
        <v>7.5510312004230544E-4</v>
      </c>
      <c r="M24" s="5">
        <v>1.8028686014665611E-5</v>
      </c>
      <c r="N24" s="16"/>
    </row>
    <row r="25" spans="1:15" s="4" customFormat="1" x14ac:dyDescent="0.25">
      <c r="A25" s="12">
        <v>44907</v>
      </c>
      <c r="B25" s="11" t="s">
        <v>15</v>
      </c>
      <c r="C25" s="11" t="s">
        <v>14</v>
      </c>
      <c r="D25" s="11" t="s">
        <v>13</v>
      </c>
      <c r="E25" s="15" t="s">
        <v>1</v>
      </c>
      <c r="F25" s="6" t="s">
        <v>11</v>
      </c>
      <c r="G25" s="13">
        <f>((((L25/13650)/0.3)*0.0001)/K25)*1000000000</f>
        <v>10.957910217561173</v>
      </c>
      <c r="H25" s="13">
        <f>((((M25/13650)/0.3)*0.0001)/K25)*1000000000</f>
        <v>0.28918278604340825</v>
      </c>
      <c r="I25" s="13" t="b">
        <f>G25&gt;(3*H25)</f>
        <v>1</v>
      </c>
      <c r="J25" s="6">
        <f>0.8/2</f>
        <v>0.4</v>
      </c>
      <c r="K25" s="6">
        <f>J25*0.003</f>
        <v>1.2000000000000001E-3</v>
      </c>
      <c r="L25" s="5">
        <v>5.3847170809095599E-4</v>
      </c>
      <c r="M25" s="5">
        <v>1.421044210617308E-5</v>
      </c>
      <c r="N25" s="16"/>
    </row>
    <row r="26" spans="1:15" s="4" customFormat="1" x14ac:dyDescent="0.25">
      <c r="A26" s="12">
        <v>44907</v>
      </c>
      <c r="B26" s="11" t="s">
        <v>19</v>
      </c>
      <c r="C26" s="11" t="s">
        <v>16</v>
      </c>
      <c r="D26" s="11" t="s">
        <v>13</v>
      </c>
      <c r="E26" s="15" t="s">
        <v>1</v>
      </c>
      <c r="F26" s="6" t="s">
        <v>11</v>
      </c>
      <c r="G26" s="13">
        <f>((((L26/13650)/0.3)*0.0001)/K26)*1000000000</f>
        <v>11.577773344034592</v>
      </c>
      <c r="H26" s="13">
        <f>((((M26/13650)/0.3)*0.0001)/K26)*1000000000</f>
        <v>0.37109470727903182</v>
      </c>
      <c r="I26" s="13" t="b">
        <f>G26&gt;(3*H26)</f>
        <v>1</v>
      </c>
      <c r="J26" s="6">
        <f>0.8/2</f>
        <v>0.4</v>
      </c>
      <c r="K26" s="6">
        <f>J26*0.003</f>
        <v>1.2000000000000001E-3</v>
      </c>
      <c r="L26" s="5">
        <v>5.6893178212585969E-4</v>
      </c>
      <c r="M26" s="5">
        <v>1.8235593915691625E-5</v>
      </c>
      <c r="N26" s="16"/>
    </row>
    <row r="27" spans="1:15" s="4" customFormat="1" x14ac:dyDescent="0.25">
      <c r="A27" s="12">
        <v>44907</v>
      </c>
      <c r="B27" s="11" t="s">
        <v>19</v>
      </c>
      <c r="C27" s="11" t="s">
        <v>14</v>
      </c>
      <c r="D27" s="11" t="s">
        <v>13</v>
      </c>
      <c r="E27" s="15" t="s">
        <v>1</v>
      </c>
      <c r="F27" s="6" t="s">
        <v>11</v>
      </c>
      <c r="G27" s="13">
        <f>((((L27/13650)/0.3)*0.0001)/K27)*1000000000</f>
        <v>12.90412977351107</v>
      </c>
      <c r="H27" s="13">
        <f>((((M27/13650)/0.3)*0.0001)/K27)*1000000000</f>
        <v>0.29461487399422653</v>
      </c>
      <c r="I27" s="13" t="b">
        <f>G27&gt;(3*H27)</f>
        <v>1</v>
      </c>
      <c r="J27" s="6">
        <f>0.8/2</f>
        <v>0.4</v>
      </c>
      <c r="K27" s="6">
        <f>J27*0.003</f>
        <v>1.2000000000000001E-3</v>
      </c>
      <c r="L27" s="5">
        <v>6.3410893707033385E-4</v>
      </c>
      <c r="M27" s="5">
        <v>1.4477374908076293E-5</v>
      </c>
      <c r="N27" s="16"/>
    </row>
    <row r="28" spans="1:15" s="4" customFormat="1" x14ac:dyDescent="0.25">
      <c r="A28" s="12">
        <v>44916</v>
      </c>
      <c r="B28" s="11" t="s">
        <v>15</v>
      </c>
      <c r="C28" s="11" t="s">
        <v>16</v>
      </c>
      <c r="D28" s="11" t="s">
        <v>13</v>
      </c>
      <c r="E28" s="15" t="s">
        <v>1</v>
      </c>
      <c r="F28" s="6" t="s">
        <v>11</v>
      </c>
      <c r="G28" s="13">
        <f>((((L28/13650)/0.3)*0.0001)/K28)*1000000000</f>
        <v>9.4582934350253041</v>
      </c>
      <c r="H28" s="13">
        <f>((((M28/13650)/0.3)*0.0001)/K28)*1000000000</f>
        <v>0.31115189582300218</v>
      </c>
      <c r="I28" s="13" t="b">
        <f>G28&gt;(3*H28)</f>
        <v>1</v>
      </c>
      <c r="J28" s="6">
        <f>0.8/2</f>
        <v>0.4</v>
      </c>
      <c r="K28" s="6">
        <f>J28*0.003</f>
        <v>1.2000000000000001E-3</v>
      </c>
      <c r="L28" s="5">
        <v>4.6478053939714336E-4</v>
      </c>
      <c r="M28" s="5">
        <v>1.5290004160742325E-5</v>
      </c>
      <c r="O28"/>
    </row>
    <row r="29" spans="1:15" s="4" customFormat="1" x14ac:dyDescent="0.25">
      <c r="A29" s="12">
        <v>44916</v>
      </c>
      <c r="B29" s="11" t="s">
        <v>15</v>
      </c>
      <c r="C29" s="11" t="s">
        <v>14</v>
      </c>
      <c r="D29" s="11" t="s">
        <v>13</v>
      </c>
      <c r="E29" s="15" t="s">
        <v>1</v>
      </c>
      <c r="F29" s="6" t="s">
        <v>11</v>
      </c>
      <c r="G29" s="13">
        <f>((((L29/13650)/0.3)*0.0001)/K29)*1000000000</f>
        <v>9.9576276202399701</v>
      </c>
      <c r="H29" s="13">
        <f>((((M29/13650)/0.3)*0.0001)/K29)*1000000000</f>
        <v>0.21411729731881068</v>
      </c>
      <c r="I29" s="13" t="b">
        <f>G29&gt;(3*H29)</f>
        <v>1</v>
      </c>
      <c r="J29" s="6">
        <f>0.8/2</f>
        <v>0.4</v>
      </c>
      <c r="K29" s="6">
        <f>J29*0.003</f>
        <v>1.2000000000000001E-3</v>
      </c>
      <c r="L29" s="5">
        <v>4.8931782125859224E-4</v>
      </c>
      <c r="M29" s="5">
        <v>1.0521723990246358E-5</v>
      </c>
      <c r="N29"/>
      <c r="O29"/>
    </row>
    <row r="30" spans="1:15" s="4" customFormat="1" x14ac:dyDescent="0.25">
      <c r="A30" s="12">
        <v>44917</v>
      </c>
      <c r="B30" s="11" t="s">
        <v>15</v>
      </c>
      <c r="C30" s="11" t="s">
        <v>16</v>
      </c>
      <c r="D30" s="11" t="s">
        <v>13</v>
      </c>
      <c r="E30" s="15" t="s">
        <v>1</v>
      </c>
      <c r="F30" s="6" t="s">
        <v>11</v>
      </c>
      <c r="G30" s="13">
        <f>((((L30/13650)/0.3)*0.0001)/K30)*1000000000</f>
        <v>8.8109884513903669</v>
      </c>
      <c r="H30" s="13">
        <f>((((M30/13650)/0.3)*0.0001)/K30)*1000000000</f>
        <v>0.2734560277914202</v>
      </c>
      <c r="I30" s="13" t="b">
        <f>G30&gt;(3*H30)</f>
        <v>1</v>
      </c>
      <c r="J30" s="6">
        <f>0.8/2</f>
        <v>0.4</v>
      </c>
      <c r="K30" s="6">
        <f>J30*0.003</f>
        <v>1.2000000000000001E-3</v>
      </c>
      <c r="L30" s="5">
        <v>4.3297197250132267E-4</v>
      </c>
      <c r="M30" s="5">
        <v>1.343762920567039E-5</v>
      </c>
      <c r="N30"/>
      <c r="O30"/>
    </row>
    <row r="31" spans="1:15" s="4" customFormat="1" x14ac:dyDescent="0.25">
      <c r="A31" s="12">
        <v>44917</v>
      </c>
      <c r="B31" s="10" t="s">
        <v>15</v>
      </c>
      <c r="C31" s="11" t="s">
        <v>14</v>
      </c>
      <c r="D31" s="11" t="s">
        <v>13</v>
      </c>
      <c r="E31" s="15" t="s">
        <v>1</v>
      </c>
      <c r="F31" s="6" t="s">
        <v>11</v>
      </c>
      <c r="G31" s="13">
        <f>((((L31/13650)/0.3)*0.0001)/K31)*1000000000</f>
        <v>11.566473755791582</v>
      </c>
      <c r="H31" s="13">
        <f>((((M31/13650)/0.3)*0.0001)/K31)*1000000000</f>
        <v>0.37459497109191064</v>
      </c>
      <c r="I31" s="13" t="b">
        <f>G31&gt;(3*H31)</f>
        <v>1</v>
      </c>
      <c r="J31" s="6">
        <f>0.8/2</f>
        <v>0.4</v>
      </c>
      <c r="K31" s="6">
        <f>J31*0.003</f>
        <v>1.2000000000000001E-3</v>
      </c>
      <c r="L31" s="5">
        <v>5.6837652035959829E-4</v>
      </c>
      <c r="M31" s="5">
        <v>1.840759687945649E-5</v>
      </c>
      <c r="N31"/>
      <c r="O31"/>
    </row>
    <row r="32" spans="1:15" s="4" customFormat="1" x14ac:dyDescent="0.25">
      <c r="A32" s="12">
        <v>44932</v>
      </c>
      <c r="B32" s="10" t="s">
        <v>15</v>
      </c>
      <c r="C32" s="10" t="s">
        <v>16</v>
      </c>
      <c r="D32" s="11" t="s">
        <v>13</v>
      </c>
      <c r="E32" s="15" t="s">
        <v>1</v>
      </c>
      <c r="F32" s="6" t="s">
        <v>11</v>
      </c>
      <c r="G32" s="13">
        <f>((((L32/13650)/0.3)*0.0001)/K32)*1000000000</f>
        <v>9.6896659561915648</v>
      </c>
      <c r="H32" s="13">
        <f>((((M32/13650)/0.3)*0.0001)/K32)*1000000000</f>
        <v>0.27617182903205068</v>
      </c>
      <c r="I32" s="13" t="b">
        <f>G32&gt;(3*H32)</f>
        <v>1</v>
      </c>
      <c r="J32" s="6">
        <f>0.8/2</f>
        <v>0.4</v>
      </c>
      <c r="K32" s="6">
        <f>J32*0.003</f>
        <v>1.2000000000000001E-3</v>
      </c>
      <c r="L32" s="5">
        <v>4.7615018508725352E-4</v>
      </c>
      <c r="M32" s="5">
        <v>1.357108367863497E-5</v>
      </c>
      <c r="N32"/>
      <c r="O32"/>
    </row>
    <row r="33" spans="1:15" s="4" customFormat="1" x14ac:dyDescent="0.25">
      <c r="A33" s="12">
        <v>44932</v>
      </c>
      <c r="B33" s="11" t="s">
        <v>15</v>
      </c>
      <c r="C33" s="10" t="s">
        <v>14</v>
      </c>
      <c r="D33" s="11" t="s">
        <v>13</v>
      </c>
      <c r="E33" s="15" t="s">
        <v>1</v>
      </c>
      <c r="F33" s="6" t="s">
        <v>11</v>
      </c>
      <c r="G33" s="13">
        <f>((((L33/13650)/0.3)*0.0001)/K33)*1000000000</f>
        <v>10.321366746538587</v>
      </c>
      <c r="H33" s="13">
        <f>((((M33/13650)/0.3)*0.0001)/K33)*1000000000</f>
        <v>0.25574601070881786</v>
      </c>
      <c r="I33" s="13" t="b">
        <f>G33&gt;(3*H33)</f>
        <v>1</v>
      </c>
      <c r="J33" s="6">
        <f>0.8/2</f>
        <v>0.4</v>
      </c>
      <c r="K33" s="6">
        <f>J33*0.003</f>
        <v>1.2000000000000001E-3</v>
      </c>
      <c r="L33" s="5">
        <v>5.071919619249062E-4</v>
      </c>
      <c r="M33" s="5">
        <v>1.2567358966231311E-5</v>
      </c>
      <c r="N33"/>
      <c r="O33"/>
    </row>
    <row r="34" spans="1:15" s="4" customFormat="1" x14ac:dyDescent="0.25">
      <c r="A34" s="12">
        <v>44932</v>
      </c>
      <c r="B34" s="10" t="s">
        <v>15</v>
      </c>
      <c r="C34" s="10" t="s">
        <v>18</v>
      </c>
      <c r="D34" s="11" t="s">
        <v>13</v>
      </c>
      <c r="E34" s="9" t="s">
        <v>0</v>
      </c>
      <c r="F34" s="6" t="s">
        <v>11</v>
      </c>
      <c r="G34" s="13">
        <f>((((L34/13650)/0.3)*0.0001)/K34)*1000000000</f>
        <v>10.984813999092127</v>
      </c>
      <c r="H34" s="13">
        <f>((((M34/13650)/0.3)*0.0001)/K34)*1000000000</f>
        <v>0.16065959970068847</v>
      </c>
      <c r="I34" s="13" t="b">
        <f>G34&gt;(3*H34)</f>
        <v>1</v>
      </c>
      <c r="J34" s="6">
        <f>0.8/2</f>
        <v>0.4</v>
      </c>
      <c r="K34" s="6">
        <f>J34*0.003</f>
        <v>1.2000000000000001E-3</v>
      </c>
      <c r="L34" s="5">
        <v>5.3979375991538702E-4</v>
      </c>
      <c r="M34" s="5">
        <v>7.8948127292918309E-6</v>
      </c>
      <c r="N34"/>
      <c r="O34"/>
    </row>
    <row r="35" spans="1:15" s="4" customFormat="1" x14ac:dyDescent="0.25">
      <c r="A35" s="12">
        <v>44932</v>
      </c>
      <c r="B35" s="10" t="s">
        <v>15</v>
      </c>
      <c r="C35" s="10" t="s">
        <v>17</v>
      </c>
      <c r="D35" s="11" t="s">
        <v>13</v>
      </c>
      <c r="E35" s="9" t="s">
        <v>0</v>
      </c>
      <c r="F35" s="6" t="s">
        <v>11</v>
      </c>
      <c r="G35" s="13">
        <f>((((L35/13650)/0.3)*0.0001)/K35)*1000000000</f>
        <v>9.3458356282258617</v>
      </c>
      <c r="H35" s="13">
        <f>((((M35/13650)/0.3)*0.0001)/K35)*1000000000</f>
        <v>0.42505365170132825</v>
      </c>
      <c r="I35" s="13" t="b">
        <f>G35&gt;(3*H35)</f>
        <v>1</v>
      </c>
      <c r="J35" s="6">
        <f>0.8/2</f>
        <v>0.4</v>
      </c>
      <c r="K35" s="6">
        <f>J35*0.003</f>
        <v>1.2000000000000001E-3</v>
      </c>
      <c r="L35" s="5">
        <v>4.5925436277101877E-4</v>
      </c>
      <c r="M35" s="5">
        <v>2.0887136444603271E-5</v>
      </c>
      <c r="N35"/>
      <c r="O35"/>
    </row>
    <row r="36" spans="1:15" s="4" customFormat="1" x14ac:dyDescent="0.25">
      <c r="A36" s="12">
        <v>44971</v>
      </c>
      <c r="B36" s="10" t="s">
        <v>15</v>
      </c>
      <c r="C36" s="10" t="s">
        <v>16</v>
      </c>
      <c r="D36" s="10" t="s">
        <v>13</v>
      </c>
      <c r="E36" s="9" t="s">
        <v>12</v>
      </c>
      <c r="F36" s="14" t="s">
        <v>11</v>
      </c>
      <c r="G36" s="13">
        <f>((((L36/13650)/0.3)*0.0001)/K36)*1000000000</f>
        <v>7.5551199295249738</v>
      </c>
      <c r="H36" s="13">
        <f>((((M36/13650)/0.3)*0.0001)/K36)*1000000000</f>
        <v>0.11855432321195704</v>
      </c>
      <c r="I36" s="13" t="b">
        <f>G36&gt;(3*H36)</f>
        <v>1</v>
      </c>
      <c r="J36" s="6">
        <f>0.8/2</f>
        <v>0.4</v>
      </c>
      <c r="K36" s="6">
        <f>J36*0.003</f>
        <v>1.2000000000000001E-3</v>
      </c>
      <c r="L36" s="5">
        <v>3.7125859333685715E-4</v>
      </c>
      <c r="M36" s="5">
        <v>5.8257594426355689E-6</v>
      </c>
      <c r="N36"/>
      <c r="O36"/>
    </row>
    <row r="37" spans="1:15" s="4" customFormat="1" x14ac:dyDescent="0.25">
      <c r="A37" s="12">
        <v>44971</v>
      </c>
      <c r="B37" s="11" t="s">
        <v>15</v>
      </c>
      <c r="C37" s="10" t="s">
        <v>14</v>
      </c>
      <c r="D37" s="10" t="s">
        <v>13</v>
      </c>
      <c r="E37" s="9" t="s">
        <v>12</v>
      </c>
      <c r="F37" s="14" t="s">
        <v>11</v>
      </c>
      <c r="G37" s="13">
        <f>((((L37/13650)/0.3)*0.0001)/K37)*1000000000</f>
        <v>8.7146729135094798</v>
      </c>
      <c r="H37" s="13">
        <f>((((M37/13650)/0.3)*0.0001)/K37)*1000000000</f>
        <v>0.14328163416808226</v>
      </c>
      <c r="I37" s="13" t="b">
        <f>G37&gt;(3*H37)</f>
        <v>1</v>
      </c>
      <c r="J37" s="6">
        <f>0.8/2</f>
        <v>0.4</v>
      </c>
      <c r="K37" s="6">
        <f>J37*0.003</f>
        <v>1.2000000000000001E-3</v>
      </c>
      <c r="L37" s="5">
        <v>4.2823902696985578E-4</v>
      </c>
      <c r="M37" s="5">
        <v>7.040859503019563E-6</v>
      </c>
      <c r="N37"/>
      <c r="O37"/>
    </row>
    <row r="38" spans="1:15" s="4" customFormat="1" x14ac:dyDescent="0.25">
      <c r="A38" s="12">
        <v>44973</v>
      </c>
      <c r="B38" s="10" t="s">
        <v>15</v>
      </c>
      <c r="C38" s="10" t="s">
        <v>16</v>
      </c>
      <c r="D38" s="10" t="s">
        <v>13</v>
      </c>
      <c r="E38" s="9" t="s">
        <v>12</v>
      </c>
      <c r="F38" s="8" t="s">
        <v>11</v>
      </c>
      <c r="G38" s="7">
        <f>((((L38/13650)/0.3)*0.0001)/K38)*1000000000</f>
        <v>6.521476643105399</v>
      </c>
      <c r="H38" s="7">
        <f>((((M38/13650)/0.3)*0.0001)/K38)*1000000000</f>
        <v>0.14631639810571637</v>
      </c>
      <c r="I38" s="7" t="b">
        <f>G38&gt;(3*H38)</f>
        <v>1</v>
      </c>
      <c r="J38" s="6">
        <f>0.8/2</f>
        <v>0.4</v>
      </c>
      <c r="K38" s="6">
        <f>J38*0.003</f>
        <v>1.2000000000000001E-3</v>
      </c>
      <c r="L38" s="5">
        <v>3.2046536224219927E-4</v>
      </c>
      <c r="M38" s="5">
        <v>7.1899878029149017E-6</v>
      </c>
      <c r="N38"/>
      <c r="O38"/>
    </row>
    <row r="39" spans="1:15" s="4" customFormat="1" x14ac:dyDescent="0.25">
      <c r="A39" s="12">
        <v>44973</v>
      </c>
      <c r="B39" s="11" t="s">
        <v>15</v>
      </c>
      <c r="C39" s="10" t="s">
        <v>14</v>
      </c>
      <c r="D39" s="10" t="s">
        <v>13</v>
      </c>
      <c r="E39" s="9" t="s">
        <v>12</v>
      </c>
      <c r="F39" s="8" t="s">
        <v>11</v>
      </c>
      <c r="G39" s="7">
        <f>((((L39/13650)/0.3)*0.0001)/K39)*1000000000</f>
        <v>5.8128310375798078</v>
      </c>
      <c r="H39" s="7">
        <f>((((M39/13650)/0.3)*0.0001)/K39)*1000000000</f>
        <v>0.1438406298796279</v>
      </c>
      <c r="I39" s="7" t="b">
        <f>G39&gt;(3*H39)</f>
        <v>1</v>
      </c>
      <c r="J39" s="6">
        <f>0.8/2</f>
        <v>0.4</v>
      </c>
      <c r="K39" s="6">
        <f>J39*0.003</f>
        <v>1.2000000000000001E-3</v>
      </c>
      <c r="L39" s="5">
        <v>2.856425171866717E-4</v>
      </c>
      <c r="M39" s="5">
        <v>7.0683285522849156E-6</v>
      </c>
      <c r="N39"/>
      <c r="O39"/>
    </row>
    <row r="42" spans="1:15" x14ac:dyDescent="0.25">
      <c r="A42" s="3" t="s">
        <v>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5" x14ac:dyDescent="0.25">
      <c r="A43" t="s">
        <v>9</v>
      </c>
      <c r="B43" t="s">
        <v>8</v>
      </c>
      <c r="C43" t="s">
        <v>7</v>
      </c>
      <c r="D43" t="s">
        <v>6</v>
      </c>
      <c r="E43" t="s">
        <v>5</v>
      </c>
      <c r="F43" t="s">
        <v>4</v>
      </c>
      <c r="G43" t="s">
        <v>3</v>
      </c>
    </row>
    <row r="44" spans="1:15" x14ac:dyDescent="0.25">
      <c r="A44" t="s">
        <v>2</v>
      </c>
      <c r="B44">
        <f>COUNTA(E2:E17)</f>
        <v>16</v>
      </c>
      <c r="C44" s="2">
        <f>AVERAGE(G2:G17)</f>
        <v>16.104401846072918</v>
      </c>
      <c r="D44" s="2">
        <f>STDEV(G2:G17)</f>
        <v>2.1590255176611364</v>
      </c>
      <c r="E44" s="2">
        <f>MIN(G2:G17)</f>
        <v>10.624841402207863</v>
      </c>
      <c r="F44" s="2">
        <f>MAX(G2:G17)</f>
        <v>18.961247147392047</v>
      </c>
      <c r="G44" s="1">
        <f>(D44/C44)</f>
        <v>0.13406430976432807</v>
      </c>
    </row>
    <row r="45" spans="1:15" x14ac:dyDescent="0.25">
      <c r="A45" t="s">
        <v>1</v>
      </c>
      <c r="B45">
        <f>COUNTA(E18:E33)</f>
        <v>16</v>
      </c>
      <c r="C45" s="2">
        <f>AVERAGE(G18:G33)</f>
        <v>11.415409022495215</v>
      </c>
      <c r="D45" s="2">
        <f>STDEV(G18:G33)</f>
        <v>1.605504442667375</v>
      </c>
      <c r="E45" s="2">
        <f>MIN(G18:G33)</f>
        <v>8.8109884513903669</v>
      </c>
      <c r="F45" s="2">
        <f>MAX(G18:G33)</f>
        <v>15.366363859224775</v>
      </c>
      <c r="G45" s="1">
        <f>(D45/C45)</f>
        <v>0.14064361947115225</v>
      </c>
    </row>
    <row r="46" spans="1:15" x14ac:dyDescent="0.25">
      <c r="A46" t="s">
        <v>0</v>
      </c>
      <c r="B46">
        <f>COUNTA(E34:E39)</f>
        <v>6</v>
      </c>
      <c r="C46" s="2">
        <f>AVERAGE(G34:G39)</f>
        <v>8.1557916918396085</v>
      </c>
      <c r="D46" s="2">
        <f>STDEV(G34:G39)</f>
        <v>1.9106635955797222</v>
      </c>
      <c r="E46" s="2">
        <f>MIN(G34:G39)</f>
        <v>5.8128310375798078</v>
      </c>
      <c r="F46" s="2">
        <f>MAX(G34:G39)</f>
        <v>10.984813999092127</v>
      </c>
      <c r="G46" s="1">
        <f>(D46/C46)</f>
        <v>0.23427076950622261</v>
      </c>
    </row>
  </sheetData>
  <mergeCells count="1">
    <mergeCell ref="A42:M42"/>
  </mergeCells>
  <conditionalFormatting sqref="G2:G37">
    <cfRule type="cellIs" dxfId="5" priority="5" operator="lessThan">
      <formula>0</formula>
    </cfRule>
  </conditionalFormatting>
  <conditionalFormatting sqref="I2:I37">
    <cfRule type="cellIs" dxfId="4" priority="6" operator="equal">
      <formula>FALSE</formula>
    </cfRule>
  </conditionalFormatting>
  <conditionalFormatting sqref="I38">
    <cfRule type="cellIs" dxfId="3" priority="4" operator="equal">
      <formula>FALSE</formula>
    </cfRule>
  </conditionalFormatting>
  <conditionalFormatting sqref="G38">
    <cfRule type="cellIs" dxfId="2" priority="3" operator="lessThan">
      <formula>0</formula>
    </cfRule>
  </conditionalFormatting>
  <conditionalFormatting sqref="I39">
    <cfRule type="cellIs" dxfId="1" priority="2" operator="equal">
      <formula>FALSE</formula>
    </cfRule>
  </conditionalFormatting>
  <conditionalFormatting sqref="G3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41"/>
  <sheetViews>
    <sheetView tabSelected="1" topLeftCell="E1" workbookViewId="0">
      <selection activeCell="Q19" sqref="Q19"/>
    </sheetView>
  </sheetViews>
  <sheetFormatPr defaultRowHeight="15" x14ac:dyDescent="0.25"/>
  <cols>
    <col min="1" max="2" width="12.140625" customWidth="1"/>
    <col min="3" max="3" width="10.42578125" bestFit="1" customWidth="1"/>
    <col min="4" max="4" width="10.42578125" customWidth="1"/>
    <col min="7" max="7" width="11.85546875" customWidth="1"/>
    <col min="8" max="8" width="13.140625" customWidth="1"/>
    <col min="9" max="9" width="16" customWidth="1"/>
    <col min="11" max="24" width="12.85546875" customWidth="1"/>
    <col min="25" max="25" width="62.28515625" customWidth="1"/>
  </cols>
  <sheetData>
    <row r="1" spans="1:25" x14ac:dyDescent="0.25">
      <c r="A1" t="s">
        <v>36</v>
      </c>
      <c r="B1" t="s">
        <v>39</v>
      </c>
      <c r="C1" t="s">
        <v>37</v>
      </c>
      <c r="D1" t="s">
        <v>59</v>
      </c>
      <c r="E1" t="s">
        <v>34</v>
      </c>
      <c r="F1" t="s">
        <v>38</v>
      </c>
      <c r="G1" t="s">
        <v>40</v>
      </c>
      <c r="H1" t="s">
        <v>41</v>
      </c>
      <c r="I1" t="s">
        <v>57</v>
      </c>
      <c r="K1" s="3" t="s">
        <v>54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5" x14ac:dyDescent="0.25">
      <c r="A2" t="s">
        <v>2</v>
      </c>
      <c r="B2">
        <v>1</v>
      </c>
      <c r="C2" s="17">
        <v>44838</v>
      </c>
      <c r="D2" s="18">
        <v>0</v>
      </c>
      <c r="E2">
        <v>1</v>
      </c>
      <c r="G2">
        <v>57.4</v>
      </c>
      <c r="H2">
        <v>48.7</v>
      </c>
      <c r="M2" s="40" t="s">
        <v>55</v>
      </c>
      <c r="N2" s="40"/>
      <c r="O2" s="40"/>
      <c r="P2" s="40"/>
      <c r="Q2" s="40"/>
      <c r="R2" s="40"/>
      <c r="S2" s="40" t="s">
        <v>56</v>
      </c>
      <c r="T2" s="40"/>
      <c r="U2" s="40"/>
      <c r="V2" s="40"/>
      <c r="W2" s="40"/>
      <c r="X2" s="40"/>
    </row>
    <row r="3" spans="1:25" x14ac:dyDescent="0.25">
      <c r="A3" t="s">
        <v>2</v>
      </c>
      <c r="B3">
        <v>2</v>
      </c>
      <c r="C3" s="17">
        <v>44838</v>
      </c>
      <c r="D3" s="18">
        <v>1</v>
      </c>
      <c r="E3">
        <v>1</v>
      </c>
      <c r="G3">
        <v>53.5</v>
      </c>
      <c r="H3">
        <v>44.4</v>
      </c>
      <c r="K3" s="20" t="s">
        <v>36</v>
      </c>
      <c r="L3" s="20" t="s">
        <v>8</v>
      </c>
      <c r="M3" s="21" t="s">
        <v>42</v>
      </c>
      <c r="N3" s="21" t="s">
        <v>43</v>
      </c>
      <c r="O3" s="21" t="s">
        <v>44</v>
      </c>
      <c r="P3" s="21" t="s">
        <v>40</v>
      </c>
      <c r="Q3" s="21" t="s">
        <v>50</v>
      </c>
      <c r="R3" s="21" t="s">
        <v>45</v>
      </c>
      <c r="S3" s="22" t="s">
        <v>46</v>
      </c>
      <c r="T3" s="22" t="s">
        <v>47</v>
      </c>
      <c r="U3" s="22" t="s">
        <v>48</v>
      </c>
      <c r="V3" s="22" t="s">
        <v>41</v>
      </c>
      <c r="W3" s="22" t="s">
        <v>51</v>
      </c>
      <c r="X3" s="22" t="s">
        <v>49</v>
      </c>
      <c r="Y3" t="s">
        <v>22</v>
      </c>
    </row>
    <row r="4" spans="1:25" x14ac:dyDescent="0.25">
      <c r="A4" t="s">
        <v>2</v>
      </c>
      <c r="B4">
        <v>1</v>
      </c>
      <c r="C4" s="17">
        <v>44839</v>
      </c>
      <c r="D4" s="18">
        <v>2</v>
      </c>
      <c r="E4">
        <v>1</v>
      </c>
      <c r="G4">
        <v>40.200000000000003</v>
      </c>
      <c r="H4">
        <v>32.4</v>
      </c>
      <c r="K4" s="23" t="s">
        <v>2</v>
      </c>
      <c r="L4" s="23">
        <f>COUNT(G2:G17)</f>
        <v>16</v>
      </c>
      <c r="M4" s="26">
        <f>AVERAGE(G2:G17)</f>
        <v>42.118749999999999</v>
      </c>
      <c r="N4" s="29">
        <f>STDEV(G2:G17)</f>
        <v>6.6671551904342037</v>
      </c>
      <c r="O4" s="29">
        <f>MIN(G2:G17)</f>
        <v>29.8</v>
      </c>
      <c r="P4" s="26">
        <f>MAX(G2:G17)</f>
        <v>57.4</v>
      </c>
      <c r="Q4" s="29">
        <f>P4-O4</f>
        <v>27.599999999999998</v>
      </c>
      <c r="R4" s="36">
        <f>N4/M4</f>
        <v>0.15829423215157629</v>
      </c>
      <c r="S4" s="31">
        <f>AVERAGE(H2:H17)</f>
        <v>37.056249999999999</v>
      </c>
      <c r="T4" s="31">
        <f>STDEV(H2:H17)</f>
        <v>5.4969044318901341</v>
      </c>
      <c r="U4" s="35">
        <f>MIN(H2:H17)</f>
        <v>26.9</v>
      </c>
      <c r="V4" s="35">
        <f>MAX(H2:H17)</f>
        <v>48.7</v>
      </c>
      <c r="W4" s="35">
        <f>V4-U4</f>
        <v>21.800000000000004</v>
      </c>
      <c r="X4" s="38">
        <f>T4/S4</f>
        <v>0.14833946856171723</v>
      </c>
      <c r="Y4" t="s">
        <v>52</v>
      </c>
    </row>
    <row r="5" spans="1:25" x14ac:dyDescent="0.25">
      <c r="A5" t="s">
        <v>2</v>
      </c>
      <c r="B5">
        <v>2</v>
      </c>
      <c r="C5" s="17">
        <v>44839</v>
      </c>
      <c r="D5" s="18">
        <v>3</v>
      </c>
      <c r="E5">
        <v>1</v>
      </c>
      <c r="G5">
        <v>40.700000000000003</v>
      </c>
      <c r="H5" s="2">
        <v>35</v>
      </c>
      <c r="K5" s="24" t="s">
        <v>2</v>
      </c>
      <c r="L5" s="24">
        <f>COUNT(G10:G17)</f>
        <v>8</v>
      </c>
      <c r="M5" s="27">
        <f>AVERAGE(G10:G17)</f>
        <v>41.925000000000004</v>
      </c>
      <c r="N5" s="30">
        <f>STDEV(G10:G17)</f>
        <v>3.8558860386242162</v>
      </c>
      <c r="O5" s="30">
        <f>MIN(G10:G17)</f>
        <v>37.6</v>
      </c>
      <c r="P5" s="27">
        <f>MAX(G10:G17)</f>
        <v>49.1</v>
      </c>
      <c r="Q5" s="30">
        <f>P5-O5</f>
        <v>11.5</v>
      </c>
      <c r="R5" s="37">
        <f>N5/M5</f>
        <v>9.1971044451382614E-2</v>
      </c>
      <c r="S5" s="32">
        <f>AVERAGE(H10:H17)</f>
        <v>36.9375</v>
      </c>
      <c r="T5" s="32">
        <f>STDEV(H10:H17)</f>
        <v>4.1389914230401406</v>
      </c>
      <c r="U5" s="33">
        <f>MIN(H10:H17)</f>
        <v>30</v>
      </c>
      <c r="V5" s="33">
        <f>MAX(H10:H17)</f>
        <v>44.3</v>
      </c>
      <c r="W5" s="33">
        <f>V5-U5</f>
        <v>14.299999999999997</v>
      </c>
      <c r="X5" s="39">
        <f>T5/S5</f>
        <v>0.11205391331411547</v>
      </c>
      <c r="Y5" t="s">
        <v>53</v>
      </c>
    </row>
    <row r="6" spans="1:25" x14ac:dyDescent="0.25">
      <c r="A6" t="s">
        <v>2</v>
      </c>
      <c r="B6">
        <v>1</v>
      </c>
      <c r="C6" s="17">
        <v>44841</v>
      </c>
      <c r="D6" s="18">
        <v>4</v>
      </c>
      <c r="E6">
        <v>1</v>
      </c>
      <c r="G6">
        <v>41.3</v>
      </c>
      <c r="H6">
        <v>39.6</v>
      </c>
      <c r="K6" s="24" t="s">
        <v>1</v>
      </c>
      <c r="L6" s="24">
        <f>COUNT(G18:G33)</f>
        <v>0</v>
      </c>
      <c r="M6" s="30" t="e">
        <f>AVERAGE(G18:G33)</f>
        <v>#DIV/0!</v>
      </c>
      <c r="N6" s="30" t="e">
        <f>STDEV(G18:G33)</f>
        <v>#DIV/0!</v>
      </c>
      <c r="O6" s="30">
        <f>MIN(G18:G33)</f>
        <v>0</v>
      </c>
      <c r="P6" s="27">
        <f>MAX(G18:G33)</f>
        <v>0</v>
      </c>
      <c r="Q6" s="30">
        <f>P6-O6</f>
        <v>0</v>
      </c>
      <c r="R6" s="37" t="e">
        <f>N6/M6</f>
        <v>#DIV/0!</v>
      </c>
      <c r="S6" s="32" t="e">
        <f>AVERAGE(H18:H33)</f>
        <v>#DIV/0!</v>
      </c>
      <c r="T6" s="32" t="e">
        <f>STDEV(H18:H33)</f>
        <v>#DIV/0!</v>
      </c>
      <c r="U6" s="33">
        <f>MIN(H18:H33)</f>
        <v>0</v>
      </c>
      <c r="V6" s="33">
        <f>MAX(H18:H33)</f>
        <v>0</v>
      </c>
      <c r="W6" s="33">
        <f>V6-U6</f>
        <v>0</v>
      </c>
      <c r="X6" s="39" t="e">
        <f>T6/S6</f>
        <v>#DIV/0!</v>
      </c>
    </row>
    <row r="7" spans="1:25" x14ac:dyDescent="0.25">
      <c r="A7" t="s">
        <v>2</v>
      </c>
      <c r="B7">
        <v>2</v>
      </c>
      <c r="C7" s="17">
        <v>44841</v>
      </c>
      <c r="D7" s="18">
        <v>5</v>
      </c>
      <c r="E7">
        <v>1</v>
      </c>
      <c r="G7">
        <v>36.4</v>
      </c>
      <c r="H7">
        <v>34.4</v>
      </c>
      <c r="K7" s="25" t="s">
        <v>12</v>
      </c>
      <c r="L7" s="25">
        <f>COUNTA(A34:A41)</f>
        <v>8</v>
      </c>
      <c r="M7" s="41">
        <f>AVERAGE(G34:G41)</f>
        <v>25.225000000000001</v>
      </c>
      <c r="N7" s="41">
        <f>STDEV(G34:G41)</f>
        <v>5.8602169633165175</v>
      </c>
      <c r="O7" s="41">
        <f>MIN(G34:G41)</f>
        <v>19.899999999999999</v>
      </c>
      <c r="P7" s="28">
        <f>MAX(G34:G41)</f>
        <v>37.1</v>
      </c>
      <c r="Q7" s="41">
        <f>P7-O7</f>
        <v>17.200000000000003</v>
      </c>
      <c r="R7" s="42">
        <f>N7/M7</f>
        <v>0.23231781816913843</v>
      </c>
      <c r="S7" s="43">
        <f>AVERAGE(H34:H41)</f>
        <v>20.612499999999997</v>
      </c>
      <c r="T7" s="43">
        <f>STDEV(H34:H41)</f>
        <v>4.3910420175625893</v>
      </c>
      <c r="U7" s="34">
        <f>MIN(H34:H41)</f>
        <v>16.3</v>
      </c>
      <c r="V7" s="34">
        <f>MAX(H34:H41)</f>
        <v>27.9</v>
      </c>
      <c r="W7" s="34">
        <f>V7-U7</f>
        <v>11.599999999999998</v>
      </c>
      <c r="X7" s="44">
        <f>T7/S7</f>
        <v>0.21302811486052589</v>
      </c>
    </row>
    <row r="8" spans="1:25" x14ac:dyDescent="0.25">
      <c r="A8" t="s">
        <v>2</v>
      </c>
      <c r="B8">
        <v>1</v>
      </c>
      <c r="C8" s="17">
        <v>44851</v>
      </c>
      <c r="D8" s="18">
        <v>6</v>
      </c>
      <c r="E8">
        <v>1</v>
      </c>
      <c r="G8" s="2">
        <v>29.8</v>
      </c>
      <c r="H8">
        <v>26.9</v>
      </c>
    </row>
    <row r="9" spans="1:25" x14ac:dyDescent="0.25">
      <c r="A9" t="s">
        <v>2</v>
      </c>
      <c r="B9">
        <v>2</v>
      </c>
      <c r="C9" s="17">
        <v>44851</v>
      </c>
      <c r="D9" s="18">
        <v>7</v>
      </c>
      <c r="E9">
        <v>1</v>
      </c>
      <c r="G9">
        <v>39.200000000000003</v>
      </c>
      <c r="H9" s="19">
        <v>36</v>
      </c>
    </row>
    <row r="10" spans="1:25" x14ac:dyDescent="0.25">
      <c r="A10" t="s">
        <v>2</v>
      </c>
      <c r="B10">
        <v>1</v>
      </c>
      <c r="C10" s="17">
        <v>44901</v>
      </c>
      <c r="D10" s="18">
        <v>8</v>
      </c>
      <c r="E10">
        <v>1</v>
      </c>
      <c r="G10">
        <v>39.200000000000003</v>
      </c>
      <c r="H10" s="19">
        <v>30</v>
      </c>
    </row>
    <row r="11" spans="1:25" x14ac:dyDescent="0.25">
      <c r="A11" t="s">
        <v>2</v>
      </c>
      <c r="B11">
        <v>1</v>
      </c>
      <c r="C11" s="17">
        <v>44902</v>
      </c>
      <c r="D11" s="18">
        <v>9</v>
      </c>
      <c r="E11">
        <v>1</v>
      </c>
      <c r="G11">
        <v>37.6</v>
      </c>
      <c r="H11" s="19">
        <v>34.799999999999997</v>
      </c>
    </row>
    <row r="12" spans="1:25" x14ac:dyDescent="0.25">
      <c r="A12" t="s">
        <v>2</v>
      </c>
      <c r="B12">
        <v>1</v>
      </c>
      <c r="C12" s="17">
        <v>44902</v>
      </c>
      <c r="D12" s="18">
        <v>10</v>
      </c>
      <c r="E12">
        <v>2</v>
      </c>
      <c r="G12">
        <v>41.5</v>
      </c>
      <c r="H12">
        <v>36.9</v>
      </c>
    </row>
    <row r="13" spans="1:25" x14ac:dyDescent="0.25">
      <c r="A13" t="s">
        <v>2</v>
      </c>
      <c r="B13">
        <v>1</v>
      </c>
      <c r="C13" s="17">
        <v>44903</v>
      </c>
      <c r="D13" s="18">
        <v>11</v>
      </c>
      <c r="E13">
        <v>1</v>
      </c>
      <c r="G13">
        <v>45.2</v>
      </c>
      <c r="H13">
        <v>39.200000000000003</v>
      </c>
    </row>
    <row r="14" spans="1:25" x14ac:dyDescent="0.25">
      <c r="A14" t="s">
        <v>2</v>
      </c>
      <c r="B14">
        <v>1</v>
      </c>
      <c r="C14" s="17">
        <v>44903</v>
      </c>
      <c r="D14" s="18">
        <v>12</v>
      </c>
      <c r="E14">
        <v>2</v>
      </c>
      <c r="G14">
        <v>49.1</v>
      </c>
      <c r="H14">
        <v>44.3</v>
      </c>
    </row>
    <row r="15" spans="1:25" x14ac:dyDescent="0.25">
      <c r="A15" t="s">
        <v>2</v>
      </c>
      <c r="B15">
        <v>1</v>
      </c>
      <c r="C15" s="17">
        <v>44904</v>
      </c>
      <c r="D15" s="18">
        <v>13</v>
      </c>
      <c r="E15">
        <v>1</v>
      </c>
      <c r="G15">
        <v>43.7</v>
      </c>
      <c r="H15">
        <v>38.9</v>
      </c>
    </row>
    <row r="16" spans="1:25" x14ac:dyDescent="0.25">
      <c r="A16" t="s">
        <v>2</v>
      </c>
      <c r="B16">
        <v>1</v>
      </c>
      <c r="C16" s="17">
        <v>44904</v>
      </c>
      <c r="D16" s="18">
        <v>14</v>
      </c>
      <c r="E16">
        <v>2</v>
      </c>
      <c r="G16">
        <v>38.799999999999997</v>
      </c>
      <c r="H16" s="2">
        <v>35</v>
      </c>
    </row>
    <row r="17" spans="1:9" x14ac:dyDescent="0.25">
      <c r="A17" t="s">
        <v>2</v>
      </c>
      <c r="B17">
        <v>1</v>
      </c>
      <c r="C17" s="17">
        <v>44907</v>
      </c>
      <c r="D17" s="18">
        <v>15</v>
      </c>
      <c r="E17">
        <v>1</v>
      </c>
      <c r="G17">
        <v>40.299999999999997</v>
      </c>
      <c r="H17">
        <v>36.4</v>
      </c>
    </row>
    <row r="18" spans="1:9" x14ac:dyDescent="0.25">
      <c r="A18" t="s">
        <v>1</v>
      </c>
      <c r="B18">
        <v>1</v>
      </c>
      <c r="C18" s="17">
        <v>44901</v>
      </c>
      <c r="D18" s="18">
        <v>0</v>
      </c>
      <c r="E18">
        <v>2</v>
      </c>
    </row>
    <row r="19" spans="1:9" x14ac:dyDescent="0.25">
      <c r="A19" t="s">
        <v>1</v>
      </c>
      <c r="B19">
        <v>1</v>
      </c>
      <c r="C19" s="17">
        <v>44902</v>
      </c>
      <c r="D19" s="18">
        <v>1</v>
      </c>
      <c r="E19">
        <v>1</v>
      </c>
    </row>
    <row r="20" spans="1:9" x14ac:dyDescent="0.25">
      <c r="A20" t="s">
        <v>1</v>
      </c>
      <c r="B20">
        <v>1</v>
      </c>
      <c r="C20" s="17">
        <v>44902</v>
      </c>
      <c r="D20" s="18">
        <v>2</v>
      </c>
      <c r="E20">
        <v>2</v>
      </c>
      <c r="G20" s="2"/>
    </row>
    <row r="21" spans="1:9" x14ac:dyDescent="0.25">
      <c r="A21" t="s">
        <v>1</v>
      </c>
      <c r="B21">
        <v>1</v>
      </c>
      <c r="C21" s="17">
        <v>44903</v>
      </c>
      <c r="D21" s="18">
        <v>3</v>
      </c>
      <c r="E21">
        <v>1</v>
      </c>
    </row>
    <row r="22" spans="1:9" x14ac:dyDescent="0.25">
      <c r="A22" t="s">
        <v>1</v>
      </c>
      <c r="B22">
        <v>1</v>
      </c>
      <c r="C22" s="17">
        <v>44903</v>
      </c>
      <c r="D22" s="18">
        <v>4</v>
      </c>
      <c r="E22">
        <v>2</v>
      </c>
    </row>
    <row r="23" spans="1:9" x14ac:dyDescent="0.25">
      <c r="A23" t="s">
        <v>1</v>
      </c>
      <c r="B23">
        <v>1</v>
      </c>
      <c r="C23" s="17">
        <v>44904</v>
      </c>
      <c r="D23" s="18">
        <v>5</v>
      </c>
      <c r="E23">
        <v>1</v>
      </c>
    </row>
    <row r="24" spans="1:9" x14ac:dyDescent="0.25">
      <c r="A24" t="s">
        <v>1</v>
      </c>
      <c r="B24">
        <v>1</v>
      </c>
      <c r="C24" s="17">
        <v>44904</v>
      </c>
      <c r="D24" s="18">
        <v>6</v>
      </c>
      <c r="E24">
        <v>2</v>
      </c>
      <c r="G24" s="2"/>
    </row>
    <row r="25" spans="1:9" x14ac:dyDescent="0.25">
      <c r="A25" t="s">
        <v>1</v>
      </c>
      <c r="B25">
        <v>1</v>
      </c>
      <c r="C25" s="17">
        <v>44907</v>
      </c>
      <c r="D25" s="18">
        <v>7</v>
      </c>
      <c r="E25">
        <v>1</v>
      </c>
    </row>
    <row r="26" spans="1:9" x14ac:dyDescent="0.25">
      <c r="A26" t="s">
        <v>1</v>
      </c>
      <c r="B26">
        <v>1</v>
      </c>
      <c r="C26" s="17">
        <v>44907</v>
      </c>
      <c r="D26" s="18">
        <v>8</v>
      </c>
      <c r="E26">
        <v>2</v>
      </c>
      <c r="I26" t="s">
        <v>58</v>
      </c>
    </row>
    <row r="27" spans="1:9" x14ac:dyDescent="0.25">
      <c r="A27" t="s">
        <v>1</v>
      </c>
      <c r="B27">
        <v>2</v>
      </c>
      <c r="C27" s="17">
        <v>44907</v>
      </c>
      <c r="D27" s="18">
        <v>9</v>
      </c>
      <c r="E27">
        <v>2</v>
      </c>
    </row>
    <row r="28" spans="1:9" x14ac:dyDescent="0.25">
      <c r="A28" t="s">
        <v>1</v>
      </c>
      <c r="B28">
        <v>1</v>
      </c>
      <c r="C28" s="17">
        <v>44916</v>
      </c>
      <c r="D28" s="18">
        <v>10</v>
      </c>
      <c r="E28">
        <v>1</v>
      </c>
    </row>
    <row r="29" spans="1:9" x14ac:dyDescent="0.25">
      <c r="A29" t="s">
        <v>1</v>
      </c>
      <c r="B29">
        <v>2</v>
      </c>
      <c r="C29" s="17">
        <v>44916</v>
      </c>
      <c r="D29" s="18">
        <v>11</v>
      </c>
      <c r="E29">
        <v>1</v>
      </c>
    </row>
    <row r="30" spans="1:9" x14ac:dyDescent="0.25">
      <c r="A30" t="s">
        <v>1</v>
      </c>
      <c r="B30">
        <v>1</v>
      </c>
      <c r="C30" s="17">
        <v>44917</v>
      </c>
      <c r="D30" s="18">
        <v>12</v>
      </c>
      <c r="E30">
        <v>2</v>
      </c>
    </row>
    <row r="31" spans="1:9" x14ac:dyDescent="0.25">
      <c r="A31" t="s">
        <v>1</v>
      </c>
      <c r="B31">
        <v>2</v>
      </c>
      <c r="C31" s="17">
        <v>44917</v>
      </c>
      <c r="D31" s="18">
        <v>13</v>
      </c>
      <c r="E31">
        <v>2</v>
      </c>
    </row>
    <row r="32" spans="1:9" x14ac:dyDescent="0.25">
      <c r="A32" t="s">
        <v>1</v>
      </c>
      <c r="B32">
        <v>1</v>
      </c>
      <c r="C32" s="17">
        <v>44932</v>
      </c>
      <c r="D32" s="18">
        <v>14</v>
      </c>
      <c r="E32">
        <v>1</v>
      </c>
    </row>
    <row r="33" spans="1:9" x14ac:dyDescent="0.25">
      <c r="A33" t="s">
        <v>1</v>
      </c>
      <c r="B33">
        <v>2</v>
      </c>
      <c r="C33" s="17">
        <v>44932</v>
      </c>
      <c r="D33" s="18">
        <v>15</v>
      </c>
      <c r="E33">
        <v>1</v>
      </c>
    </row>
    <row r="34" spans="1:9" x14ac:dyDescent="0.25">
      <c r="A34" t="s">
        <v>12</v>
      </c>
      <c r="B34">
        <v>1</v>
      </c>
      <c r="C34" s="17">
        <v>44932</v>
      </c>
      <c r="D34" s="18">
        <v>0</v>
      </c>
      <c r="E34">
        <v>1</v>
      </c>
      <c r="G34">
        <v>31.2</v>
      </c>
      <c r="H34">
        <v>27.9</v>
      </c>
    </row>
    <row r="35" spans="1:9" x14ac:dyDescent="0.25">
      <c r="A35" t="s">
        <v>12</v>
      </c>
      <c r="B35">
        <v>2</v>
      </c>
      <c r="C35" s="17">
        <v>44932</v>
      </c>
      <c r="D35" s="18">
        <v>1</v>
      </c>
      <c r="E35">
        <v>1</v>
      </c>
      <c r="G35">
        <v>37.1</v>
      </c>
      <c r="H35">
        <v>26.7</v>
      </c>
    </row>
    <row r="36" spans="1:9" x14ac:dyDescent="0.25">
      <c r="A36" t="s">
        <v>12</v>
      </c>
      <c r="B36">
        <v>1</v>
      </c>
      <c r="C36" s="17">
        <v>44971</v>
      </c>
      <c r="D36" s="18">
        <v>2</v>
      </c>
      <c r="E36">
        <v>1</v>
      </c>
      <c r="G36">
        <v>19.899999999999999</v>
      </c>
      <c r="H36">
        <v>16.899999999999999</v>
      </c>
    </row>
    <row r="37" spans="1:9" x14ac:dyDescent="0.25">
      <c r="A37" t="s">
        <v>12</v>
      </c>
      <c r="B37">
        <v>2</v>
      </c>
      <c r="C37" s="17">
        <v>44971</v>
      </c>
      <c r="D37" s="18">
        <v>3</v>
      </c>
      <c r="E37">
        <v>1</v>
      </c>
      <c r="G37">
        <v>23.5</v>
      </c>
      <c r="H37">
        <v>20.6</v>
      </c>
    </row>
    <row r="38" spans="1:9" x14ac:dyDescent="0.25">
      <c r="A38" t="s">
        <v>12</v>
      </c>
      <c r="B38">
        <v>1</v>
      </c>
      <c r="C38" s="17">
        <v>44973</v>
      </c>
      <c r="D38" s="18">
        <v>4</v>
      </c>
      <c r="E38">
        <v>1</v>
      </c>
      <c r="G38">
        <v>22.4</v>
      </c>
      <c r="H38">
        <v>17.899999999999999</v>
      </c>
    </row>
    <row r="39" spans="1:9" x14ac:dyDescent="0.25">
      <c r="A39" t="s">
        <v>12</v>
      </c>
      <c r="B39">
        <v>2</v>
      </c>
      <c r="C39" s="17">
        <v>44973</v>
      </c>
      <c r="D39" s="18">
        <v>5</v>
      </c>
      <c r="E39">
        <v>1</v>
      </c>
      <c r="G39">
        <v>21.4</v>
      </c>
      <c r="H39">
        <v>16.3</v>
      </c>
    </row>
    <row r="40" spans="1:9" x14ac:dyDescent="0.25">
      <c r="A40" t="s">
        <v>12</v>
      </c>
      <c r="B40">
        <v>1</v>
      </c>
      <c r="C40" s="17">
        <v>44978</v>
      </c>
      <c r="D40" s="18">
        <v>6</v>
      </c>
      <c r="E40">
        <v>1</v>
      </c>
      <c r="G40">
        <v>23.9</v>
      </c>
      <c r="H40">
        <v>18.399999999999999</v>
      </c>
      <c r="I40" t="s">
        <v>60</v>
      </c>
    </row>
    <row r="41" spans="1:9" x14ac:dyDescent="0.25">
      <c r="A41" t="s">
        <v>12</v>
      </c>
      <c r="B41">
        <v>2</v>
      </c>
      <c r="C41" s="17">
        <v>44978</v>
      </c>
      <c r="D41" s="18">
        <v>7</v>
      </c>
      <c r="E41">
        <v>1</v>
      </c>
      <c r="G41">
        <v>22.4</v>
      </c>
      <c r="H41">
        <v>20.2</v>
      </c>
    </row>
  </sheetData>
  <mergeCells count="3">
    <mergeCell ref="K1:X1"/>
    <mergeCell ref="M2:R2"/>
    <mergeCell ref="S2:X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Chunk.Method.Thiaminase.QAQC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Drew.Porter</dc:creator>
  <cp:lastModifiedBy>Drew.Porter</cp:lastModifiedBy>
  <dcterms:created xsi:type="dcterms:W3CDTF">2023-02-23T19:52:32Z</dcterms:created>
  <dcterms:modified xsi:type="dcterms:W3CDTF">2023-02-24T22:55:04Z</dcterms:modified>
</cp:coreProperties>
</file>