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0" yWindow="0" windowWidth="20325" windowHeight="14250"/>
  </bookViews>
  <sheets>
    <sheet name="Samples" sheetId="1" r:id="rId1"/>
    <sheet name="QAQ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0" i="1" l="1"/>
  <c r="M190" i="1"/>
  <c r="N189" i="1"/>
  <c r="M189" i="1"/>
  <c r="N188" i="1"/>
  <c r="M188" i="1"/>
  <c r="N187" i="1"/>
  <c r="M187" i="1"/>
  <c r="N184" i="1"/>
  <c r="M184" i="1"/>
  <c r="N183" i="1"/>
  <c r="N180" i="1"/>
  <c r="M183" i="1"/>
  <c r="M180" i="1"/>
  <c r="M70" i="1" l="1"/>
  <c r="N70" i="1"/>
  <c r="N71" i="1"/>
  <c r="N72" i="1"/>
  <c r="N73" i="1"/>
  <c r="N74" i="1"/>
  <c r="N75" i="1"/>
  <c r="M71" i="1"/>
  <c r="M72" i="1"/>
  <c r="M73" i="1"/>
  <c r="M74" i="1"/>
  <c r="M75" i="1"/>
  <c r="N68" i="1"/>
  <c r="M68" i="1"/>
  <c r="N69" i="1"/>
  <c r="M69" i="1"/>
  <c r="N136" i="1"/>
  <c r="M136" i="1"/>
  <c r="N83" i="1"/>
  <c r="M83" i="1"/>
  <c r="N76" i="1"/>
  <c r="M76" i="1"/>
  <c r="N77" i="1"/>
  <c r="M77" i="1"/>
  <c r="N79" i="1"/>
  <c r="M79" i="1"/>
  <c r="N78" i="1"/>
  <c r="M78" i="1"/>
  <c r="N89" i="1"/>
  <c r="M89" i="1"/>
  <c r="N133" i="1"/>
  <c r="N132" i="1"/>
  <c r="N131" i="1"/>
  <c r="N130" i="1"/>
  <c r="M133" i="1"/>
  <c r="M132" i="1"/>
  <c r="M131" i="1"/>
  <c r="M130" i="1"/>
  <c r="M88" i="1"/>
  <c r="N88" i="1"/>
  <c r="N87" i="1"/>
  <c r="M87" i="1"/>
  <c r="M138" i="1"/>
  <c r="M137" i="1"/>
  <c r="N82" i="1"/>
  <c r="M82" i="1"/>
  <c r="N81" i="1"/>
  <c r="M81" i="1"/>
  <c r="N80" i="1"/>
  <c r="M80" i="1"/>
  <c r="N86" i="1"/>
  <c r="M86" i="1"/>
  <c r="N84" i="1"/>
  <c r="M84" i="1"/>
  <c r="N85" i="1"/>
  <c r="M85" i="1"/>
  <c r="N135" i="1"/>
  <c r="M135" i="1"/>
  <c r="M134" i="1"/>
</calcChain>
</file>

<file path=xl/sharedStrings.xml><?xml version="1.0" encoding="utf-8"?>
<sst xmlns="http://schemas.openxmlformats.org/spreadsheetml/2006/main" count="978" uniqueCount="241">
  <si>
    <t>Survey</t>
  </si>
  <si>
    <t>Analysis Date</t>
  </si>
  <si>
    <t>NBS2022</t>
  </si>
  <si>
    <t>Species</t>
  </si>
  <si>
    <t>Rainbow Smelt</t>
  </si>
  <si>
    <t>Note</t>
  </si>
  <si>
    <t>?</t>
  </si>
  <si>
    <t>NW2201</t>
  </si>
  <si>
    <t>Station</t>
  </si>
  <si>
    <t>Mass (g)</t>
  </si>
  <si>
    <t>Fork Length (cm)</t>
  </si>
  <si>
    <t>Sand Lance</t>
  </si>
  <si>
    <t>Capelin</t>
  </si>
  <si>
    <t>LD001</t>
  </si>
  <si>
    <t>LD002</t>
  </si>
  <si>
    <t>Longhead Dab</t>
  </si>
  <si>
    <t>No barcode, composite sample, n = 5, mass and length are averages</t>
  </si>
  <si>
    <t>No barcode, composite sample, n = 3, mass and length are averages</t>
  </si>
  <si>
    <t>Saffron Cod</t>
  </si>
  <si>
    <t>Gonatus Squid</t>
  </si>
  <si>
    <t>Total length</t>
  </si>
  <si>
    <t>3106-c</t>
  </si>
  <si>
    <t>3105-c</t>
  </si>
  <si>
    <t>3280-c</t>
  </si>
  <si>
    <t>Composite sample, n = 3, individuals = 3106, 3107, 3108, mass and length are averages</t>
  </si>
  <si>
    <t>Composite sample, n = 4, individuals = 3105, 3104, 3103, 3102, mass and length are averages</t>
  </si>
  <si>
    <t>Composite sample, n = 3, individuals = 3280, 3279, 3281, mass and length are averages</t>
  </si>
  <si>
    <t>2931-c</t>
  </si>
  <si>
    <t>2935-c</t>
  </si>
  <si>
    <t>2940-c</t>
  </si>
  <si>
    <t>Composite sample, n = 3, individuals = 2931, 2930, 2937, mass and length are averages</t>
  </si>
  <si>
    <t>Composite sample, n = 2, individuals = 2935, 2938, mass and length are averages</t>
  </si>
  <si>
    <t>Composite sample, n = 2, individuals = 2940, 2939, mass and length are averages</t>
  </si>
  <si>
    <t>PG-1</t>
  </si>
  <si>
    <t>PG-2</t>
  </si>
  <si>
    <t>Humpy shrimp</t>
  </si>
  <si>
    <t>Scientific</t>
  </si>
  <si>
    <t>Pandalus goniurus</t>
  </si>
  <si>
    <t>No barcode, composite sample, n = 7, no lengths taken, mass is average</t>
  </si>
  <si>
    <t>No barcode, composite sample, n = 3, no lengths taken, mass is average</t>
  </si>
  <si>
    <t>3313-c</t>
  </si>
  <si>
    <t>3317-c</t>
  </si>
  <si>
    <t>Composite sample, n = 4, individuals = 3313, 3320, 3319, 3318, mass and length are averages</t>
  </si>
  <si>
    <t>Composite sample, n = 4, individuals = 3317, 3316, 3315, 3314, mass and length are averages</t>
  </si>
  <si>
    <t>GH-1</t>
  </si>
  <si>
    <t>GH-2</t>
  </si>
  <si>
    <t>GH-3</t>
  </si>
  <si>
    <t>GH-4</t>
  </si>
  <si>
    <t>Greenland turbot</t>
  </si>
  <si>
    <t>Reinhardtius hippoglossoides</t>
  </si>
  <si>
    <t>No barcode, composite sample, n = 2, labeled Greenland halibut, mass and length are averages</t>
  </si>
  <si>
    <t>No barcode, composite sample, n = 3, labeled Greenland halibut, mass and length are averages</t>
  </si>
  <si>
    <t>3456-c</t>
  </si>
  <si>
    <t>Composite sample, n = 2, individuals = 3456, 3457, mass and length are averages</t>
  </si>
  <si>
    <t>2911-c</t>
  </si>
  <si>
    <t>2908-c</t>
  </si>
  <si>
    <t>Composite sample, n = 6, individuals = 2908, 2907, 2906, 2904, 2905, 2903, mass and length are averages</t>
  </si>
  <si>
    <t>Composite sample, n = 4, individuals = 2911, 2912, 2910, 2909, mass and length are averages</t>
  </si>
  <si>
    <t>2814-c</t>
  </si>
  <si>
    <t>2811-c</t>
  </si>
  <si>
    <t>2986-c</t>
  </si>
  <si>
    <t>LD003</t>
  </si>
  <si>
    <t>Composite sample, n = 3, individuals = 2814, 2813, 2812, mass and length are averages</t>
  </si>
  <si>
    <t>Composite sample, n = 3, individuals = 2811, 2810, 2809, mass and length are averages</t>
  </si>
  <si>
    <t>Composite sample, n = 3, individuals = 2986, 2988, 2987, mass and length are averages</t>
  </si>
  <si>
    <t>No barcode, composite sample, n = 4,  mass and length are averages</t>
  </si>
  <si>
    <t>Processed with light on</t>
  </si>
  <si>
    <t>Processed with light on, tube may be mislabeled 2269</t>
  </si>
  <si>
    <t>Processed with light on, tube may be mislabeled 2268</t>
  </si>
  <si>
    <t>Pacific Herring</t>
  </si>
  <si>
    <t>SUSM01</t>
  </si>
  <si>
    <t>SUSM02</t>
  </si>
  <si>
    <t>SUSM03</t>
  </si>
  <si>
    <t>SUSM04</t>
  </si>
  <si>
    <t>SUSM05</t>
  </si>
  <si>
    <t>SUSM06</t>
  </si>
  <si>
    <t>SUSM07</t>
  </si>
  <si>
    <t>SUSM08</t>
  </si>
  <si>
    <t>SUSM09</t>
  </si>
  <si>
    <t>SUSM10</t>
  </si>
  <si>
    <t>SUSM11</t>
  </si>
  <si>
    <t>SECM2022</t>
  </si>
  <si>
    <t>Zimobre Straight Station G</t>
  </si>
  <si>
    <t>Surf Smelt</t>
  </si>
  <si>
    <t>2610-c</t>
  </si>
  <si>
    <t>2608-c</t>
  </si>
  <si>
    <t>Pacific Herring (age 0)</t>
  </si>
  <si>
    <t>Composite sample, n = 2, individuals = 2610, 2609, mass and length are averages</t>
  </si>
  <si>
    <t>Composite sample, n = 2, individuals = 2608, 2607, mass and length are averages</t>
  </si>
  <si>
    <t>2623-c</t>
  </si>
  <si>
    <t>2621-c</t>
  </si>
  <si>
    <t>2619-c</t>
  </si>
  <si>
    <t>2617-c</t>
  </si>
  <si>
    <t>2615-c</t>
  </si>
  <si>
    <t>2613-c</t>
  </si>
  <si>
    <t>Composite sample, n = 2, individuals = 2623, 2622, mass and length are averages</t>
  </si>
  <si>
    <t>Composite sample, n = 2, individuals = 2621, 2620, mass and length are averages</t>
  </si>
  <si>
    <t>Composite sample, n = 2, individuals = 2619, 2618, mass and length are averages</t>
  </si>
  <si>
    <t>Composite sample, n = 2, individuals = 2617, 2616, mass and length are averages</t>
  </si>
  <si>
    <t>Composite sample, n = 2, individuals = 2615, 2614, mass and length are averages</t>
  </si>
  <si>
    <t>Composite sample, n = 3, individuals = 2613, 2612, 2611, mass and length are averages</t>
  </si>
  <si>
    <t>ME22</t>
  </si>
  <si>
    <t>ARCI01</t>
  </si>
  <si>
    <t>ARCI02</t>
  </si>
  <si>
    <t>ARCI03</t>
  </si>
  <si>
    <t>ARCI04</t>
  </si>
  <si>
    <t>ARCI05</t>
  </si>
  <si>
    <t>ARCI06</t>
  </si>
  <si>
    <t>ARCI07</t>
  </si>
  <si>
    <t>ARCI08</t>
  </si>
  <si>
    <t>ARCI09</t>
  </si>
  <si>
    <t>ARCI10</t>
  </si>
  <si>
    <t>Arctic Cisco</t>
  </si>
  <si>
    <t>VVB fish, Net ID = FN-2018-04-North, FishID = ARCI347</t>
  </si>
  <si>
    <t>VVB fish, Net ID = FN-2018-09, FISHID = ARCI346</t>
  </si>
  <si>
    <t>VVB fish, Net ID = FN-2022-06, FISHID = NA</t>
  </si>
  <si>
    <t>VVB fish, Net ID = FN-2022-02, FISHID = NA</t>
  </si>
  <si>
    <t>VVB fish, Net ID = FN-2019-09-South, FISHID = ARCI343</t>
  </si>
  <si>
    <t>VVB fish, Net ID = FN-2021-03, FISHID = NA</t>
  </si>
  <si>
    <t>VVB fish, Net ID = FN-2019-02-East, FISHID = ARCI345</t>
  </si>
  <si>
    <t>VVB fish, Net ID = FN-2022-01, FISHID = NA</t>
  </si>
  <si>
    <t>VVB fish, Net ID = FN-2019-09-South, FISHID = ARCI344</t>
  </si>
  <si>
    <t>SS02</t>
  </si>
  <si>
    <t>SL01</t>
  </si>
  <si>
    <t>LB01</t>
  </si>
  <si>
    <t>SS01</t>
  </si>
  <si>
    <t>SL77</t>
  </si>
  <si>
    <t>Catch Date</t>
  </si>
  <si>
    <t>Longitude</t>
  </si>
  <si>
    <t>Region</t>
  </si>
  <si>
    <t>Foggy Island Bay</t>
  </si>
  <si>
    <t>Simpson Lagoon</t>
  </si>
  <si>
    <t>Flaxman Island</t>
  </si>
  <si>
    <t>BRWH01</t>
  </si>
  <si>
    <t>BRWH02</t>
  </si>
  <si>
    <t>BRWH03</t>
  </si>
  <si>
    <t>BRWH04</t>
  </si>
  <si>
    <t>BRWH05</t>
  </si>
  <si>
    <t>BRWH06</t>
  </si>
  <si>
    <t>BRWH07</t>
  </si>
  <si>
    <t>BRWH08</t>
  </si>
  <si>
    <t>BRWH09</t>
  </si>
  <si>
    <t>BRWH10</t>
  </si>
  <si>
    <t>ARCO01</t>
  </si>
  <si>
    <t>ARCO02</t>
  </si>
  <si>
    <t>ARCO03</t>
  </si>
  <si>
    <t>ARCO04</t>
  </si>
  <si>
    <t>ARCO05</t>
  </si>
  <si>
    <t>ARCO06</t>
  </si>
  <si>
    <t>ARCO07</t>
  </si>
  <si>
    <t>ARCO08</t>
  </si>
  <si>
    <t>ARCO09</t>
  </si>
  <si>
    <t>ARCO10</t>
  </si>
  <si>
    <t>LB02</t>
  </si>
  <si>
    <t>LB04</t>
  </si>
  <si>
    <t>LB03</t>
  </si>
  <si>
    <t>FOSC01</t>
  </si>
  <si>
    <t>FOSC02</t>
  </si>
  <si>
    <t>FOSC03</t>
  </si>
  <si>
    <t>FOSC04</t>
  </si>
  <si>
    <t>FOSC05</t>
  </si>
  <si>
    <t>FOSC06</t>
  </si>
  <si>
    <t>FOSC07</t>
  </si>
  <si>
    <t>FOSC08</t>
  </si>
  <si>
    <t>FOSC09</t>
  </si>
  <si>
    <t>FOSC10</t>
  </si>
  <si>
    <t>RASM01</t>
  </si>
  <si>
    <t>RASM02</t>
  </si>
  <si>
    <t>RASM03</t>
  </si>
  <si>
    <t>RASM04</t>
  </si>
  <si>
    <t>RASM05</t>
  </si>
  <si>
    <t>RASM06</t>
  </si>
  <si>
    <t>RASM07</t>
  </si>
  <si>
    <t>RASM08</t>
  </si>
  <si>
    <t>RASM09</t>
  </si>
  <si>
    <t>RASM10</t>
  </si>
  <si>
    <t>Broad Whitefish</t>
  </si>
  <si>
    <t>Arctic Cod</t>
  </si>
  <si>
    <t>Fourhorn Sculpin</t>
  </si>
  <si>
    <t>VVB fish, Net ID = FN-2202-01, FISH ID = NA</t>
  </si>
  <si>
    <t>VVB fish, Net ID = FN2202-02, FISHID = NA</t>
  </si>
  <si>
    <t>VVB fish, Net ID = FN-2021-01, FISHID = NA</t>
  </si>
  <si>
    <t>VVB fish, Net ID = FN-2018-05-East, FISHID = BRWH158</t>
  </si>
  <si>
    <t>VVB fish, Net ID = FN-2019-01-South, FISHID = BRWH160</t>
  </si>
  <si>
    <t>VVB fish, Net ID = FN-2018-04-South, FISHID =  BRWH159</t>
  </si>
  <si>
    <t>VVB fish, Net ID = FN-2019-01-South, FISHID = BRWH161</t>
  </si>
  <si>
    <t>VVB fish, Net ID = FN-2019-02-West, FISHID = BRWH162</t>
  </si>
  <si>
    <t>VVB fish, Net ID = FN-2021-05, FISHID = NA</t>
  </si>
  <si>
    <t>VVB fish, Net ID = FN-2021-02, FISHID = NA</t>
  </si>
  <si>
    <t>VVB fish, Net ID = FN-2022-09, FISHID = NA</t>
  </si>
  <si>
    <t>VVB fish, Net ID = FN-2022-10, FISHID = NA</t>
  </si>
  <si>
    <t>VVB fish, Net ID = FN-2022-03, FISHID = NA</t>
  </si>
  <si>
    <t>Mallotus villosus</t>
  </si>
  <si>
    <t>Osmerus mordax</t>
  </si>
  <si>
    <t>Gadus chalcogrammus (age 0)</t>
  </si>
  <si>
    <t>Walleye Pollock (age 0)</t>
  </si>
  <si>
    <t>Latitude</t>
  </si>
  <si>
    <t>Ammodytes hexapterus</t>
  </si>
  <si>
    <t>Age Class</t>
  </si>
  <si>
    <t>Age 0</t>
  </si>
  <si>
    <t>NA</t>
  </si>
  <si>
    <t>Gonatus kamtschaticus</t>
  </si>
  <si>
    <t>Eleginus gracilis</t>
  </si>
  <si>
    <t>Age 1+</t>
  </si>
  <si>
    <t>Limanda proboscidea</t>
  </si>
  <si>
    <t>Larval</t>
  </si>
  <si>
    <t>Hypomesus pretiosus</t>
  </si>
  <si>
    <t>Clupea pallasi</t>
  </si>
  <si>
    <t>SACO01</t>
  </si>
  <si>
    <t>SACO02</t>
  </si>
  <si>
    <t>SACO03</t>
  </si>
  <si>
    <t>SACO04</t>
  </si>
  <si>
    <t>SACO05</t>
  </si>
  <si>
    <t>SACO06</t>
  </si>
  <si>
    <t>SACO07</t>
  </si>
  <si>
    <t>SACO08</t>
  </si>
  <si>
    <t>SACO09</t>
  </si>
  <si>
    <t>SACO10</t>
  </si>
  <si>
    <t>VVB fish, Net ID = FN-2022-05, FISHID = NA</t>
  </si>
  <si>
    <t>VVB fish, Net ID = FN-2022-06, FISHID = NA, thawed a little bit</t>
  </si>
  <si>
    <t>NBS2021</t>
  </si>
  <si>
    <t>2091c</t>
  </si>
  <si>
    <t>1536c</t>
  </si>
  <si>
    <t>Composite sample, n = 2, individuals = 2091, 2090, mass and length are averages</t>
  </si>
  <si>
    <t>1925c</t>
  </si>
  <si>
    <t>1682c</t>
  </si>
  <si>
    <t>Composite sample, n = 2, individuals = 1925, 1924, mass and length are averages</t>
  </si>
  <si>
    <t>Composite sample, n = 5, individuals = 1682-85, 1691, mass and length are averages</t>
  </si>
  <si>
    <t>1686c</t>
  </si>
  <si>
    <t>Composite sample, n = 5, individuals = 1686-90, mass and length are averages</t>
  </si>
  <si>
    <t>1765c</t>
  </si>
  <si>
    <t>1196c</t>
  </si>
  <si>
    <t>Composite sample, n = 2, individuals = 1765, 1766, mass and length are averages</t>
  </si>
  <si>
    <t>Composite sample, n = 2, individuals = 1196,1200, mass and length are averages</t>
  </si>
  <si>
    <t>Walleye pollock (age 0)</t>
  </si>
  <si>
    <t>Pacific cod (age 0)</t>
  </si>
  <si>
    <t>Gadus macrocephalus (age 0)</t>
  </si>
  <si>
    <t>08212017 01:47:14.418</t>
  </si>
  <si>
    <t>Threespine stickleback</t>
  </si>
  <si>
    <t>Gasterosteus aculeatus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</si>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</sst>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164" fontId="0" fillId="0" borderId="0" xfId="1" applyNumberFormat="1" applyFont="1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6" fontId="0" fillId="0" borderId="0" xfId="0" applyNumberFormat="1"/>
    <xf numFmtId="164" fontId="0" fillId="0" borderId="0" xfId="0" applyNumberFormat="1" applyFill="1"/>
    <xf numFmtId="0" fontId="1" fillId="0" borderId="0" xfId="0" applyFon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/>
    <xf numFmtId="0" fontId="0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5"/>
  <sheetViews>
    <sheetView tabSelected="1" workbookViewId="0">
      <pane ySplit="1" topLeftCell="A148" activePane="bottomLeft" state="frozen"/>
      <selection pane="bottomLeft" activeCell="A177" sqref="A177"/>
    </sheetView>
  </sheetViews>
  <sheetFormatPr defaultRowHeight="15" x14ac:dyDescent="0.25"/>
  <cols>
    <col min="1" max="3" width="16.140625" customWidth="1"/>
    <col min="4" max="4" width="25.140625" customWidth="1"/>
    <col min="5" max="5" width="25.140625" style="5" customWidth="1"/>
    <col min="6" max="7" width="10.85546875" style="5" customWidth="1"/>
    <col min="8" max="8" width="25.140625" style="5" customWidth="1"/>
    <col min="9" max="9" width="16.140625" customWidth="1"/>
    <col min="10" max="10" width="22" customWidth="1"/>
    <col min="11" max="11" width="27.28515625" customWidth="1"/>
    <col min="12" max="12" width="27.28515625" style="14" customWidth="1"/>
    <col min="13" max="13" width="15.140625" customWidth="1"/>
    <col min="14" max="14" width="16.140625" customWidth="1"/>
    <col min="15" max="15" width="91.140625" customWidth="1"/>
  </cols>
  <sheetData>
    <row r="1" spans="1:15" x14ac:dyDescent="0.25">
      <c r="A1" t="s">
        <v>240</v>
      </c>
      <c r="B1" t="s">
        <v>0</v>
      </c>
      <c r="C1" t="s">
        <v>6</v>
      </c>
      <c r="D1" t="s">
        <v>8</v>
      </c>
      <c r="E1" s="5" t="s">
        <v>127</v>
      </c>
      <c r="F1" s="5" t="s">
        <v>196</v>
      </c>
      <c r="G1" s="5" t="s">
        <v>128</v>
      </c>
      <c r="H1" s="5" t="s">
        <v>129</v>
      </c>
      <c r="I1" t="s">
        <v>1</v>
      </c>
      <c r="J1" t="s">
        <v>3</v>
      </c>
      <c r="K1" t="s">
        <v>36</v>
      </c>
      <c r="L1" s="14" t="s">
        <v>198</v>
      </c>
      <c r="M1" t="s">
        <v>9</v>
      </c>
      <c r="N1" t="s">
        <v>10</v>
      </c>
      <c r="O1" t="s">
        <v>5</v>
      </c>
    </row>
    <row r="2" spans="1:15" x14ac:dyDescent="0.25">
      <c r="A2">
        <v>904</v>
      </c>
      <c r="B2" t="s">
        <v>2</v>
      </c>
      <c r="C2" s="14">
        <v>202202</v>
      </c>
      <c r="D2">
        <v>10</v>
      </c>
      <c r="E2" s="17">
        <v>44809</v>
      </c>
      <c r="F2" s="9">
        <v>60.997999999999998</v>
      </c>
      <c r="G2" s="9">
        <v>-168.99333333333334</v>
      </c>
      <c r="I2" s="14"/>
      <c r="J2" t="s">
        <v>12</v>
      </c>
      <c r="K2" s="9" t="s">
        <v>192</v>
      </c>
      <c r="L2" s="16" t="s">
        <v>200</v>
      </c>
      <c r="M2" s="3">
        <v>4.7</v>
      </c>
      <c r="N2" s="3">
        <v>8.6999999999999993</v>
      </c>
    </row>
    <row r="3" spans="1:15" x14ac:dyDescent="0.25">
      <c r="A3">
        <v>905</v>
      </c>
      <c r="B3" t="s">
        <v>2</v>
      </c>
      <c r="C3" s="14">
        <v>202202</v>
      </c>
      <c r="D3">
        <v>10</v>
      </c>
      <c r="E3" s="17">
        <v>44809</v>
      </c>
      <c r="F3" s="9">
        <v>60.997999999999998</v>
      </c>
      <c r="G3" s="9">
        <v>-168.99333333333334</v>
      </c>
      <c r="I3" s="14"/>
      <c r="J3" t="s">
        <v>12</v>
      </c>
      <c r="K3" s="9" t="s">
        <v>192</v>
      </c>
      <c r="L3" s="16" t="s">
        <v>200</v>
      </c>
      <c r="M3" s="3">
        <v>4.88</v>
      </c>
      <c r="N3" s="3">
        <v>9.1</v>
      </c>
    </row>
    <row r="4" spans="1:15" x14ac:dyDescent="0.25">
      <c r="A4">
        <v>906</v>
      </c>
      <c r="B4" t="s">
        <v>2</v>
      </c>
      <c r="C4" s="14">
        <v>202202</v>
      </c>
      <c r="D4">
        <v>10</v>
      </c>
      <c r="E4" s="17">
        <v>44809</v>
      </c>
      <c r="F4" s="9">
        <v>60.997999999999998</v>
      </c>
      <c r="G4" s="9">
        <v>-168.99333333333334</v>
      </c>
      <c r="I4" s="14"/>
      <c r="J4" t="s">
        <v>12</v>
      </c>
      <c r="K4" s="9" t="s">
        <v>192</v>
      </c>
      <c r="L4" s="16" t="s">
        <v>200</v>
      </c>
      <c r="M4" s="3">
        <v>3.76</v>
      </c>
      <c r="N4" s="3">
        <v>8.9</v>
      </c>
    </row>
    <row r="5" spans="1:15" x14ac:dyDescent="0.25">
      <c r="A5">
        <v>907</v>
      </c>
      <c r="B5" t="s">
        <v>2</v>
      </c>
      <c r="C5" s="14">
        <v>202202</v>
      </c>
      <c r="D5">
        <v>10</v>
      </c>
      <c r="E5" s="17">
        <v>44809</v>
      </c>
      <c r="F5" s="9">
        <v>60.997999999999998</v>
      </c>
      <c r="G5" s="9">
        <v>-168.99333333333334</v>
      </c>
      <c r="I5" s="14"/>
      <c r="J5" t="s">
        <v>12</v>
      </c>
      <c r="K5" s="9" t="s">
        <v>192</v>
      </c>
      <c r="L5" s="16" t="s">
        <v>200</v>
      </c>
      <c r="M5" s="3">
        <v>4.38</v>
      </c>
      <c r="N5" s="3">
        <v>8.6</v>
      </c>
    </row>
    <row r="6" spans="1:15" x14ac:dyDescent="0.25">
      <c r="A6">
        <v>920</v>
      </c>
      <c r="B6" t="s">
        <v>81</v>
      </c>
      <c r="C6" s="14" t="s">
        <v>101</v>
      </c>
      <c r="E6" s="19">
        <v>44770</v>
      </c>
      <c r="F6" s="20">
        <v>58.226100000000002</v>
      </c>
      <c r="G6" s="20">
        <v>-134.6112</v>
      </c>
      <c r="I6" s="14"/>
      <c r="J6" t="s">
        <v>69</v>
      </c>
      <c r="K6" s="21" t="s">
        <v>207</v>
      </c>
      <c r="M6" s="3">
        <v>48.21</v>
      </c>
      <c r="N6" s="3">
        <v>16</v>
      </c>
    </row>
    <row r="7" spans="1:15" x14ac:dyDescent="0.25">
      <c r="A7">
        <v>921</v>
      </c>
      <c r="B7" t="s">
        <v>81</v>
      </c>
      <c r="C7" s="14" t="s">
        <v>101</v>
      </c>
      <c r="E7" s="19">
        <v>44770</v>
      </c>
      <c r="F7" s="20">
        <v>58.226100000000002</v>
      </c>
      <c r="G7" s="20">
        <v>-134.6112</v>
      </c>
      <c r="I7" s="14"/>
      <c r="J7" t="s">
        <v>69</v>
      </c>
      <c r="K7" s="21" t="s">
        <v>207</v>
      </c>
      <c r="M7" s="3">
        <v>49.08</v>
      </c>
      <c r="N7" s="3">
        <v>17</v>
      </c>
    </row>
    <row r="8" spans="1:15" x14ac:dyDescent="0.25">
      <c r="A8">
        <v>922</v>
      </c>
      <c r="B8" t="s">
        <v>81</v>
      </c>
      <c r="C8" s="14" t="s">
        <v>101</v>
      </c>
      <c r="E8" s="19">
        <v>44770</v>
      </c>
      <c r="F8" s="20">
        <v>58.226100000000002</v>
      </c>
      <c r="G8" s="20">
        <v>-134.6112</v>
      </c>
      <c r="I8" s="14"/>
      <c r="J8" t="s">
        <v>69</v>
      </c>
      <c r="K8" s="21" t="s">
        <v>207</v>
      </c>
      <c r="M8" s="3">
        <v>49.38</v>
      </c>
      <c r="N8" s="3">
        <v>17</v>
      </c>
    </row>
    <row r="9" spans="1:15" x14ac:dyDescent="0.25">
      <c r="A9">
        <v>923</v>
      </c>
      <c r="B9" t="s">
        <v>81</v>
      </c>
      <c r="C9" s="14" t="s">
        <v>101</v>
      </c>
      <c r="E9" s="19">
        <v>44770</v>
      </c>
      <c r="F9" s="20">
        <v>58.226100000000002</v>
      </c>
      <c r="G9" s="20">
        <v>-134.6112</v>
      </c>
      <c r="J9" t="s">
        <v>69</v>
      </c>
      <c r="K9" s="21" t="s">
        <v>207</v>
      </c>
      <c r="M9" s="3">
        <v>46.48</v>
      </c>
      <c r="N9" s="3">
        <v>16.5</v>
      </c>
    </row>
    <row r="10" spans="1:15" x14ac:dyDescent="0.25">
      <c r="A10">
        <v>924</v>
      </c>
      <c r="B10" t="s">
        <v>81</v>
      </c>
      <c r="C10" s="14" t="s">
        <v>101</v>
      </c>
      <c r="E10" s="19">
        <v>44770</v>
      </c>
      <c r="F10" s="20">
        <v>58.226100000000002</v>
      </c>
      <c r="G10" s="20">
        <v>-134.6112</v>
      </c>
      <c r="I10" s="14"/>
      <c r="J10" t="s">
        <v>69</v>
      </c>
      <c r="K10" s="21" t="s">
        <v>207</v>
      </c>
      <c r="M10" s="3">
        <v>56.42</v>
      </c>
      <c r="N10" s="3">
        <v>18</v>
      </c>
    </row>
    <row r="11" spans="1:15" x14ac:dyDescent="0.25">
      <c r="A11">
        <v>925</v>
      </c>
      <c r="B11" t="s">
        <v>81</v>
      </c>
      <c r="C11" s="14" t="s">
        <v>101</v>
      </c>
      <c r="E11" s="19">
        <v>44770</v>
      </c>
      <c r="F11" s="20">
        <v>58.226100000000002</v>
      </c>
      <c r="G11" s="20">
        <v>-134.6112</v>
      </c>
      <c r="I11" s="14"/>
      <c r="J11" t="s">
        <v>69</v>
      </c>
      <c r="K11" s="21" t="s">
        <v>207</v>
      </c>
      <c r="M11" s="3">
        <v>49.18</v>
      </c>
      <c r="N11" s="3">
        <v>16.399999999999999</v>
      </c>
    </row>
    <row r="12" spans="1:15" x14ac:dyDescent="0.25">
      <c r="A12">
        <v>926</v>
      </c>
      <c r="B12" t="s">
        <v>81</v>
      </c>
      <c r="C12" s="14" t="s">
        <v>101</v>
      </c>
      <c r="E12" s="19">
        <v>44770</v>
      </c>
      <c r="F12" s="20">
        <v>58.226100000000002</v>
      </c>
      <c r="G12" s="20">
        <v>-134.6112</v>
      </c>
      <c r="I12" s="14"/>
      <c r="J12" t="s">
        <v>69</v>
      </c>
      <c r="K12" s="21" t="s">
        <v>207</v>
      </c>
      <c r="M12" s="3">
        <v>41.85</v>
      </c>
      <c r="N12" s="3">
        <v>16</v>
      </c>
    </row>
    <row r="13" spans="1:15" x14ac:dyDescent="0.25">
      <c r="A13">
        <v>927</v>
      </c>
      <c r="B13" t="s">
        <v>81</v>
      </c>
      <c r="C13" t="s">
        <v>101</v>
      </c>
      <c r="E13" s="19">
        <v>44770</v>
      </c>
      <c r="F13" s="20">
        <v>58.226100000000002</v>
      </c>
      <c r="G13" s="20">
        <v>-134.6112</v>
      </c>
      <c r="I13" s="14"/>
      <c r="J13" t="s">
        <v>69</v>
      </c>
      <c r="K13" s="21" t="s">
        <v>207</v>
      </c>
      <c r="M13" s="3">
        <v>36.74</v>
      </c>
      <c r="N13" s="3">
        <v>15.8</v>
      </c>
    </row>
    <row r="14" spans="1:15" x14ac:dyDescent="0.25">
      <c r="A14">
        <v>928</v>
      </c>
      <c r="B14" t="s">
        <v>81</v>
      </c>
      <c r="C14" t="s">
        <v>101</v>
      </c>
      <c r="E14" s="19">
        <v>44770</v>
      </c>
      <c r="F14" s="20">
        <v>58.226100000000002</v>
      </c>
      <c r="G14" s="20">
        <v>-134.6112</v>
      </c>
      <c r="I14" s="14"/>
      <c r="J14" t="s">
        <v>69</v>
      </c>
      <c r="K14" s="21" t="s">
        <v>207</v>
      </c>
      <c r="M14" s="3">
        <v>45.88</v>
      </c>
      <c r="N14" s="3">
        <v>16.100000000000001</v>
      </c>
    </row>
    <row r="15" spans="1:15" x14ac:dyDescent="0.25">
      <c r="A15">
        <v>940</v>
      </c>
      <c r="B15" t="s">
        <v>81</v>
      </c>
      <c r="C15" t="s">
        <v>101</v>
      </c>
      <c r="E15" s="19">
        <v>44770</v>
      </c>
      <c r="F15" s="20">
        <v>58.226100000000002</v>
      </c>
      <c r="G15" s="20">
        <v>-134.6112</v>
      </c>
      <c r="I15" s="14"/>
      <c r="J15" t="s">
        <v>69</v>
      </c>
      <c r="K15" s="21" t="s">
        <v>207</v>
      </c>
      <c r="M15" s="3">
        <v>43.01</v>
      </c>
      <c r="N15" s="3">
        <v>15.5</v>
      </c>
    </row>
    <row r="16" spans="1:15" x14ac:dyDescent="0.25">
      <c r="A16">
        <v>1149</v>
      </c>
      <c r="B16" t="s">
        <v>2</v>
      </c>
      <c r="C16" s="9">
        <v>202202</v>
      </c>
      <c r="D16">
        <v>26</v>
      </c>
      <c r="E16" s="17">
        <v>44815</v>
      </c>
      <c r="F16" s="9">
        <v>63.017499999999998</v>
      </c>
      <c r="G16" s="9">
        <v>-166.00919999999999</v>
      </c>
      <c r="I16" s="14"/>
      <c r="J16" t="s">
        <v>4</v>
      </c>
      <c r="K16" s="9" t="s">
        <v>193</v>
      </c>
      <c r="L16" s="16" t="s">
        <v>200</v>
      </c>
      <c r="M16" s="3">
        <v>25.5</v>
      </c>
      <c r="N16" s="3">
        <v>15.1</v>
      </c>
    </row>
    <row r="17" spans="1:15" x14ac:dyDescent="0.25">
      <c r="A17">
        <v>1150</v>
      </c>
      <c r="B17" t="s">
        <v>2</v>
      </c>
      <c r="C17" s="9">
        <v>202202</v>
      </c>
      <c r="D17">
        <v>26</v>
      </c>
      <c r="E17" s="17">
        <v>44815</v>
      </c>
      <c r="F17" s="9">
        <v>63.017499999999998</v>
      </c>
      <c r="G17" s="9">
        <v>-166.00919999999999</v>
      </c>
      <c r="I17" s="1">
        <v>44841</v>
      </c>
      <c r="J17" t="s">
        <v>4</v>
      </c>
      <c r="K17" s="9" t="s">
        <v>193</v>
      </c>
      <c r="L17" s="16" t="s">
        <v>200</v>
      </c>
      <c r="M17" s="3">
        <v>19.399999999999999</v>
      </c>
      <c r="N17" s="3">
        <v>14.5</v>
      </c>
    </row>
    <row r="18" spans="1:15" x14ac:dyDescent="0.25">
      <c r="A18">
        <v>1151</v>
      </c>
      <c r="B18" t="s">
        <v>2</v>
      </c>
      <c r="C18" s="9">
        <v>202202</v>
      </c>
      <c r="D18">
        <v>26</v>
      </c>
      <c r="E18" s="17">
        <v>44815</v>
      </c>
      <c r="F18" s="9">
        <v>63.017499999999998</v>
      </c>
      <c r="G18" s="9">
        <v>-166.00919999999999</v>
      </c>
      <c r="I18" s="1">
        <v>44841</v>
      </c>
      <c r="J18" t="s">
        <v>4</v>
      </c>
      <c r="K18" s="9" t="s">
        <v>193</v>
      </c>
      <c r="L18" s="16" t="s">
        <v>200</v>
      </c>
      <c r="M18" s="3">
        <v>20.9</v>
      </c>
      <c r="N18" s="3">
        <v>14.4</v>
      </c>
    </row>
    <row r="19" spans="1:15" x14ac:dyDescent="0.25">
      <c r="A19">
        <v>1152</v>
      </c>
      <c r="B19" t="s">
        <v>2</v>
      </c>
      <c r="C19" s="9">
        <v>202202</v>
      </c>
      <c r="D19">
        <v>26</v>
      </c>
      <c r="E19" s="17">
        <v>44815</v>
      </c>
      <c r="F19" s="9">
        <v>63.017499999999998</v>
      </c>
      <c r="G19" s="9">
        <v>-166.00919999999999</v>
      </c>
      <c r="I19" s="1">
        <v>44841</v>
      </c>
      <c r="J19" t="s">
        <v>4</v>
      </c>
      <c r="K19" s="9" t="s">
        <v>193</v>
      </c>
      <c r="L19" s="16" t="s">
        <v>200</v>
      </c>
      <c r="M19" s="3">
        <v>37.700000000000003</v>
      </c>
      <c r="N19" s="3">
        <v>17.5</v>
      </c>
    </row>
    <row r="20" spans="1:15" x14ac:dyDescent="0.25">
      <c r="A20">
        <v>1153</v>
      </c>
      <c r="B20" t="s">
        <v>2</v>
      </c>
      <c r="C20" s="9">
        <v>202202</v>
      </c>
      <c r="D20">
        <v>26</v>
      </c>
      <c r="E20" s="17">
        <v>44815</v>
      </c>
      <c r="F20" s="9">
        <v>63.017499999999998</v>
      </c>
      <c r="G20" s="9">
        <v>-166.00919999999999</v>
      </c>
      <c r="I20" s="2">
        <v>44841</v>
      </c>
      <c r="J20" t="s">
        <v>4</v>
      </c>
      <c r="K20" s="9" t="s">
        <v>193</v>
      </c>
      <c r="L20" s="16" t="s">
        <v>200</v>
      </c>
      <c r="M20" s="3">
        <v>17.600000000000001</v>
      </c>
      <c r="N20" s="3">
        <v>14</v>
      </c>
    </row>
    <row r="21" spans="1:15" x14ac:dyDescent="0.25">
      <c r="A21">
        <v>1154</v>
      </c>
      <c r="B21" t="s">
        <v>2</v>
      </c>
      <c r="C21" s="9">
        <v>202202</v>
      </c>
      <c r="D21">
        <v>26</v>
      </c>
      <c r="E21" s="17">
        <v>44815</v>
      </c>
      <c r="F21" s="9">
        <v>63.017499999999998</v>
      </c>
      <c r="G21" s="9">
        <v>-166.00919999999999</v>
      </c>
      <c r="I21" s="1">
        <v>44834</v>
      </c>
      <c r="J21" t="s">
        <v>4</v>
      </c>
      <c r="K21" s="9" t="s">
        <v>193</v>
      </c>
      <c r="L21" s="16" t="s">
        <v>200</v>
      </c>
      <c r="M21" s="3">
        <v>29.8</v>
      </c>
      <c r="N21" s="3">
        <v>15.6</v>
      </c>
    </row>
    <row r="22" spans="1:15" x14ac:dyDescent="0.25">
      <c r="A22">
        <v>1155</v>
      </c>
      <c r="B22" t="s">
        <v>2</v>
      </c>
      <c r="C22" s="9">
        <v>202202</v>
      </c>
      <c r="D22">
        <v>26</v>
      </c>
      <c r="E22" s="17">
        <v>44815</v>
      </c>
      <c r="F22" s="9">
        <v>63.017499999999998</v>
      </c>
      <c r="G22" s="9">
        <v>-166.00919999999999</v>
      </c>
      <c r="I22" s="1">
        <v>44834</v>
      </c>
      <c r="J22" t="s">
        <v>4</v>
      </c>
      <c r="K22" s="9" t="s">
        <v>193</v>
      </c>
      <c r="L22" s="16" t="s">
        <v>200</v>
      </c>
      <c r="M22" s="3">
        <v>22.12</v>
      </c>
      <c r="N22" s="3">
        <v>14</v>
      </c>
    </row>
    <row r="23" spans="1:15" x14ac:dyDescent="0.25">
      <c r="A23">
        <v>1156</v>
      </c>
      <c r="B23" t="s">
        <v>2</v>
      </c>
      <c r="C23" s="9">
        <v>202202</v>
      </c>
      <c r="D23">
        <v>26</v>
      </c>
      <c r="E23" s="17">
        <v>44815</v>
      </c>
      <c r="F23" s="9">
        <v>63.017499999999998</v>
      </c>
      <c r="G23" s="9">
        <v>-166.00919999999999</v>
      </c>
      <c r="I23" s="1">
        <v>44841</v>
      </c>
      <c r="J23" t="s">
        <v>4</v>
      </c>
      <c r="K23" s="9" t="s">
        <v>193</v>
      </c>
      <c r="L23" s="16" t="s">
        <v>200</v>
      </c>
      <c r="M23" s="3">
        <v>21.47</v>
      </c>
      <c r="N23" s="3">
        <v>13.7</v>
      </c>
    </row>
    <row r="24" spans="1:15" x14ac:dyDescent="0.25">
      <c r="A24">
        <v>2604</v>
      </c>
      <c r="B24" t="s">
        <v>2</v>
      </c>
      <c r="C24" s="14" t="s">
        <v>7</v>
      </c>
      <c r="D24">
        <v>39</v>
      </c>
      <c r="E24" s="17">
        <v>44819</v>
      </c>
      <c r="F24" s="14">
        <v>64.099699999999999</v>
      </c>
      <c r="G24" s="14">
        <v>-163.49109999999999</v>
      </c>
      <c r="I24" s="14"/>
      <c r="J24" t="s">
        <v>86</v>
      </c>
      <c r="K24" s="14" t="s">
        <v>207</v>
      </c>
      <c r="L24" s="16" t="s">
        <v>199</v>
      </c>
      <c r="M24" s="3">
        <v>3.49</v>
      </c>
      <c r="N24" s="3">
        <v>7.1</v>
      </c>
    </row>
    <row r="25" spans="1:15" x14ac:dyDescent="0.25">
      <c r="A25">
        <v>2606</v>
      </c>
      <c r="B25" t="s">
        <v>2</v>
      </c>
      <c r="C25" s="14" t="s">
        <v>7</v>
      </c>
      <c r="D25">
        <v>39</v>
      </c>
      <c r="E25" s="17">
        <v>44819</v>
      </c>
      <c r="F25" s="14">
        <v>64.099699999999999</v>
      </c>
      <c r="G25" s="14">
        <v>-163.49109999999999</v>
      </c>
      <c r="I25" s="14"/>
      <c r="J25" t="s">
        <v>86</v>
      </c>
      <c r="K25" s="14" t="s">
        <v>207</v>
      </c>
      <c r="L25" s="16" t="s">
        <v>199</v>
      </c>
      <c r="M25" s="3">
        <v>2.29</v>
      </c>
      <c r="N25" s="3">
        <v>6.8</v>
      </c>
    </row>
    <row r="26" spans="1:15" x14ac:dyDescent="0.25">
      <c r="A26">
        <v>2664</v>
      </c>
      <c r="B26" t="s">
        <v>2</v>
      </c>
      <c r="C26" s="14" t="s">
        <v>7</v>
      </c>
      <c r="D26">
        <v>40</v>
      </c>
      <c r="E26" s="4">
        <v>44820</v>
      </c>
      <c r="F26" s="14">
        <v>64.100399999999993</v>
      </c>
      <c r="G26" s="14">
        <v>-164.50630000000001</v>
      </c>
      <c r="I26" s="14"/>
      <c r="J26" t="s">
        <v>69</v>
      </c>
      <c r="K26" s="14" t="s">
        <v>207</v>
      </c>
      <c r="L26" s="16" t="s">
        <v>203</v>
      </c>
      <c r="M26" s="3">
        <v>43.18</v>
      </c>
      <c r="N26" s="3">
        <v>16.399999999999999</v>
      </c>
    </row>
    <row r="27" spans="1:15" x14ac:dyDescent="0.25">
      <c r="A27">
        <v>2665</v>
      </c>
      <c r="B27" t="s">
        <v>2</v>
      </c>
      <c r="C27" s="14" t="s">
        <v>7</v>
      </c>
      <c r="D27">
        <v>40</v>
      </c>
      <c r="E27" s="4">
        <v>44820</v>
      </c>
      <c r="F27" s="14">
        <v>64.100399999999993</v>
      </c>
      <c r="G27" s="14">
        <v>-164.50630000000001</v>
      </c>
      <c r="I27" s="14"/>
      <c r="J27" t="s">
        <v>69</v>
      </c>
      <c r="K27" s="14" t="s">
        <v>207</v>
      </c>
      <c r="L27" s="16" t="s">
        <v>203</v>
      </c>
      <c r="M27" s="3">
        <v>18.95</v>
      </c>
      <c r="N27" s="3">
        <v>12.2</v>
      </c>
      <c r="O27" t="s">
        <v>66</v>
      </c>
    </row>
    <row r="28" spans="1:15" x14ac:dyDescent="0.25">
      <c r="A28">
        <v>2666</v>
      </c>
      <c r="B28" t="s">
        <v>2</v>
      </c>
      <c r="C28" s="14" t="s">
        <v>7</v>
      </c>
      <c r="D28">
        <v>40</v>
      </c>
      <c r="E28" s="4">
        <v>44820</v>
      </c>
      <c r="F28" s="14">
        <v>64.100399999999993</v>
      </c>
      <c r="G28" s="14">
        <v>-164.50630000000001</v>
      </c>
      <c r="J28" t="s">
        <v>69</v>
      </c>
      <c r="K28" s="14" t="s">
        <v>207</v>
      </c>
      <c r="L28" s="16" t="s">
        <v>203</v>
      </c>
      <c r="M28" s="3">
        <v>37.479999999999997</v>
      </c>
      <c r="N28" s="3">
        <v>14.8</v>
      </c>
      <c r="O28" t="s">
        <v>66</v>
      </c>
    </row>
    <row r="29" spans="1:15" x14ac:dyDescent="0.25">
      <c r="A29">
        <v>2667</v>
      </c>
      <c r="B29" t="s">
        <v>2</v>
      </c>
      <c r="C29" s="14" t="s">
        <v>7</v>
      </c>
      <c r="D29">
        <v>40</v>
      </c>
      <c r="E29" s="4">
        <v>44820</v>
      </c>
      <c r="F29" s="14">
        <v>64.100399999999993</v>
      </c>
      <c r="G29" s="14">
        <v>-164.50630000000001</v>
      </c>
      <c r="J29" t="s">
        <v>69</v>
      </c>
      <c r="K29" s="14" t="s">
        <v>207</v>
      </c>
      <c r="L29" s="16" t="s">
        <v>203</v>
      </c>
      <c r="M29" s="3">
        <v>21.78</v>
      </c>
      <c r="N29" s="3">
        <v>12.4</v>
      </c>
      <c r="O29" t="s">
        <v>66</v>
      </c>
    </row>
    <row r="30" spans="1:15" x14ac:dyDescent="0.25">
      <c r="A30">
        <v>2668</v>
      </c>
      <c r="B30" t="s">
        <v>2</v>
      </c>
      <c r="C30" s="14" t="s">
        <v>7</v>
      </c>
      <c r="D30">
        <v>40</v>
      </c>
      <c r="E30" s="4">
        <v>44820</v>
      </c>
      <c r="F30" s="14">
        <v>64.100399999999993</v>
      </c>
      <c r="G30" s="14">
        <v>-164.50630000000001</v>
      </c>
      <c r="I30" s="14"/>
      <c r="J30" t="s">
        <v>69</v>
      </c>
      <c r="K30" s="14" t="s">
        <v>207</v>
      </c>
      <c r="L30" s="16" t="s">
        <v>203</v>
      </c>
      <c r="M30" s="3">
        <v>11.22</v>
      </c>
      <c r="N30" s="3">
        <v>11.1</v>
      </c>
      <c r="O30" t="s">
        <v>68</v>
      </c>
    </row>
    <row r="31" spans="1:15" x14ac:dyDescent="0.25">
      <c r="A31">
        <v>2669</v>
      </c>
      <c r="B31" t="s">
        <v>2</v>
      </c>
      <c r="C31" s="14" t="s">
        <v>7</v>
      </c>
      <c r="D31">
        <v>40</v>
      </c>
      <c r="E31" s="4">
        <v>44820</v>
      </c>
      <c r="F31" s="14">
        <v>64.100399999999993</v>
      </c>
      <c r="G31" s="14">
        <v>-164.50630000000001</v>
      </c>
      <c r="I31" s="14"/>
      <c r="J31" t="s">
        <v>69</v>
      </c>
      <c r="K31" s="14" t="s">
        <v>207</v>
      </c>
      <c r="L31" s="16" t="s">
        <v>203</v>
      </c>
      <c r="M31" s="3">
        <v>29.28</v>
      </c>
      <c r="N31" s="3">
        <v>14.2</v>
      </c>
      <c r="O31" t="s">
        <v>67</v>
      </c>
    </row>
    <row r="32" spans="1:15" x14ac:dyDescent="0.25">
      <c r="A32">
        <v>2670</v>
      </c>
      <c r="B32" t="s">
        <v>2</v>
      </c>
      <c r="C32" s="14" t="s">
        <v>7</v>
      </c>
      <c r="D32">
        <v>40</v>
      </c>
      <c r="E32" s="4">
        <v>44820</v>
      </c>
      <c r="F32" s="14">
        <v>64.100399999999993</v>
      </c>
      <c r="G32" s="14">
        <v>-164.50630000000001</v>
      </c>
      <c r="I32" s="14"/>
      <c r="J32" t="s">
        <v>69</v>
      </c>
      <c r="K32" s="14" t="s">
        <v>207</v>
      </c>
      <c r="L32" s="16" t="s">
        <v>203</v>
      </c>
      <c r="M32" s="3">
        <v>29.15</v>
      </c>
      <c r="N32" s="3">
        <v>12.8</v>
      </c>
      <c r="O32" t="s">
        <v>66</v>
      </c>
    </row>
    <row r="33" spans="1:15" x14ac:dyDescent="0.25">
      <c r="A33">
        <v>2671</v>
      </c>
      <c r="B33" t="s">
        <v>2</v>
      </c>
      <c r="C33" s="14" t="s">
        <v>7</v>
      </c>
      <c r="D33">
        <v>40</v>
      </c>
      <c r="E33" s="4">
        <v>44820</v>
      </c>
      <c r="F33" s="14">
        <v>64.100399999999993</v>
      </c>
      <c r="G33" s="14">
        <v>-164.50630000000001</v>
      </c>
      <c r="I33" s="14"/>
      <c r="J33" t="s">
        <v>69</v>
      </c>
      <c r="K33" s="14" t="s">
        <v>207</v>
      </c>
      <c r="L33" s="16" t="s">
        <v>203</v>
      </c>
      <c r="M33" s="3">
        <v>16.190000000000001</v>
      </c>
      <c r="N33" s="3">
        <v>11.6</v>
      </c>
      <c r="O33" t="s">
        <v>66</v>
      </c>
    </row>
    <row r="34" spans="1:15" x14ac:dyDescent="0.25">
      <c r="A34">
        <v>2672</v>
      </c>
      <c r="B34" t="s">
        <v>2</v>
      </c>
      <c r="C34" s="14" t="s">
        <v>7</v>
      </c>
      <c r="D34">
        <v>40</v>
      </c>
      <c r="E34" s="4">
        <v>44820</v>
      </c>
      <c r="F34" s="14">
        <v>64.100399999999993</v>
      </c>
      <c r="G34" s="14">
        <v>-164.50630000000001</v>
      </c>
      <c r="J34" t="s">
        <v>69</v>
      </c>
      <c r="K34" s="14" t="s">
        <v>207</v>
      </c>
      <c r="L34" s="16" t="s">
        <v>203</v>
      </c>
      <c r="M34" s="3">
        <v>20.97</v>
      </c>
      <c r="N34" s="3">
        <v>12.7</v>
      </c>
      <c r="O34" t="s">
        <v>66</v>
      </c>
    </row>
    <row r="35" spans="1:15" x14ac:dyDescent="0.25">
      <c r="A35">
        <v>2673</v>
      </c>
      <c r="B35" t="s">
        <v>2</v>
      </c>
      <c r="C35" s="14" t="s">
        <v>7</v>
      </c>
      <c r="D35">
        <v>40</v>
      </c>
      <c r="E35" s="4">
        <v>44820</v>
      </c>
      <c r="F35" s="14">
        <v>64.100399999999993</v>
      </c>
      <c r="G35" s="14">
        <v>-164.50630000000001</v>
      </c>
      <c r="J35" t="s">
        <v>69</v>
      </c>
      <c r="K35" s="14" t="s">
        <v>207</v>
      </c>
      <c r="L35" s="16" t="s">
        <v>203</v>
      </c>
      <c r="M35" s="3">
        <v>20.58</v>
      </c>
      <c r="N35" s="3">
        <v>13.2</v>
      </c>
      <c r="O35" t="s">
        <v>66</v>
      </c>
    </row>
    <row r="36" spans="1:15" x14ac:dyDescent="0.25">
      <c r="A36">
        <v>2815</v>
      </c>
      <c r="B36" t="s">
        <v>2</v>
      </c>
      <c r="C36" s="9">
        <v>202202</v>
      </c>
      <c r="D36">
        <v>1</v>
      </c>
      <c r="E36" s="17">
        <v>44805</v>
      </c>
      <c r="F36" s="9">
        <v>60.007399999999997</v>
      </c>
      <c r="G36" s="9">
        <v>-168.07210000000001</v>
      </c>
      <c r="J36" t="s">
        <v>195</v>
      </c>
      <c r="K36" s="14" t="s">
        <v>194</v>
      </c>
      <c r="L36" s="14" t="s">
        <v>199</v>
      </c>
      <c r="M36" s="3">
        <v>2.5939999999999999</v>
      </c>
      <c r="N36" s="3">
        <v>6.4</v>
      </c>
    </row>
    <row r="37" spans="1:15" x14ac:dyDescent="0.25">
      <c r="A37">
        <v>2933</v>
      </c>
      <c r="B37" t="s">
        <v>2</v>
      </c>
      <c r="C37" s="9">
        <v>202202</v>
      </c>
      <c r="D37">
        <v>3</v>
      </c>
      <c r="E37" s="17">
        <v>44806</v>
      </c>
      <c r="F37" s="9">
        <v>60.025199999999998</v>
      </c>
      <c r="G37" s="9">
        <v>-170.06049999999999</v>
      </c>
      <c r="J37" s="14" t="s">
        <v>195</v>
      </c>
      <c r="K37" s="14" t="s">
        <v>194</v>
      </c>
      <c r="L37" s="14" t="s">
        <v>199</v>
      </c>
      <c r="M37" s="3">
        <v>1.17</v>
      </c>
      <c r="N37" s="3">
        <v>5.2</v>
      </c>
    </row>
    <row r="38" spans="1:15" x14ac:dyDescent="0.25">
      <c r="A38">
        <v>2934</v>
      </c>
      <c r="B38" t="s">
        <v>2</v>
      </c>
      <c r="C38" s="9">
        <v>202202</v>
      </c>
      <c r="D38">
        <v>3</v>
      </c>
      <c r="E38" s="17">
        <v>44806</v>
      </c>
      <c r="F38" s="9">
        <v>60.025199999999998</v>
      </c>
      <c r="G38" s="9">
        <v>-170.06049999999999</v>
      </c>
      <c r="J38" s="14" t="s">
        <v>195</v>
      </c>
      <c r="K38" s="14" t="s">
        <v>194</v>
      </c>
      <c r="L38" s="14" t="s">
        <v>199</v>
      </c>
      <c r="M38" s="3">
        <v>1.57</v>
      </c>
      <c r="N38" s="3">
        <v>5.7</v>
      </c>
    </row>
    <row r="39" spans="1:15" x14ac:dyDescent="0.25">
      <c r="A39">
        <v>2936</v>
      </c>
      <c r="B39" t="s">
        <v>2</v>
      </c>
      <c r="C39" s="9">
        <v>202202</v>
      </c>
      <c r="D39">
        <v>3</v>
      </c>
      <c r="E39" s="17">
        <v>44806</v>
      </c>
      <c r="F39" s="9">
        <v>60.025199999999998</v>
      </c>
      <c r="G39" s="9">
        <v>-170.06049999999999</v>
      </c>
      <c r="J39" s="14" t="s">
        <v>195</v>
      </c>
      <c r="K39" s="14" t="s">
        <v>194</v>
      </c>
      <c r="L39" s="14" t="s">
        <v>199</v>
      </c>
      <c r="M39" s="3">
        <v>2.17</v>
      </c>
      <c r="N39" s="3">
        <v>6.1</v>
      </c>
    </row>
    <row r="40" spans="1:15" x14ac:dyDescent="0.25">
      <c r="A40">
        <v>2978</v>
      </c>
      <c r="B40" t="s">
        <v>2</v>
      </c>
      <c r="C40" s="9">
        <v>202202</v>
      </c>
      <c r="D40">
        <v>5</v>
      </c>
      <c r="E40" s="17">
        <v>44807</v>
      </c>
      <c r="F40" s="9">
        <v>60.521900000000002</v>
      </c>
      <c r="G40" s="9">
        <v>-169.00819999999999</v>
      </c>
      <c r="I40" s="1">
        <v>44851</v>
      </c>
      <c r="J40" t="s">
        <v>12</v>
      </c>
      <c r="K40" s="9" t="s">
        <v>192</v>
      </c>
      <c r="L40" s="16" t="s">
        <v>200</v>
      </c>
      <c r="M40" s="3">
        <v>5.26</v>
      </c>
      <c r="N40" s="3">
        <v>10.1</v>
      </c>
    </row>
    <row r="41" spans="1:15" x14ac:dyDescent="0.25">
      <c r="A41">
        <v>2979</v>
      </c>
      <c r="B41" t="s">
        <v>2</v>
      </c>
      <c r="C41" s="9">
        <v>202202</v>
      </c>
      <c r="D41">
        <v>5</v>
      </c>
      <c r="E41" s="17">
        <v>44807</v>
      </c>
      <c r="F41" s="9">
        <v>60.521900000000002</v>
      </c>
      <c r="G41" s="9">
        <v>-169.00819999999999</v>
      </c>
      <c r="I41" s="1">
        <v>44851</v>
      </c>
      <c r="J41" t="s">
        <v>12</v>
      </c>
      <c r="K41" s="9" t="s">
        <v>192</v>
      </c>
      <c r="L41" s="16" t="s">
        <v>200</v>
      </c>
      <c r="M41" s="3">
        <v>4.54</v>
      </c>
      <c r="N41" s="3">
        <v>9.5</v>
      </c>
    </row>
    <row r="42" spans="1:15" x14ac:dyDescent="0.25">
      <c r="A42">
        <v>2980</v>
      </c>
      <c r="B42" t="s">
        <v>2</v>
      </c>
      <c r="C42" s="9">
        <v>202202</v>
      </c>
      <c r="D42">
        <v>5</v>
      </c>
      <c r="E42" s="17">
        <v>44807</v>
      </c>
      <c r="F42" s="9">
        <v>60.521900000000002</v>
      </c>
      <c r="G42" s="9">
        <v>-169.00819999999999</v>
      </c>
      <c r="I42" s="14"/>
      <c r="J42" t="s">
        <v>12</v>
      </c>
      <c r="K42" s="9" t="s">
        <v>192</v>
      </c>
      <c r="L42" s="16" t="s">
        <v>200</v>
      </c>
      <c r="M42" s="3">
        <v>2.48</v>
      </c>
      <c r="N42" s="3">
        <v>7.8</v>
      </c>
    </row>
    <row r="43" spans="1:15" x14ac:dyDescent="0.25">
      <c r="A43">
        <v>2981</v>
      </c>
      <c r="B43" t="s">
        <v>2</v>
      </c>
      <c r="C43" s="9">
        <v>202202</v>
      </c>
      <c r="D43">
        <v>5</v>
      </c>
      <c r="E43" s="17">
        <v>44807</v>
      </c>
      <c r="F43" s="9">
        <v>60.521900000000002</v>
      </c>
      <c r="G43" s="9">
        <v>-169.00819999999999</v>
      </c>
      <c r="I43" s="1">
        <v>44851</v>
      </c>
      <c r="J43" t="s">
        <v>12</v>
      </c>
      <c r="K43" s="9" t="s">
        <v>192</v>
      </c>
      <c r="L43" s="16" t="s">
        <v>200</v>
      </c>
      <c r="M43" s="3">
        <v>4.2699999999999996</v>
      </c>
      <c r="N43" s="3">
        <v>9.3000000000000007</v>
      </c>
    </row>
    <row r="44" spans="1:15" x14ac:dyDescent="0.25">
      <c r="A44">
        <v>2998</v>
      </c>
      <c r="B44" t="s">
        <v>2</v>
      </c>
      <c r="C44" s="9">
        <v>202202</v>
      </c>
      <c r="D44">
        <v>6</v>
      </c>
      <c r="E44" s="17">
        <v>44807</v>
      </c>
      <c r="F44" s="9">
        <v>60.5045</v>
      </c>
      <c r="G44" s="9">
        <v>-167.97900000000001</v>
      </c>
      <c r="J44" t="s">
        <v>12</v>
      </c>
      <c r="K44" s="9" t="s">
        <v>192</v>
      </c>
      <c r="L44" s="16" t="s">
        <v>200</v>
      </c>
      <c r="M44" s="3">
        <v>3.9</v>
      </c>
      <c r="N44" s="3">
        <v>8.5</v>
      </c>
    </row>
    <row r="45" spans="1:15" x14ac:dyDescent="0.25">
      <c r="A45">
        <v>2999</v>
      </c>
      <c r="B45" t="s">
        <v>2</v>
      </c>
      <c r="C45" s="9">
        <v>202202</v>
      </c>
      <c r="D45">
        <v>6</v>
      </c>
      <c r="E45" s="17">
        <v>44807</v>
      </c>
      <c r="F45" s="9">
        <v>60.5045</v>
      </c>
      <c r="G45" s="9">
        <v>-167.97900000000001</v>
      </c>
      <c r="I45" s="14"/>
      <c r="J45" t="s">
        <v>12</v>
      </c>
      <c r="K45" s="9" t="s">
        <v>192</v>
      </c>
      <c r="L45" s="16" t="s">
        <v>200</v>
      </c>
      <c r="M45" s="3">
        <v>4.04</v>
      </c>
      <c r="N45" s="3">
        <v>8.5</v>
      </c>
    </row>
    <row r="46" spans="1:15" x14ac:dyDescent="0.25">
      <c r="A46">
        <v>3000</v>
      </c>
      <c r="B46" t="s">
        <v>2</v>
      </c>
      <c r="C46" s="9">
        <v>202202</v>
      </c>
      <c r="D46">
        <v>6</v>
      </c>
      <c r="E46" s="17">
        <v>44807</v>
      </c>
      <c r="F46" s="9">
        <v>60.5045</v>
      </c>
      <c r="G46" s="9">
        <v>-167.97900000000001</v>
      </c>
      <c r="J46" t="s">
        <v>12</v>
      </c>
      <c r="K46" s="9" t="s">
        <v>192</v>
      </c>
      <c r="L46" s="16" t="s">
        <v>200</v>
      </c>
      <c r="M46" s="3">
        <v>4.76</v>
      </c>
      <c r="N46" s="3">
        <v>8.8000000000000007</v>
      </c>
    </row>
    <row r="47" spans="1:15" x14ac:dyDescent="0.25">
      <c r="A47">
        <v>3001</v>
      </c>
      <c r="B47" t="s">
        <v>2</v>
      </c>
      <c r="C47" s="9">
        <v>202202</v>
      </c>
      <c r="D47">
        <v>6</v>
      </c>
      <c r="E47" s="17">
        <v>44807</v>
      </c>
      <c r="F47" s="9">
        <v>60.5045</v>
      </c>
      <c r="G47" s="9">
        <v>-167.97900000000001</v>
      </c>
      <c r="J47" t="s">
        <v>12</v>
      </c>
      <c r="K47" s="9" t="s">
        <v>192</v>
      </c>
      <c r="L47" s="16" t="s">
        <v>200</v>
      </c>
      <c r="M47" s="3">
        <v>2.8</v>
      </c>
      <c r="N47" s="3">
        <v>8.4</v>
      </c>
    </row>
    <row r="48" spans="1:15" x14ac:dyDescent="0.25">
      <c r="A48">
        <v>3109</v>
      </c>
      <c r="B48" t="s">
        <v>2</v>
      </c>
      <c r="C48" s="9">
        <v>202202</v>
      </c>
      <c r="D48">
        <v>13</v>
      </c>
      <c r="E48" s="17">
        <v>44810</v>
      </c>
      <c r="F48" s="9">
        <v>61.501199999999997</v>
      </c>
      <c r="G48" s="9">
        <v>-168.95609999999999</v>
      </c>
      <c r="I48" s="1">
        <v>44851</v>
      </c>
      <c r="J48" t="s">
        <v>11</v>
      </c>
      <c r="K48" s="9" t="s">
        <v>197</v>
      </c>
      <c r="L48" s="16" t="s">
        <v>199</v>
      </c>
      <c r="M48" s="3">
        <v>1</v>
      </c>
      <c r="N48" s="3">
        <v>6.8</v>
      </c>
    </row>
    <row r="49" spans="1:15" x14ac:dyDescent="0.25">
      <c r="A49">
        <v>3204</v>
      </c>
      <c r="B49" t="s">
        <v>2</v>
      </c>
      <c r="C49" s="9">
        <v>202202</v>
      </c>
      <c r="D49">
        <v>23</v>
      </c>
      <c r="E49" s="17">
        <v>44814</v>
      </c>
      <c r="F49" s="9">
        <v>62.991500000000002</v>
      </c>
      <c r="G49" s="9">
        <v>-166.9599</v>
      </c>
      <c r="I49" s="1">
        <v>44851</v>
      </c>
      <c r="J49" t="s">
        <v>4</v>
      </c>
      <c r="K49" s="9" t="s">
        <v>193</v>
      </c>
      <c r="L49" s="16" t="s">
        <v>200</v>
      </c>
      <c r="M49" s="3">
        <v>27.58</v>
      </c>
      <c r="N49" s="3">
        <v>14.9</v>
      </c>
    </row>
    <row r="50" spans="1:15" x14ac:dyDescent="0.25">
      <c r="A50">
        <v>3282</v>
      </c>
      <c r="B50" t="s">
        <v>2</v>
      </c>
      <c r="C50" s="9">
        <v>202202</v>
      </c>
      <c r="D50">
        <v>28</v>
      </c>
      <c r="E50" s="17">
        <v>44816</v>
      </c>
      <c r="F50" s="9">
        <v>63.499099999999999</v>
      </c>
      <c r="G50" s="9">
        <v>-167.00559999999999</v>
      </c>
      <c r="J50" t="s">
        <v>19</v>
      </c>
      <c r="K50" s="9" t="s">
        <v>201</v>
      </c>
      <c r="L50" s="16" t="s">
        <v>200</v>
      </c>
      <c r="M50" s="3">
        <v>9.76</v>
      </c>
      <c r="N50" s="3">
        <v>9.5</v>
      </c>
      <c r="O50" t="s">
        <v>20</v>
      </c>
    </row>
    <row r="51" spans="1:15" x14ac:dyDescent="0.25">
      <c r="A51">
        <v>3283</v>
      </c>
      <c r="B51" t="s">
        <v>2</v>
      </c>
      <c r="C51" s="9">
        <v>202202</v>
      </c>
      <c r="D51">
        <v>28</v>
      </c>
      <c r="E51" s="17">
        <v>44816</v>
      </c>
      <c r="F51" s="9">
        <v>63.499099999999999</v>
      </c>
      <c r="G51" s="9">
        <v>-167.00559999999999</v>
      </c>
      <c r="I51" s="14"/>
      <c r="J51" t="s">
        <v>19</v>
      </c>
      <c r="K51" s="9" t="s">
        <v>201</v>
      </c>
      <c r="L51" s="16" t="s">
        <v>200</v>
      </c>
      <c r="M51" s="3">
        <v>10.45</v>
      </c>
      <c r="N51" s="3">
        <v>11</v>
      </c>
      <c r="O51" t="s">
        <v>20</v>
      </c>
    </row>
    <row r="52" spans="1:15" x14ac:dyDescent="0.25">
      <c r="A52">
        <v>3284</v>
      </c>
      <c r="B52" t="s">
        <v>2</v>
      </c>
      <c r="C52" s="9">
        <v>202202</v>
      </c>
      <c r="D52">
        <v>28</v>
      </c>
      <c r="E52" s="17">
        <v>44816</v>
      </c>
      <c r="F52" s="9">
        <v>63.499099999999999</v>
      </c>
      <c r="G52" s="9">
        <v>-167.00559999999999</v>
      </c>
      <c r="I52" s="1">
        <v>44851</v>
      </c>
      <c r="J52" t="s">
        <v>19</v>
      </c>
      <c r="K52" s="9" t="s">
        <v>201</v>
      </c>
      <c r="L52" s="16" t="s">
        <v>200</v>
      </c>
      <c r="M52" s="3">
        <v>7.57</v>
      </c>
      <c r="N52" s="3">
        <v>9.4</v>
      </c>
      <c r="O52" t="s">
        <v>20</v>
      </c>
    </row>
    <row r="53" spans="1:15" x14ac:dyDescent="0.25">
      <c r="A53">
        <v>3285</v>
      </c>
      <c r="B53" t="s">
        <v>2</v>
      </c>
      <c r="C53" s="9">
        <v>202202</v>
      </c>
      <c r="D53">
        <v>28</v>
      </c>
      <c r="E53" s="17">
        <v>44816</v>
      </c>
      <c r="F53" s="9">
        <v>63.499099999999999</v>
      </c>
      <c r="G53" s="9">
        <v>-167.00559999999999</v>
      </c>
      <c r="I53" s="1">
        <v>44851</v>
      </c>
      <c r="J53" t="s">
        <v>19</v>
      </c>
      <c r="K53" s="9" t="s">
        <v>201</v>
      </c>
      <c r="L53" s="16" t="s">
        <v>200</v>
      </c>
      <c r="M53" s="3">
        <v>6.28</v>
      </c>
      <c r="N53" s="3">
        <v>7.6</v>
      </c>
      <c r="O53" t="s">
        <v>20</v>
      </c>
    </row>
    <row r="54" spans="1:15" x14ac:dyDescent="0.25">
      <c r="A54">
        <v>3383</v>
      </c>
      <c r="B54" t="s">
        <v>2</v>
      </c>
      <c r="C54" s="9">
        <v>202202</v>
      </c>
      <c r="D54">
        <v>34</v>
      </c>
      <c r="E54" s="17">
        <v>44818</v>
      </c>
      <c r="F54" s="9">
        <v>64.981099999999998</v>
      </c>
      <c r="G54" s="9">
        <v>-167.5343</v>
      </c>
      <c r="I54" s="1">
        <v>44851</v>
      </c>
      <c r="J54" t="s">
        <v>11</v>
      </c>
      <c r="K54" s="9" t="s">
        <v>197</v>
      </c>
      <c r="L54" s="16" t="s">
        <v>203</v>
      </c>
      <c r="M54" s="3">
        <v>11.08</v>
      </c>
      <c r="N54" s="3">
        <v>13.4</v>
      </c>
    </row>
    <row r="55" spans="1:15" x14ac:dyDescent="0.25">
      <c r="A55">
        <v>3384</v>
      </c>
      <c r="B55" t="s">
        <v>2</v>
      </c>
      <c r="C55" s="9">
        <v>202202</v>
      </c>
      <c r="D55">
        <v>34</v>
      </c>
      <c r="E55" s="17">
        <v>44818</v>
      </c>
      <c r="F55" s="9">
        <v>64.981099999999998</v>
      </c>
      <c r="G55" s="9">
        <v>-167.5343</v>
      </c>
      <c r="I55" s="1">
        <v>44851</v>
      </c>
      <c r="J55" t="s">
        <v>11</v>
      </c>
      <c r="K55" s="9" t="s">
        <v>197</v>
      </c>
      <c r="L55" s="16" t="s">
        <v>203</v>
      </c>
      <c r="M55" s="3">
        <v>10.44</v>
      </c>
      <c r="N55" s="3">
        <v>14.3</v>
      </c>
    </row>
    <row r="56" spans="1:15" x14ac:dyDescent="0.25">
      <c r="A56">
        <v>3385</v>
      </c>
      <c r="B56" t="s">
        <v>2</v>
      </c>
      <c r="C56" s="9">
        <v>202202</v>
      </c>
      <c r="D56">
        <v>34</v>
      </c>
      <c r="E56" s="17">
        <v>44818</v>
      </c>
      <c r="F56" s="9">
        <v>64.981099999999998</v>
      </c>
      <c r="G56" s="9">
        <v>-167.5343</v>
      </c>
      <c r="I56" s="1">
        <v>44851</v>
      </c>
      <c r="J56" t="s">
        <v>11</v>
      </c>
      <c r="K56" s="9" t="s">
        <v>197</v>
      </c>
      <c r="L56" s="16" t="s">
        <v>203</v>
      </c>
      <c r="M56" s="3">
        <v>10.199999999999999</v>
      </c>
      <c r="N56" s="3">
        <v>13.8</v>
      </c>
    </row>
    <row r="57" spans="1:15" x14ac:dyDescent="0.25">
      <c r="A57">
        <v>3386</v>
      </c>
      <c r="B57" t="s">
        <v>2</v>
      </c>
      <c r="C57" s="9">
        <v>202202</v>
      </c>
      <c r="D57">
        <v>34</v>
      </c>
      <c r="E57" s="17">
        <v>44818</v>
      </c>
      <c r="F57" s="9">
        <v>64.981099999999998</v>
      </c>
      <c r="G57" s="9">
        <v>-167.5343</v>
      </c>
      <c r="I57" s="1">
        <v>44851</v>
      </c>
      <c r="J57" t="s">
        <v>11</v>
      </c>
      <c r="K57" s="9" t="s">
        <v>197</v>
      </c>
      <c r="L57" s="16" t="s">
        <v>203</v>
      </c>
      <c r="M57" s="3">
        <v>11.87</v>
      </c>
      <c r="N57" s="3">
        <v>14.9</v>
      </c>
    </row>
    <row r="58" spans="1:15" x14ac:dyDescent="0.25">
      <c r="A58">
        <v>3387</v>
      </c>
      <c r="B58" t="s">
        <v>2</v>
      </c>
      <c r="C58" s="9">
        <v>202202</v>
      </c>
      <c r="D58">
        <v>34</v>
      </c>
      <c r="E58" s="17">
        <v>44818</v>
      </c>
      <c r="F58" s="9">
        <v>64.981099999999998</v>
      </c>
      <c r="G58" s="9">
        <v>-167.5343</v>
      </c>
      <c r="I58" s="1">
        <v>44851</v>
      </c>
      <c r="J58" t="s">
        <v>11</v>
      </c>
      <c r="K58" s="9" t="s">
        <v>197</v>
      </c>
      <c r="L58" s="16" t="s">
        <v>203</v>
      </c>
      <c r="M58" s="3">
        <v>12.27</v>
      </c>
      <c r="N58" s="3">
        <v>14.2</v>
      </c>
    </row>
    <row r="59" spans="1:15" x14ac:dyDescent="0.25">
      <c r="A59">
        <v>3388</v>
      </c>
      <c r="B59" t="s">
        <v>2</v>
      </c>
      <c r="C59" s="9">
        <v>202202</v>
      </c>
      <c r="D59">
        <v>34</v>
      </c>
      <c r="E59" s="17">
        <v>44818</v>
      </c>
      <c r="F59" s="9">
        <v>64.981099999999998</v>
      </c>
      <c r="G59" s="9">
        <v>-167.5343</v>
      </c>
      <c r="I59" s="1">
        <v>44851</v>
      </c>
      <c r="J59" t="s">
        <v>11</v>
      </c>
      <c r="K59" s="9" t="s">
        <v>197</v>
      </c>
      <c r="L59" s="16" t="s">
        <v>203</v>
      </c>
      <c r="M59" s="3">
        <v>11.06</v>
      </c>
      <c r="N59" s="3">
        <v>14.5</v>
      </c>
    </row>
    <row r="60" spans="1:15" x14ac:dyDescent="0.25">
      <c r="A60">
        <v>3389</v>
      </c>
      <c r="B60" t="s">
        <v>2</v>
      </c>
      <c r="C60" s="9">
        <v>202202</v>
      </c>
      <c r="D60">
        <v>34</v>
      </c>
      <c r="E60" s="17">
        <v>44818</v>
      </c>
      <c r="F60" s="9">
        <v>64.981099999999998</v>
      </c>
      <c r="G60" s="9">
        <v>-167.5343</v>
      </c>
      <c r="I60" s="1">
        <v>44851</v>
      </c>
      <c r="J60" t="s">
        <v>11</v>
      </c>
      <c r="K60" s="9" t="s">
        <v>197</v>
      </c>
      <c r="L60" s="16" t="s">
        <v>203</v>
      </c>
      <c r="M60" s="3">
        <v>13.1</v>
      </c>
      <c r="N60" s="3">
        <v>14.3</v>
      </c>
    </row>
    <row r="61" spans="1:15" x14ac:dyDescent="0.25">
      <c r="A61">
        <v>3390</v>
      </c>
      <c r="B61" t="s">
        <v>2</v>
      </c>
      <c r="C61" s="9">
        <v>202202</v>
      </c>
      <c r="D61">
        <v>34</v>
      </c>
      <c r="E61" s="17">
        <v>44818</v>
      </c>
      <c r="F61" s="9">
        <v>64.981099999999998</v>
      </c>
      <c r="G61" s="9">
        <v>-167.5343</v>
      </c>
      <c r="I61" s="1">
        <v>44851</v>
      </c>
      <c r="J61" t="s">
        <v>11</v>
      </c>
      <c r="K61" s="9" t="s">
        <v>197</v>
      </c>
      <c r="L61" s="16" t="s">
        <v>203</v>
      </c>
      <c r="M61" s="3">
        <v>11.706</v>
      </c>
      <c r="N61" s="3">
        <v>15</v>
      </c>
    </row>
    <row r="62" spans="1:15" x14ac:dyDescent="0.25">
      <c r="A62">
        <v>3444</v>
      </c>
      <c r="B62" t="s">
        <v>2</v>
      </c>
      <c r="C62" s="9">
        <v>202202</v>
      </c>
      <c r="D62">
        <v>37</v>
      </c>
      <c r="E62" s="17">
        <v>44819</v>
      </c>
      <c r="F62" s="9">
        <v>63.992100000000001</v>
      </c>
      <c r="G62" s="9">
        <v>-165.96510000000001</v>
      </c>
      <c r="I62" s="1">
        <v>44851</v>
      </c>
      <c r="J62" t="s">
        <v>18</v>
      </c>
      <c r="K62" s="9" t="s">
        <v>202</v>
      </c>
      <c r="L62" s="14" t="s">
        <v>200</v>
      </c>
      <c r="M62" s="3">
        <v>2.65</v>
      </c>
      <c r="N62" s="3">
        <v>6.5</v>
      </c>
    </row>
    <row r="63" spans="1:15" x14ac:dyDescent="0.25">
      <c r="A63">
        <v>3445</v>
      </c>
      <c r="B63" t="s">
        <v>2</v>
      </c>
      <c r="C63" s="9">
        <v>202202</v>
      </c>
      <c r="D63">
        <v>37</v>
      </c>
      <c r="E63" s="17">
        <v>44819</v>
      </c>
      <c r="F63" s="9">
        <v>63.992100000000001</v>
      </c>
      <c r="G63" s="9">
        <v>-165.96510000000001</v>
      </c>
      <c r="I63" s="1">
        <v>44851</v>
      </c>
      <c r="J63" t="s">
        <v>18</v>
      </c>
      <c r="K63" s="9" t="s">
        <v>202</v>
      </c>
      <c r="L63" s="14" t="s">
        <v>200</v>
      </c>
      <c r="M63" s="3">
        <v>2.64</v>
      </c>
      <c r="N63" s="3">
        <v>6.4</v>
      </c>
    </row>
    <row r="64" spans="1:15" x14ac:dyDescent="0.25">
      <c r="A64">
        <v>3446</v>
      </c>
      <c r="B64" t="s">
        <v>2</v>
      </c>
      <c r="C64" s="9">
        <v>202202</v>
      </c>
      <c r="D64">
        <v>37</v>
      </c>
      <c r="E64" s="17">
        <v>44819</v>
      </c>
      <c r="F64" s="9">
        <v>63.992100000000001</v>
      </c>
      <c r="G64" s="9">
        <v>-165.96510000000001</v>
      </c>
      <c r="I64" s="14"/>
      <c r="J64" t="s">
        <v>18</v>
      </c>
      <c r="K64" s="9" t="s">
        <v>202</v>
      </c>
      <c r="L64" s="14" t="s">
        <v>200</v>
      </c>
      <c r="M64" s="3">
        <v>1.53</v>
      </c>
      <c r="N64" s="3">
        <v>5.3</v>
      </c>
    </row>
    <row r="65" spans="1:15" x14ac:dyDescent="0.25">
      <c r="A65">
        <v>3447</v>
      </c>
      <c r="B65" t="s">
        <v>2</v>
      </c>
      <c r="C65" s="9">
        <v>202202</v>
      </c>
      <c r="D65">
        <v>37</v>
      </c>
      <c r="E65" s="17">
        <v>44819</v>
      </c>
      <c r="F65" s="9">
        <v>63.992100000000001</v>
      </c>
      <c r="G65" s="9">
        <v>-165.96510000000001</v>
      </c>
      <c r="I65" s="14"/>
      <c r="J65" t="s">
        <v>18</v>
      </c>
      <c r="K65" s="9" t="s">
        <v>202</v>
      </c>
      <c r="L65" s="14" t="s">
        <v>200</v>
      </c>
      <c r="M65" s="3">
        <v>2.52</v>
      </c>
      <c r="N65" s="3">
        <v>5.8</v>
      </c>
    </row>
    <row r="66" spans="1:15" x14ac:dyDescent="0.25">
      <c r="A66">
        <v>3454</v>
      </c>
      <c r="B66" t="s">
        <v>2</v>
      </c>
      <c r="C66" s="9">
        <v>202202</v>
      </c>
      <c r="D66">
        <v>37</v>
      </c>
      <c r="E66" s="17">
        <v>44819</v>
      </c>
      <c r="F66" s="9">
        <v>63.992100000000001</v>
      </c>
      <c r="G66" s="9">
        <v>-165.96510000000001</v>
      </c>
      <c r="I66" s="1">
        <v>44851</v>
      </c>
      <c r="J66" t="s">
        <v>19</v>
      </c>
      <c r="K66" s="9" t="s">
        <v>201</v>
      </c>
      <c r="L66" s="14" t="s">
        <v>200</v>
      </c>
      <c r="M66" s="3">
        <v>9.6999999999999993</v>
      </c>
      <c r="N66" s="3">
        <v>8.9</v>
      </c>
      <c r="O66" t="s">
        <v>20</v>
      </c>
    </row>
    <row r="67" spans="1:15" x14ac:dyDescent="0.25">
      <c r="A67">
        <v>3455</v>
      </c>
      <c r="B67" t="s">
        <v>2</v>
      </c>
      <c r="C67" s="9">
        <v>202202</v>
      </c>
      <c r="D67">
        <v>37</v>
      </c>
      <c r="E67" s="17">
        <v>44819</v>
      </c>
      <c r="F67" s="9">
        <v>63.992100000000001</v>
      </c>
      <c r="G67" s="9">
        <v>-165.96510000000001</v>
      </c>
      <c r="I67" s="1">
        <v>44851</v>
      </c>
      <c r="J67" t="s">
        <v>19</v>
      </c>
      <c r="K67" s="9" t="s">
        <v>201</v>
      </c>
      <c r="L67" s="14" t="s">
        <v>200</v>
      </c>
      <c r="M67" s="3">
        <v>22.933</v>
      </c>
      <c r="N67" s="3">
        <v>10.5</v>
      </c>
      <c r="O67" t="s">
        <v>20</v>
      </c>
    </row>
    <row r="68" spans="1:15" x14ac:dyDescent="0.25">
      <c r="A68" t="s">
        <v>85</v>
      </c>
      <c r="B68" t="s">
        <v>2</v>
      </c>
      <c r="C68" s="14" t="s">
        <v>7</v>
      </c>
      <c r="D68">
        <v>39</v>
      </c>
      <c r="E68" s="17">
        <v>44819</v>
      </c>
      <c r="F68" s="14">
        <v>64.099699999999999</v>
      </c>
      <c r="G68" s="14">
        <v>-163.49109999999999</v>
      </c>
      <c r="J68" t="s">
        <v>86</v>
      </c>
      <c r="K68" s="16" t="s">
        <v>207</v>
      </c>
      <c r="L68" s="14" t="s">
        <v>199</v>
      </c>
      <c r="M68" s="3">
        <f>4.27/2</f>
        <v>2.1349999999999998</v>
      </c>
      <c r="N68" s="3">
        <f>AVERAGE(7.1,5.9)</f>
        <v>6.5</v>
      </c>
      <c r="O68" t="s">
        <v>88</v>
      </c>
    </row>
    <row r="69" spans="1:15" x14ac:dyDescent="0.25">
      <c r="A69" t="s">
        <v>84</v>
      </c>
      <c r="B69" t="s">
        <v>2</v>
      </c>
      <c r="C69" s="14" t="s">
        <v>7</v>
      </c>
      <c r="D69">
        <v>39</v>
      </c>
      <c r="E69" s="17">
        <v>44819</v>
      </c>
      <c r="F69" s="14">
        <v>64.099699999999999</v>
      </c>
      <c r="G69" s="14">
        <v>-163.49109999999999</v>
      </c>
      <c r="I69" s="14"/>
      <c r="J69" t="s">
        <v>86</v>
      </c>
      <c r="K69" s="16" t="s">
        <v>207</v>
      </c>
      <c r="L69" s="14" t="s">
        <v>199</v>
      </c>
      <c r="M69" s="3">
        <f>3.22/2</f>
        <v>1.61</v>
      </c>
      <c r="N69" s="3">
        <f>AVERAGE(5.8,6)</f>
        <v>5.9</v>
      </c>
      <c r="O69" t="s">
        <v>87</v>
      </c>
    </row>
    <row r="70" spans="1:15" x14ac:dyDescent="0.25">
      <c r="A70" t="s">
        <v>94</v>
      </c>
      <c r="B70" t="s">
        <v>2</v>
      </c>
      <c r="C70" s="14" t="s">
        <v>7</v>
      </c>
      <c r="D70">
        <v>39</v>
      </c>
      <c r="E70" s="17">
        <v>44819</v>
      </c>
      <c r="F70" s="14">
        <v>64.099699999999999</v>
      </c>
      <c r="G70" s="14">
        <v>-163.49109999999999</v>
      </c>
      <c r="I70" s="14"/>
      <c r="J70" t="s">
        <v>86</v>
      </c>
      <c r="K70" s="16" t="s">
        <v>207</v>
      </c>
      <c r="L70" s="14" t="s">
        <v>199</v>
      </c>
      <c r="M70" s="3">
        <f>5.56/3</f>
        <v>1.8533333333333333</v>
      </c>
      <c r="N70" s="3">
        <f>AVERAGE(6.5,6.6,5.4)</f>
        <v>6.166666666666667</v>
      </c>
      <c r="O70" t="s">
        <v>100</v>
      </c>
    </row>
    <row r="71" spans="1:15" x14ac:dyDescent="0.25">
      <c r="A71" t="s">
        <v>93</v>
      </c>
      <c r="B71" t="s">
        <v>2</v>
      </c>
      <c r="C71" s="14" t="s">
        <v>7</v>
      </c>
      <c r="D71">
        <v>39</v>
      </c>
      <c r="E71" s="17">
        <v>44819</v>
      </c>
      <c r="F71" s="14">
        <v>64.099699999999999</v>
      </c>
      <c r="G71" s="14">
        <v>-163.49109999999999</v>
      </c>
      <c r="J71" t="s">
        <v>86</v>
      </c>
      <c r="K71" s="16" t="s">
        <v>207</v>
      </c>
      <c r="L71" s="14" t="s">
        <v>199</v>
      </c>
      <c r="M71" s="3">
        <f>3.78/2</f>
        <v>1.89</v>
      </c>
      <c r="N71" s="3">
        <f>AVERAGE(6.7,6.5)</f>
        <v>6.6</v>
      </c>
      <c r="O71" t="s">
        <v>99</v>
      </c>
    </row>
    <row r="72" spans="1:15" x14ac:dyDescent="0.25">
      <c r="A72" t="s">
        <v>92</v>
      </c>
      <c r="B72" t="s">
        <v>2</v>
      </c>
      <c r="C72" s="14" t="s">
        <v>7</v>
      </c>
      <c r="D72">
        <v>39</v>
      </c>
      <c r="E72" s="17">
        <v>44819</v>
      </c>
      <c r="F72" s="14">
        <v>64.099699999999999</v>
      </c>
      <c r="G72" s="14">
        <v>-163.49109999999999</v>
      </c>
      <c r="I72" s="14"/>
      <c r="J72" t="s">
        <v>86</v>
      </c>
      <c r="K72" s="16" t="s">
        <v>207</v>
      </c>
      <c r="L72" s="14" t="s">
        <v>199</v>
      </c>
      <c r="M72" s="3">
        <f>3.13/2</f>
        <v>1.5649999999999999</v>
      </c>
      <c r="N72" s="3">
        <f>AVERAGE(6.5,5.8)</f>
        <v>6.15</v>
      </c>
      <c r="O72" t="s">
        <v>98</v>
      </c>
    </row>
    <row r="73" spans="1:15" x14ac:dyDescent="0.25">
      <c r="A73" t="s">
        <v>91</v>
      </c>
      <c r="B73" t="s">
        <v>2</v>
      </c>
      <c r="C73" s="14" t="s">
        <v>7</v>
      </c>
      <c r="D73">
        <v>39</v>
      </c>
      <c r="E73" s="17">
        <v>44819</v>
      </c>
      <c r="F73" s="14">
        <v>64.099699999999999</v>
      </c>
      <c r="G73" s="14">
        <v>-163.49109999999999</v>
      </c>
      <c r="I73" s="14"/>
      <c r="J73" t="s">
        <v>86</v>
      </c>
      <c r="K73" s="16" t="s">
        <v>207</v>
      </c>
      <c r="L73" s="14" t="s">
        <v>199</v>
      </c>
      <c r="M73" s="3">
        <f>3.42/2</f>
        <v>1.71</v>
      </c>
      <c r="N73" s="3">
        <f>AVERAGE(6.9,5.8)</f>
        <v>6.35</v>
      </c>
      <c r="O73" t="s">
        <v>97</v>
      </c>
    </row>
    <row r="74" spans="1:15" x14ac:dyDescent="0.25">
      <c r="A74" t="s">
        <v>90</v>
      </c>
      <c r="B74" t="s">
        <v>2</v>
      </c>
      <c r="C74" s="14" t="s">
        <v>7</v>
      </c>
      <c r="D74">
        <v>39</v>
      </c>
      <c r="E74" s="17">
        <v>44819</v>
      </c>
      <c r="F74" s="14">
        <v>64.099699999999999</v>
      </c>
      <c r="G74" s="14">
        <v>-163.49109999999999</v>
      </c>
      <c r="J74" t="s">
        <v>86</v>
      </c>
      <c r="K74" s="16" t="s">
        <v>207</v>
      </c>
      <c r="L74" s="14" t="s">
        <v>199</v>
      </c>
      <c r="M74" s="3">
        <f>4.53/2</f>
        <v>2.2650000000000001</v>
      </c>
      <c r="N74" s="3">
        <f>AVERAGE(6.9,6.1)</f>
        <v>6.5</v>
      </c>
      <c r="O74" t="s">
        <v>96</v>
      </c>
    </row>
    <row r="75" spans="1:15" x14ac:dyDescent="0.25">
      <c r="A75" t="s">
        <v>89</v>
      </c>
      <c r="B75" t="s">
        <v>2</v>
      </c>
      <c r="C75" s="14" t="s">
        <v>7</v>
      </c>
      <c r="D75">
        <v>39</v>
      </c>
      <c r="E75" s="17">
        <v>44819</v>
      </c>
      <c r="F75" s="14">
        <v>64.099699999999999</v>
      </c>
      <c r="G75" s="14">
        <v>-163.49109999999999</v>
      </c>
      <c r="J75" t="s">
        <v>86</v>
      </c>
      <c r="K75" s="16" t="s">
        <v>207</v>
      </c>
      <c r="L75" s="14" t="s">
        <v>199</v>
      </c>
      <c r="M75" s="3">
        <f>3.27/2</f>
        <v>1.635</v>
      </c>
      <c r="N75" s="3">
        <f>AVERAGE(6.1,5.9)</f>
        <v>6</v>
      </c>
      <c r="O75" t="s">
        <v>95</v>
      </c>
    </row>
    <row r="76" spans="1:15" x14ac:dyDescent="0.25">
      <c r="A76" t="s">
        <v>59</v>
      </c>
      <c r="B76" t="s">
        <v>2</v>
      </c>
      <c r="C76" s="9">
        <v>202202</v>
      </c>
      <c r="D76">
        <v>1</v>
      </c>
      <c r="E76" s="17">
        <v>44805</v>
      </c>
      <c r="F76" s="9">
        <v>60.007399999999997</v>
      </c>
      <c r="G76" s="9">
        <v>-168.07210000000001</v>
      </c>
      <c r="I76" s="14"/>
      <c r="J76" s="14" t="s">
        <v>234</v>
      </c>
      <c r="K76" s="16" t="s">
        <v>194</v>
      </c>
      <c r="L76" s="9" t="s">
        <v>199</v>
      </c>
      <c r="M76" s="3">
        <f>AVERAGE(2.59,2.06,1.57)</f>
        <v>2.0733333333333337</v>
      </c>
      <c r="N76" s="3">
        <f>AVERAGE(6.8,6.8,5.9)</f>
        <v>6.5</v>
      </c>
      <c r="O76" t="s">
        <v>63</v>
      </c>
    </row>
    <row r="77" spans="1:15" x14ac:dyDescent="0.25">
      <c r="A77" t="s">
        <v>58</v>
      </c>
      <c r="B77" t="s">
        <v>2</v>
      </c>
      <c r="C77" s="9">
        <v>202202</v>
      </c>
      <c r="D77">
        <v>1</v>
      </c>
      <c r="E77" s="17">
        <v>44805</v>
      </c>
      <c r="F77" s="9">
        <v>60.007399999999997</v>
      </c>
      <c r="G77" s="9">
        <v>-168.07210000000001</v>
      </c>
      <c r="I77" s="14"/>
      <c r="J77" s="14" t="s">
        <v>234</v>
      </c>
      <c r="K77" s="16" t="s">
        <v>194</v>
      </c>
      <c r="L77" s="9" t="s">
        <v>199</v>
      </c>
      <c r="M77" s="3">
        <f>AVERAGE(1.21,0.91,2.19)</f>
        <v>1.4366666666666668</v>
      </c>
      <c r="N77" s="3">
        <f>AVERAGE(5.7,5.2,5.1)</f>
        <v>5.333333333333333</v>
      </c>
      <c r="O77" t="s">
        <v>62</v>
      </c>
    </row>
    <row r="78" spans="1:15" x14ac:dyDescent="0.25">
      <c r="A78" t="s">
        <v>55</v>
      </c>
      <c r="B78" t="s">
        <v>2</v>
      </c>
      <c r="C78" s="9">
        <v>202202</v>
      </c>
      <c r="D78">
        <v>2</v>
      </c>
      <c r="E78" s="17">
        <v>44806</v>
      </c>
      <c r="F78" s="9">
        <v>59.994399999999999</v>
      </c>
      <c r="G78" s="9">
        <v>-169.0626</v>
      </c>
      <c r="J78" s="14" t="s">
        <v>234</v>
      </c>
      <c r="K78" s="16" t="s">
        <v>194</v>
      </c>
      <c r="L78" s="9" t="s">
        <v>199</v>
      </c>
      <c r="M78" s="3">
        <f>AVERAGE(0.805,0.899,0.719,0.748,0.464,0.692)</f>
        <v>0.72116666666666662</v>
      </c>
      <c r="N78" s="3">
        <f>AVERAGE(4.6,3.6,3.5,4.5,4.2,4.6)</f>
        <v>4.166666666666667</v>
      </c>
      <c r="O78" t="s">
        <v>56</v>
      </c>
    </row>
    <row r="79" spans="1:15" x14ac:dyDescent="0.25">
      <c r="A79" t="s">
        <v>54</v>
      </c>
      <c r="B79" t="s">
        <v>2</v>
      </c>
      <c r="C79" s="9">
        <v>202202</v>
      </c>
      <c r="D79">
        <v>2</v>
      </c>
      <c r="E79" s="17">
        <v>44806</v>
      </c>
      <c r="F79" s="9">
        <v>59.994399999999999</v>
      </c>
      <c r="G79" s="9">
        <v>-169.0626</v>
      </c>
      <c r="J79" s="14" t="s">
        <v>234</v>
      </c>
      <c r="K79" s="16" t="s">
        <v>194</v>
      </c>
      <c r="L79" s="9" t="s">
        <v>199</v>
      </c>
      <c r="M79" s="3">
        <f>AVERAGE(0.27,0.61,0.93,0.8)</f>
        <v>0.65250000000000008</v>
      </c>
      <c r="N79" s="3">
        <f>AVERAGE(2.2,4.5,5.2,5)</f>
        <v>4.2249999999999996</v>
      </c>
      <c r="O79" t="s">
        <v>57</v>
      </c>
    </row>
    <row r="80" spans="1:15" x14ac:dyDescent="0.25">
      <c r="A80" t="s">
        <v>27</v>
      </c>
      <c r="B80" t="s">
        <v>2</v>
      </c>
      <c r="C80" s="9">
        <v>202202</v>
      </c>
      <c r="D80">
        <v>3</v>
      </c>
      <c r="E80" s="17">
        <v>44806</v>
      </c>
      <c r="F80" s="9">
        <v>60.025199999999998</v>
      </c>
      <c r="G80" s="9">
        <v>-170.06049999999999</v>
      </c>
      <c r="I80" s="14"/>
      <c r="J80" s="14" t="s">
        <v>234</v>
      </c>
      <c r="K80" s="16" t="s">
        <v>194</v>
      </c>
      <c r="L80" s="9" t="s">
        <v>199</v>
      </c>
      <c r="M80" s="3">
        <f>AVERAGE(0.93,0.97,0.87)</f>
        <v>0.92333333333333334</v>
      </c>
      <c r="N80" s="3">
        <f>AVERAGE(5.1,5.5,4.6)</f>
        <v>5.0666666666666664</v>
      </c>
      <c r="O80" t="s">
        <v>30</v>
      </c>
    </row>
    <row r="81" spans="1:15" x14ac:dyDescent="0.25">
      <c r="A81" t="s">
        <v>28</v>
      </c>
      <c r="B81" t="s">
        <v>2</v>
      </c>
      <c r="C81" s="9">
        <v>202202</v>
      </c>
      <c r="D81">
        <v>3</v>
      </c>
      <c r="E81" s="17">
        <v>44806</v>
      </c>
      <c r="F81" s="9">
        <v>60.025199999999998</v>
      </c>
      <c r="G81" s="9">
        <v>-170.06049999999999</v>
      </c>
      <c r="I81" s="14"/>
      <c r="J81" s="14" t="s">
        <v>234</v>
      </c>
      <c r="K81" s="16" t="s">
        <v>194</v>
      </c>
      <c r="L81" s="9" t="s">
        <v>199</v>
      </c>
      <c r="M81" s="3">
        <f>AVERAGE(0.78,0.85)</f>
        <v>0.81499999999999995</v>
      </c>
      <c r="N81" s="3">
        <f>AVERAGE(4.7,4.9)</f>
        <v>4.8000000000000007</v>
      </c>
      <c r="O81" t="s">
        <v>31</v>
      </c>
    </row>
    <row r="82" spans="1:15" x14ac:dyDescent="0.25">
      <c r="A82" t="s">
        <v>29</v>
      </c>
      <c r="B82" t="s">
        <v>2</v>
      </c>
      <c r="C82" s="9">
        <v>202202</v>
      </c>
      <c r="D82">
        <v>3</v>
      </c>
      <c r="E82" s="17">
        <v>44806</v>
      </c>
      <c r="F82" s="9">
        <v>60.025199999999998</v>
      </c>
      <c r="G82" s="9">
        <v>-170.06049999999999</v>
      </c>
      <c r="I82" s="14"/>
      <c r="J82" s="14" t="s">
        <v>234</v>
      </c>
      <c r="K82" s="16" t="s">
        <v>194</v>
      </c>
      <c r="L82" s="9" t="s">
        <v>199</v>
      </c>
      <c r="M82" s="3">
        <f>AVERAGE(0.89,0.95)</f>
        <v>0.91999999999999993</v>
      </c>
      <c r="N82" s="3">
        <f>AVERAGE(4.5,5.2)</f>
        <v>4.8499999999999996</v>
      </c>
      <c r="O82" t="s">
        <v>32</v>
      </c>
    </row>
    <row r="83" spans="1:15" x14ac:dyDescent="0.25">
      <c r="A83" t="s">
        <v>60</v>
      </c>
      <c r="B83" t="s">
        <v>2</v>
      </c>
      <c r="C83" s="9">
        <v>202202</v>
      </c>
      <c r="D83">
        <v>5</v>
      </c>
      <c r="E83" s="17">
        <v>44807</v>
      </c>
      <c r="F83" s="9">
        <v>60.521900000000002</v>
      </c>
      <c r="G83" s="9">
        <v>-169.00819999999999</v>
      </c>
      <c r="I83" s="14"/>
      <c r="J83" t="s">
        <v>15</v>
      </c>
      <c r="K83" s="9" t="s">
        <v>204</v>
      </c>
      <c r="L83" s="9" t="s">
        <v>205</v>
      </c>
      <c r="M83" s="3">
        <f>AVERAGE(0.26, 0.08, 0.362)</f>
        <v>0.23399999999999999</v>
      </c>
      <c r="N83" s="3">
        <f>AVERAGE(2.5, 0.6, 3)</f>
        <v>2.0333333333333332</v>
      </c>
      <c r="O83" t="s">
        <v>64</v>
      </c>
    </row>
    <row r="84" spans="1:15" x14ac:dyDescent="0.25">
      <c r="A84" t="s">
        <v>22</v>
      </c>
      <c r="B84" t="s">
        <v>2</v>
      </c>
      <c r="C84" s="9">
        <v>202202</v>
      </c>
      <c r="D84">
        <v>13</v>
      </c>
      <c r="E84" s="17">
        <v>44810</v>
      </c>
      <c r="F84" s="9">
        <v>61.501199999999997</v>
      </c>
      <c r="G84" s="9">
        <v>-168.95609999999999</v>
      </c>
      <c r="I84" s="14"/>
      <c r="J84" t="s">
        <v>11</v>
      </c>
      <c r="K84" s="9" t="s">
        <v>197</v>
      </c>
      <c r="L84" s="9" t="s">
        <v>199</v>
      </c>
      <c r="M84" s="3">
        <f>AVERAGE(0.76,0.7,0.89,0.87)</f>
        <v>0.80500000000000005</v>
      </c>
      <c r="N84" s="3">
        <f>AVERAGE(6.1,5.5,6,6.2)</f>
        <v>5.95</v>
      </c>
      <c r="O84" t="s">
        <v>25</v>
      </c>
    </row>
    <row r="85" spans="1:15" x14ac:dyDescent="0.25">
      <c r="A85" t="s">
        <v>21</v>
      </c>
      <c r="B85" t="s">
        <v>2</v>
      </c>
      <c r="C85" s="9">
        <v>202202</v>
      </c>
      <c r="D85">
        <v>13</v>
      </c>
      <c r="E85" s="17">
        <v>44810</v>
      </c>
      <c r="F85" s="9">
        <v>61.501199999999997</v>
      </c>
      <c r="G85" s="9">
        <v>-168.95609999999999</v>
      </c>
      <c r="I85" s="14"/>
      <c r="J85" t="s">
        <v>11</v>
      </c>
      <c r="K85" s="9" t="s">
        <v>197</v>
      </c>
      <c r="L85" s="9" t="s">
        <v>199</v>
      </c>
      <c r="M85" s="3">
        <f>AVERAGE(0.48,0.91,0.81)</f>
        <v>0.73333333333333339</v>
      </c>
      <c r="N85" s="3">
        <f>AVERAGE(3.3,6,6.2)</f>
        <v>5.166666666666667</v>
      </c>
      <c r="O85" t="s">
        <v>24</v>
      </c>
    </row>
    <row r="86" spans="1:15" x14ac:dyDescent="0.25">
      <c r="A86" t="s">
        <v>23</v>
      </c>
      <c r="B86" t="s">
        <v>2</v>
      </c>
      <c r="C86" s="9">
        <v>202202</v>
      </c>
      <c r="D86">
        <v>28</v>
      </c>
      <c r="E86" s="17">
        <v>44816</v>
      </c>
      <c r="F86" s="9">
        <v>63.499099999999999</v>
      </c>
      <c r="G86" s="9">
        <v>-167.00559999999999</v>
      </c>
      <c r="I86" s="14"/>
      <c r="J86" t="s">
        <v>11</v>
      </c>
      <c r="K86" s="9" t="s">
        <v>197</v>
      </c>
      <c r="L86" s="9" t="s">
        <v>199</v>
      </c>
      <c r="M86" s="3">
        <f>AVERAGE(0.48,0.49,0.56)</f>
        <v>0.51</v>
      </c>
      <c r="N86" s="3">
        <f>AVERAGE(5.1,5.5,4.8)</f>
        <v>5.1333333333333329</v>
      </c>
      <c r="O86" t="s">
        <v>26</v>
      </c>
    </row>
    <row r="87" spans="1:15" x14ac:dyDescent="0.25">
      <c r="A87" t="s">
        <v>40</v>
      </c>
      <c r="B87" t="s">
        <v>2</v>
      </c>
      <c r="C87" s="9">
        <v>202202</v>
      </c>
      <c r="D87">
        <v>30</v>
      </c>
      <c r="E87" s="17">
        <v>44816</v>
      </c>
      <c r="F87" s="9">
        <v>64.000799999999998</v>
      </c>
      <c r="G87" s="9">
        <v>-168.0068</v>
      </c>
      <c r="I87" s="14"/>
      <c r="J87" t="s">
        <v>11</v>
      </c>
      <c r="K87" s="9" t="s">
        <v>197</v>
      </c>
      <c r="L87" s="9" t="s">
        <v>199</v>
      </c>
      <c r="M87" s="3">
        <f>AVERAGE(0.571,0.645,0.407,0.412)</f>
        <v>0.50875000000000004</v>
      </c>
      <c r="N87" s="3">
        <f>AVERAGE(5.5,5.2,5.1,5.1)</f>
        <v>5.2249999999999996</v>
      </c>
      <c r="O87" t="s">
        <v>42</v>
      </c>
    </row>
    <row r="88" spans="1:15" x14ac:dyDescent="0.25">
      <c r="A88" t="s">
        <v>41</v>
      </c>
      <c r="B88" t="s">
        <v>2</v>
      </c>
      <c r="C88" s="9">
        <v>202202</v>
      </c>
      <c r="D88">
        <v>30</v>
      </c>
      <c r="E88" s="17">
        <v>44816</v>
      </c>
      <c r="F88" s="9">
        <v>64.000799999999998</v>
      </c>
      <c r="G88" s="9">
        <v>-168.0068</v>
      </c>
      <c r="J88" t="s">
        <v>11</v>
      </c>
      <c r="K88" s="9" t="s">
        <v>197</v>
      </c>
      <c r="L88" s="9" t="s">
        <v>199</v>
      </c>
      <c r="M88" s="3">
        <f>AVERAGE(0.674,0.564,0.57,0.371)</f>
        <v>0.54474999999999996</v>
      </c>
      <c r="N88" s="3">
        <f>AVERAGE(5.5,5.4,5.8,4.8)</f>
        <v>5.375</v>
      </c>
      <c r="O88" t="s">
        <v>43</v>
      </c>
    </row>
    <row r="89" spans="1:15" x14ac:dyDescent="0.25">
      <c r="A89" t="s">
        <v>52</v>
      </c>
      <c r="B89" t="s">
        <v>2</v>
      </c>
      <c r="C89" s="9">
        <v>202202</v>
      </c>
      <c r="D89">
        <v>37</v>
      </c>
      <c r="E89" s="4"/>
      <c r="F89" s="14"/>
      <c r="G89" s="14"/>
      <c r="J89" t="s">
        <v>11</v>
      </c>
      <c r="M89" s="3">
        <f>AVERAGE(1.11,0.85)</f>
        <v>0.98</v>
      </c>
      <c r="N89" s="3">
        <f>AVERAGE(7,6.6)</f>
        <v>6.8</v>
      </c>
      <c r="O89" t="s">
        <v>53</v>
      </c>
    </row>
    <row r="90" spans="1:15" x14ac:dyDescent="0.25">
      <c r="A90" t="s">
        <v>102</v>
      </c>
      <c r="D90" t="s">
        <v>122</v>
      </c>
      <c r="E90" s="4">
        <v>43303</v>
      </c>
      <c r="F90" s="14">
        <v>70.276660000000007</v>
      </c>
      <c r="G90" s="14">
        <v>-147.77771000000001</v>
      </c>
      <c r="H90" s="5" t="s">
        <v>130</v>
      </c>
      <c r="J90" t="s">
        <v>112</v>
      </c>
      <c r="M90" s="3">
        <v>1.84</v>
      </c>
      <c r="N90" s="3">
        <v>7.6</v>
      </c>
      <c r="O90" t="s">
        <v>113</v>
      </c>
    </row>
    <row r="91" spans="1:15" x14ac:dyDescent="0.25">
      <c r="A91" t="s">
        <v>103</v>
      </c>
      <c r="D91" t="s">
        <v>123</v>
      </c>
      <c r="E91" s="4">
        <v>43307</v>
      </c>
      <c r="F91" s="14">
        <v>70.515600000000006</v>
      </c>
      <c r="G91" s="14">
        <v>-149.46764999999999</v>
      </c>
      <c r="H91" s="5" t="s">
        <v>131</v>
      </c>
      <c r="J91" t="s">
        <v>112</v>
      </c>
      <c r="M91" s="3">
        <v>5.01</v>
      </c>
      <c r="N91" s="3">
        <v>8.5</v>
      </c>
      <c r="O91" t="s">
        <v>114</v>
      </c>
    </row>
    <row r="92" spans="1:15" x14ac:dyDescent="0.25">
      <c r="A92" t="s">
        <v>104</v>
      </c>
      <c r="D92" t="s">
        <v>124</v>
      </c>
      <c r="E92" s="4">
        <v>44789.472222222219</v>
      </c>
      <c r="F92" s="15">
        <v>70.172070000000005</v>
      </c>
      <c r="G92" s="15">
        <v>-145.95714000000001</v>
      </c>
      <c r="H92" s="5" t="s">
        <v>132</v>
      </c>
      <c r="J92" t="s">
        <v>112</v>
      </c>
      <c r="M92" s="3">
        <v>9.02</v>
      </c>
      <c r="N92" s="3">
        <v>11</v>
      </c>
      <c r="O92" t="s">
        <v>115</v>
      </c>
    </row>
    <row r="93" spans="1:15" x14ac:dyDescent="0.25">
      <c r="A93" t="s">
        <v>105</v>
      </c>
      <c r="D93" t="s">
        <v>125</v>
      </c>
      <c r="E93" s="4">
        <v>44766.447222222225</v>
      </c>
      <c r="F93" s="15">
        <v>70.293049999999994</v>
      </c>
      <c r="G93" s="15">
        <v>-147.7989</v>
      </c>
      <c r="H93" s="5" t="s">
        <v>130</v>
      </c>
      <c r="J93" t="s">
        <v>112</v>
      </c>
      <c r="M93" s="3">
        <v>15.83</v>
      </c>
      <c r="N93" s="3">
        <v>12.3</v>
      </c>
      <c r="O93" t="s">
        <v>116</v>
      </c>
    </row>
    <row r="94" spans="1:15" x14ac:dyDescent="0.25">
      <c r="A94" t="s">
        <v>106</v>
      </c>
      <c r="D94" t="s">
        <v>124</v>
      </c>
      <c r="E94" s="4">
        <v>44789.472222222219</v>
      </c>
      <c r="F94" s="15">
        <v>70.172070000000005</v>
      </c>
      <c r="G94" s="15">
        <v>-145.95714000000001</v>
      </c>
      <c r="H94" s="5" t="s">
        <v>132</v>
      </c>
      <c r="J94" t="s">
        <v>112</v>
      </c>
      <c r="M94" s="3">
        <v>16.89</v>
      </c>
      <c r="N94" s="3">
        <v>12.6</v>
      </c>
      <c r="O94" t="s">
        <v>115</v>
      </c>
    </row>
    <row r="95" spans="1:15" x14ac:dyDescent="0.25">
      <c r="A95" t="s">
        <v>107</v>
      </c>
      <c r="D95" t="s">
        <v>122</v>
      </c>
      <c r="E95" s="4">
        <v>43676.53125</v>
      </c>
      <c r="F95" s="14">
        <v>70.276660000000007</v>
      </c>
      <c r="G95" s="14">
        <v>-147.77771000000001</v>
      </c>
      <c r="H95" s="5" t="s">
        <v>130</v>
      </c>
      <c r="J95" t="s">
        <v>112</v>
      </c>
      <c r="M95" s="3">
        <v>17.989999999999998</v>
      </c>
      <c r="N95" s="3">
        <v>13.3</v>
      </c>
      <c r="O95" t="s">
        <v>117</v>
      </c>
    </row>
    <row r="96" spans="1:15" x14ac:dyDescent="0.25">
      <c r="A96" t="s">
        <v>108</v>
      </c>
      <c r="D96" t="s">
        <v>124</v>
      </c>
      <c r="E96" s="4">
        <v>44402.876388888886</v>
      </c>
      <c r="F96" s="15">
        <v>70.172830000000005</v>
      </c>
      <c r="G96" s="15">
        <v>-145.95804000000001</v>
      </c>
      <c r="H96" s="5" t="s">
        <v>132</v>
      </c>
      <c r="J96" t="s">
        <v>112</v>
      </c>
      <c r="M96" s="3">
        <v>21.66</v>
      </c>
      <c r="N96" s="3">
        <v>13.9</v>
      </c>
      <c r="O96" t="s">
        <v>118</v>
      </c>
    </row>
    <row r="97" spans="1:15" x14ac:dyDescent="0.25">
      <c r="A97" t="s">
        <v>109</v>
      </c>
      <c r="D97" t="s">
        <v>126</v>
      </c>
      <c r="E97" s="8">
        <v>43669.488194444442</v>
      </c>
      <c r="F97" s="14">
        <v>70.498609999999999</v>
      </c>
      <c r="G97" s="14">
        <v>-149.59873999999999</v>
      </c>
      <c r="H97" s="5" t="s">
        <v>131</v>
      </c>
      <c r="J97" t="s">
        <v>112</v>
      </c>
      <c r="M97" s="3">
        <v>34</v>
      </c>
      <c r="N97" s="3">
        <v>15</v>
      </c>
      <c r="O97" t="s">
        <v>119</v>
      </c>
    </row>
    <row r="98" spans="1:15" x14ac:dyDescent="0.25">
      <c r="A98" t="s">
        <v>110</v>
      </c>
      <c r="D98" t="s">
        <v>125</v>
      </c>
      <c r="E98" s="4">
        <v>44765.863194444442</v>
      </c>
      <c r="F98" s="15">
        <v>70.293049999999994</v>
      </c>
      <c r="G98" s="15">
        <v>-147.7989</v>
      </c>
      <c r="H98" s="5" t="s">
        <v>130</v>
      </c>
      <c r="J98" t="s">
        <v>112</v>
      </c>
      <c r="M98" s="3">
        <v>26.3</v>
      </c>
      <c r="N98" s="3">
        <v>15.1</v>
      </c>
      <c r="O98" t="s">
        <v>120</v>
      </c>
    </row>
    <row r="99" spans="1:15" x14ac:dyDescent="0.25">
      <c r="A99" t="s">
        <v>111</v>
      </c>
      <c r="D99" t="s">
        <v>122</v>
      </c>
      <c r="E99" s="4">
        <v>43676.53125</v>
      </c>
      <c r="F99" s="14">
        <v>70.276660000000007</v>
      </c>
      <c r="G99" s="14">
        <v>-147.77771000000001</v>
      </c>
      <c r="H99" s="5" t="s">
        <v>130</v>
      </c>
      <c r="J99" t="s">
        <v>112</v>
      </c>
      <c r="M99" s="3">
        <v>40.32</v>
      </c>
      <c r="N99" s="3">
        <v>16</v>
      </c>
      <c r="O99" t="s">
        <v>121</v>
      </c>
    </row>
    <row r="100" spans="1:15" x14ac:dyDescent="0.25">
      <c r="A100" t="s">
        <v>143</v>
      </c>
      <c r="D100" t="s">
        <v>153</v>
      </c>
      <c r="E100" s="4">
        <v>44405.444444444445</v>
      </c>
      <c r="F100" s="15">
        <v>70.185040000000001</v>
      </c>
      <c r="G100" s="15">
        <v>-146.05628999999999</v>
      </c>
      <c r="H100" s="5" t="s">
        <v>132</v>
      </c>
      <c r="J100" t="s">
        <v>177</v>
      </c>
      <c r="M100" s="3">
        <v>1.88</v>
      </c>
      <c r="N100" s="3">
        <v>7</v>
      </c>
      <c r="O100" t="s">
        <v>187</v>
      </c>
    </row>
    <row r="101" spans="1:15" x14ac:dyDescent="0.25">
      <c r="A101" t="s">
        <v>144</v>
      </c>
      <c r="D101" t="s">
        <v>125</v>
      </c>
      <c r="E101" s="4">
        <v>44401.739583333336</v>
      </c>
      <c r="F101" s="15">
        <v>70.292900000000003</v>
      </c>
      <c r="G101" s="15">
        <v>-147.79822999999999</v>
      </c>
      <c r="H101" s="5" t="s">
        <v>130</v>
      </c>
      <c r="J101" t="s">
        <v>177</v>
      </c>
      <c r="M101" s="3">
        <v>3.61</v>
      </c>
      <c r="N101" s="3">
        <v>7.5</v>
      </c>
      <c r="O101" t="s">
        <v>188</v>
      </c>
    </row>
    <row r="102" spans="1:15" x14ac:dyDescent="0.25">
      <c r="A102" t="s">
        <v>145</v>
      </c>
      <c r="D102" t="s">
        <v>125</v>
      </c>
      <c r="E102" s="4">
        <v>44401.739583333336</v>
      </c>
      <c r="F102" s="15">
        <v>70.292900000000003</v>
      </c>
      <c r="G102" s="15">
        <v>-147.79822999999999</v>
      </c>
      <c r="H102" s="5" t="s">
        <v>130</v>
      </c>
      <c r="J102" t="s">
        <v>177</v>
      </c>
      <c r="M102" s="3">
        <v>3.99</v>
      </c>
      <c r="N102" s="3">
        <v>8</v>
      </c>
      <c r="O102" t="s">
        <v>188</v>
      </c>
    </row>
    <row r="103" spans="1:15" x14ac:dyDescent="0.25">
      <c r="A103" t="s">
        <v>146</v>
      </c>
      <c r="D103" t="s">
        <v>154</v>
      </c>
      <c r="E103" s="4">
        <v>44792.40625</v>
      </c>
      <c r="F103" s="15">
        <v>70.155240000000006</v>
      </c>
      <c r="G103" s="15">
        <v>-146.11319</v>
      </c>
      <c r="H103" s="5" t="s">
        <v>132</v>
      </c>
      <c r="J103" t="s">
        <v>177</v>
      </c>
      <c r="M103" s="3">
        <v>5.0199999999999996</v>
      </c>
      <c r="N103" s="3">
        <v>8.5</v>
      </c>
      <c r="O103" t="s">
        <v>189</v>
      </c>
    </row>
    <row r="104" spans="1:15" x14ac:dyDescent="0.25">
      <c r="A104" t="s">
        <v>147</v>
      </c>
      <c r="D104" t="s">
        <v>125</v>
      </c>
      <c r="E104" s="4">
        <v>44401.739583333336</v>
      </c>
      <c r="F104" s="15">
        <v>70.292900000000003</v>
      </c>
      <c r="G104" s="15">
        <v>-147.79822999999999</v>
      </c>
      <c r="H104" s="5" t="s">
        <v>130</v>
      </c>
      <c r="J104" t="s">
        <v>177</v>
      </c>
      <c r="M104" s="3">
        <v>4.66</v>
      </c>
      <c r="N104" s="3">
        <v>8.8000000000000007</v>
      </c>
      <c r="O104" t="s">
        <v>188</v>
      </c>
    </row>
    <row r="105" spans="1:15" x14ac:dyDescent="0.25">
      <c r="A105" t="s">
        <v>148</v>
      </c>
      <c r="D105" t="s">
        <v>154</v>
      </c>
      <c r="E105" s="4">
        <v>44792.40625</v>
      </c>
      <c r="F105" s="15">
        <v>70.155240000000006</v>
      </c>
      <c r="G105" s="15">
        <v>-146.11319</v>
      </c>
      <c r="H105" s="5" t="s">
        <v>132</v>
      </c>
      <c r="J105" t="s">
        <v>177</v>
      </c>
      <c r="M105" s="3">
        <v>5.8</v>
      </c>
      <c r="N105" s="3">
        <v>9.1</v>
      </c>
      <c r="O105" t="s">
        <v>189</v>
      </c>
    </row>
    <row r="106" spans="1:15" x14ac:dyDescent="0.25">
      <c r="A106" t="s">
        <v>149</v>
      </c>
      <c r="D106" t="s">
        <v>155</v>
      </c>
      <c r="E106" s="4">
        <v>44792.354166666664</v>
      </c>
      <c r="F106" s="15">
        <v>70.142989999999998</v>
      </c>
      <c r="G106" s="15">
        <v>-146.02218999999999</v>
      </c>
      <c r="H106" s="5" t="s">
        <v>132</v>
      </c>
      <c r="J106" t="s">
        <v>177</v>
      </c>
      <c r="M106" s="3">
        <v>10.6</v>
      </c>
      <c r="N106" s="3">
        <v>9.9</v>
      </c>
      <c r="O106" t="s">
        <v>190</v>
      </c>
    </row>
    <row r="107" spans="1:15" x14ac:dyDescent="0.25">
      <c r="A107" t="s">
        <v>150</v>
      </c>
      <c r="D107" t="s">
        <v>125</v>
      </c>
      <c r="E107" s="4">
        <v>44401.739583333336</v>
      </c>
      <c r="F107" s="15">
        <v>70.292900000000003</v>
      </c>
      <c r="G107" s="15">
        <v>-147.79822999999999</v>
      </c>
      <c r="H107" s="5" t="s">
        <v>130</v>
      </c>
      <c r="J107" t="s">
        <v>177</v>
      </c>
      <c r="M107" s="3">
        <v>8.94</v>
      </c>
      <c r="N107" s="3">
        <v>10.3</v>
      </c>
      <c r="O107" t="s">
        <v>188</v>
      </c>
    </row>
    <row r="108" spans="1:15" x14ac:dyDescent="0.25">
      <c r="A108" t="s">
        <v>151</v>
      </c>
      <c r="D108" t="s">
        <v>154</v>
      </c>
      <c r="E108" s="4">
        <v>44792.40625</v>
      </c>
      <c r="F108" s="15">
        <v>70.155240000000006</v>
      </c>
      <c r="G108" s="15">
        <v>-146.11319</v>
      </c>
      <c r="H108" s="5" t="s">
        <v>132</v>
      </c>
      <c r="J108" t="s">
        <v>177</v>
      </c>
      <c r="M108" s="3">
        <v>7.63</v>
      </c>
      <c r="N108" s="3">
        <v>10.3</v>
      </c>
      <c r="O108" t="s">
        <v>189</v>
      </c>
    </row>
    <row r="109" spans="1:15" x14ac:dyDescent="0.25">
      <c r="A109" t="s">
        <v>152</v>
      </c>
      <c r="D109" t="s">
        <v>155</v>
      </c>
      <c r="E109" s="4">
        <v>44792.354166666664</v>
      </c>
      <c r="F109" s="15">
        <v>70.142989999999998</v>
      </c>
      <c r="G109" s="15">
        <v>-146.02218999999999</v>
      </c>
      <c r="H109" s="5" t="s">
        <v>132</v>
      </c>
      <c r="J109" t="s">
        <v>177</v>
      </c>
      <c r="M109" s="3">
        <v>10.54</v>
      </c>
      <c r="N109" s="3">
        <v>11.3</v>
      </c>
      <c r="O109" t="s">
        <v>190</v>
      </c>
    </row>
    <row r="110" spans="1:15" x14ac:dyDescent="0.25">
      <c r="A110" t="s">
        <v>133</v>
      </c>
      <c r="D110" s="5" t="s">
        <v>125</v>
      </c>
      <c r="E110" s="4">
        <v>44766.447222222225</v>
      </c>
      <c r="F110" s="15">
        <v>70.293049999999994</v>
      </c>
      <c r="G110" s="15">
        <v>-147.7989</v>
      </c>
      <c r="H110" s="6" t="s">
        <v>130</v>
      </c>
      <c r="J110" t="s">
        <v>176</v>
      </c>
      <c r="M110" s="3">
        <v>11.22</v>
      </c>
      <c r="N110" s="3">
        <v>9.8000000000000007</v>
      </c>
      <c r="O110" t="s">
        <v>180</v>
      </c>
    </row>
    <row r="111" spans="1:15" x14ac:dyDescent="0.25">
      <c r="A111" t="s">
        <v>134</v>
      </c>
      <c r="D111" s="5" t="s">
        <v>125</v>
      </c>
      <c r="E111" s="4">
        <v>44765.863194444442</v>
      </c>
      <c r="F111" s="15">
        <v>70.293049999999994</v>
      </c>
      <c r="G111" s="15">
        <v>-147.7989</v>
      </c>
      <c r="H111" s="6" t="s">
        <v>130</v>
      </c>
      <c r="J111" t="s">
        <v>176</v>
      </c>
      <c r="M111" s="3">
        <v>9.02</v>
      </c>
      <c r="N111" s="3">
        <v>10.6</v>
      </c>
      <c r="O111" t="s">
        <v>179</v>
      </c>
    </row>
    <row r="112" spans="1:15" x14ac:dyDescent="0.25">
      <c r="A112" t="s">
        <v>135</v>
      </c>
      <c r="D112" s="5" t="s">
        <v>125</v>
      </c>
      <c r="E112" s="4">
        <v>44766.447222222225</v>
      </c>
      <c r="F112" s="7">
        <v>70.293049999999994</v>
      </c>
      <c r="G112" s="7">
        <v>-147.7989</v>
      </c>
      <c r="H112" s="6" t="s">
        <v>130</v>
      </c>
      <c r="J112" t="s">
        <v>176</v>
      </c>
      <c r="M112" s="3">
        <v>11.13</v>
      </c>
      <c r="N112" s="3">
        <v>11</v>
      </c>
      <c r="O112" t="s">
        <v>116</v>
      </c>
    </row>
    <row r="113" spans="1:15" x14ac:dyDescent="0.25">
      <c r="A113" t="s">
        <v>136</v>
      </c>
      <c r="D113" s="5" t="s">
        <v>125</v>
      </c>
      <c r="E113" s="4">
        <v>44766.447222222225</v>
      </c>
      <c r="F113" s="15">
        <v>70.293049999999994</v>
      </c>
      <c r="G113" s="15">
        <v>-147.7989</v>
      </c>
      <c r="H113" s="6" t="s">
        <v>130</v>
      </c>
      <c r="J113" t="s">
        <v>176</v>
      </c>
      <c r="M113" s="3">
        <v>13.3</v>
      </c>
      <c r="N113" s="3">
        <v>11.1</v>
      </c>
      <c r="O113" t="s">
        <v>116</v>
      </c>
    </row>
    <row r="114" spans="1:15" x14ac:dyDescent="0.25">
      <c r="A114" t="s">
        <v>137</v>
      </c>
      <c r="D114" s="5" t="s">
        <v>125</v>
      </c>
      <c r="E114" s="4">
        <v>44399.750694444447</v>
      </c>
      <c r="F114" s="7">
        <v>70.292900000000003</v>
      </c>
      <c r="G114" s="7">
        <v>-147.79822999999999</v>
      </c>
      <c r="H114" s="6" t="s">
        <v>130</v>
      </c>
      <c r="J114" t="s">
        <v>176</v>
      </c>
      <c r="M114" s="3">
        <v>14.47</v>
      </c>
      <c r="N114" s="3">
        <v>12.8</v>
      </c>
      <c r="O114" t="s">
        <v>181</v>
      </c>
    </row>
    <row r="115" spans="1:15" x14ac:dyDescent="0.25">
      <c r="A115" t="s">
        <v>138</v>
      </c>
      <c r="D115" s="5" t="s">
        <v>125</v>
      </c>
      <c r="E115" s="4">
        <v>43304.541666666664</v>
      </c>
      <c r="F115" s="14">
        <v>70.292900000000003</v>
      </c>
      <c r="G115" s="14">
        <v>-147.79822999999999</v>
      </c>
      <c r="H115" s="6" t="s">
        <v>130</v>
      </c>
      <c r="J115" t="s">
        <v>176</v>
      </c>
      <c r="M115" s="3">
        <v>33.700000000000003</v>
      </c>
      <c r="N115" s="3">
        <v>14.8</v>
      </c>
      <c r="O115" t="s">
        <v>182</v>
      </c>
    </row>
    <row r="116" spans="1:15" x14ac:dyDescent="0.25">
      <c r="A116" t="s">
        <v>139</v>
      </c>
      <c r="D116" s="5" t="s">
        <v>123</v>
      </c>
      <c r="E116" s="4">
        <v>43668.663194444445</v>
      </c>
      <c r="F116" s="14">
        <v>70.515600000000006</v>
      </c>
      <c r="G116" s="14">
        <v>-149.46764999999999</v>
      </c>
      <c r="H116" s="6" t="s">
        <v>131</v>
      </c>
      <c r="J116" t="s">
        <v>176</v>
      </c>
      <c r="M116" s="3">
        <v>24.05</v>
      </c>
      <c r="N116" s="3">
        <v>15</v>
      </c>
      <c r="O116" t="s">
        <v>183</v>
      </c>
    </row>
    <row r="117" spans="1:15" x14ac:dyDescent="0.25">
      <c r="A117" t="s">
        <v>140</v>
      </c>
      <c r="D117" s="5" t="s">
        <v>122</v>
      </c>
      <c r="E117" s="4">
        <v>43303.479166666664</v>
      </c>
      <c r="F117" s="14">
        <v>70.276660000000007</v>
      </c>
      <c r="G117" s="14">
        <v>-147.77771000000001</v>
      </c>
      <c r="H117" s="6" t="s">
        <v>130</v>
      </c>
      <c r="J117" t="s">
        <v>176</v>
      </c>
      <c r="M117" s="3">
        <v>34.380000000000003</v>
      </c>
      <c r="N117" s="3">
        <v>15.5</v>
      </c>
      <c r="O117" t="s">
        <v>184</v>
      </c>
    </row>
    <row r="118" spans="1:15" x14ac:dyDescent="0.25">
      <c r="A118" t="s">
        <v>141</v>
      </c>
      <c r="D118" s="5" t="s">
        <v>123</v>
      </c>
      <c r="E118" s="4">
        <v>43668.663194444445</v>
      </c>
      <c r="F118" s="14">
        <v>70.515600000000006</v>
      </c>
      <c r="G118" s="14">
        <v>-149.46764999999999</v>
      </c>
      <c r="H118" s="6" t="s">
        <v>131</v>
      </c>
      <c r="J118" t="s">
        <v>176</v>
      </c>
      <c r="M118" s="3">
        <v>46.47</v>
      </c>
      <c r="N118" s="3">
        <v>16</v>
      </c>
      <c r="O118" t="s">
        <v>185</v>
      </c>
    </row>
    <row r="119" spans="1:15" x14ac:dyDescent="0.25">
      <c r="A119" t="s">
        <v>142</v>
      </c>
      <c r="D119" s="5" t="s">
        <v>126</v>
      </c>
      <c r="E119" s="4">
        <v>43668.736111111109</v>
      </c>
      <c r="F119" s="14">
        <v>70.498609999999999</v>
      </c>
      <c r="G119" s="14">
        <v>-149.59873999999999</v>
      </c>
      <c r="H119" s="6" t="s">
        <v>131</v>
      </c>
      <c r="J119" t="s">
        <v>176</v>
      </c>
      <c r="M119" s="3">
        <v>66.37</v>
      </c>
      <c r="N119" s="3">
        <v>19</v>
      </c>
      <c r="O119" t="s">
        <v>186</v>
      </c>
    </row>
    <row r="120" spans="1:15" x14ac:dyDescent="0.25">
      <c r="A120" t="s">
        <v>156</v>
      </c>
      <c r="D120" s="10" t="s">
        <v>124</v>
      </c>
      <c r="E120" s="4">
        <v>44402.876388888886</v>
      </c>
      <c r="F120" s="11">
        <v>70.172830000000005</v>
      </c>
      <c r="G120" s="11">
        <v>-145.95804000000001</v>
      </c>
      <c r="H120" s="10" t="s">
        <v>132</v>
      </c>
      <c r="J120" t="s">
        <v>178</v>
      </c>
      <c r="M120" s="3">
        <v>1.38</v>
      </c>
      <c r="N120" s="3">
        <v>6.1</v>
      </c>
      <c r="O120" t="s">
        <v>118</v>
      </c>
    </row>
    <row r="121" spans="1:15" x14ac:dyDescent="0.25">
      <c r="A121" s="6" t="s">
        <v>157</v>
      </c>
      <c r="D121" s="10" t="s">
        <v>124</v>
      </c>
      <c r="E121" s="4">
        <v>44789.472222222219</v>
      </c>
      <c r="F121" s="11">
        <v>70.172070000000005</v>
      </c>
      <c r="G121" s="11">
        <v>-145.95714000000001</v>
      </c>
      <c r="H121" s="10" t="s">
        <v>132</v>
      </c>
      <c r="J121" s="14" t="s">
        <v>178</v>
      </c>
      <c r="M121" s="3">
        <v>2.0299999999999998</v>
      </c>
      <c r="N121" s="3">
        <v>6.7</v>
      </c>
      <c r="O121" s="14" t="s">
        <v>115</v>
      </c>
    </row>
    <row r="122" spans="1:15" x14ac:dyDescent="0.25">
      <c r="A122" s="6" t="s">
        <v>158</v>
      </c>
      <c r="D122" s="10" t="s">
        <v>125</v>
      </c>
      <c r="E122" s="4">
        <v>44766.447222222225</v>
      </c>
      <c r="F122" s="11">
        <v>70.293049999999994</v>
      </c>
      <c r="G122" s="11">
        <v>-147.7989</v>
      </c>
      <c r="H122" s="10" t="s">
        <v>130</v>
      </c>
      <c r="J122" s="14" t="s">
        <v>178</v>
      </c>
      <c r="M122" s="3">
        <v>3.02</v>
      </c>
      <c r="N122" s="3">
        <v>7.4</v>
      </c>
      <c r="O122" s="14" t="s">
        <v>116</v>
      </c>
    </row>
    <row r="123" spans="1:15" x14ac:dyDescent="0.25">
      <c r="A123" s="6" t="s">
        <v>159</v>
      </c>
      <c r="D123" s="10" t="s">
        <v>125</v>
      </c>
      <c r="E123" s="4">
        <v>44766.447222222225</v>
      </c>
      <c r="F123" s="11">
        <v>70.293049999999994</v>
      </c>
      <c r="G123" s="11">
        <v>-147.7989</v>
      </c>
      <c r="H123" s="10" t="s">
        <v>130</v>
      </c>
      <c r="J123" s="14" t="s">
        <v>178</v>
      </c>
      <c r="M123" s="3">
        <v>1.17</v>
      </c>
      <c r="N123" s="3">
        <v>7.5</v>
      </c>
      <c r="O123" s="14" t="s">
        <v>116</v>
      </c>
    </row>
    <row r="124" spans="1:15" x14ac:dyDescent="0.25">
      <c r="A124" s="6" t="s">
        <v>160</v>
      </c>
      <c r="D124" s="10" t="s">
        <v>125</v>
      </c>
      <c r="E124" s="4">
        <v>44786.497916666667</v>
      </c>
      <c r="F124" s="11">
        <v>70.293049999999994</v>
      </c>
      <c r="G124" s="11">
        <v>-147.7989</v>
      </c>
      <c r="H124" s="10" t="s">
        <v>130</v>
      </c>
      <c r="J124" s="14" t="s">
        <v>178</v>
      </c>
      <c r="M124" s="3">
        <v>2.92</v>
      </c>
      <c r="N124" s="3">
        <v>7.5</v>
      </c>
      <c r="O124" s="14" t="s">
        <v>191</v>
      </c>
    </row>
    <row r="125" spans="1:15" x14ac:dyDescent="0.25">
      <c r="A125" s="6" t="s">
        <v>161</v>
      </c>
      <c r="D125" s="10" t="s">
        <v>125</v>
      </c>
      <c r="E125" s="4">
        <v>44399.750694444447</v>
      </c>
      <c r="F125" s="15">
        <v>70.292900000000003</v>
      </c>
      <c r="G125" s="15">
        <v>-147.79822999999999</v>
      </c>
      <c r="H125" s="10" t="s">
        <v>130</v>
      </c>
      <c r="J125" s="14" t="s">
        <v>178</v>
      </c>
      <c r="M125" s="3">
        <v>3.06</v>
      </c>
      <c r="N125" s="3">
        <v>7.6</v>
      </c>
      <c r="O125" s="14" t="s">
        <v>181</v>
      </c>
    </row>
    <row r="126" spans="1:15" x14ac:dyDescent="0.25">
      <c r="A126" s="6" t="s">
        <v>162</v>
      </c>
      <c r="D126" s="10" t="s">
        <v>124</v>
      </c>
      <c r="E126" s="4">
        <v>44402.876388888886</v>
      </c>
      <c r="F126" s="15">
        <v>70.172830000000005</v>
      </c>
      <c r="G126" s="15">
        <v>-145.95804000000001</v>
      </c>
      <c r="H126" s="10" t="s">
        <v>132</v>
      </c>
      <c r="J126" s="14" t="s">
        <v>178</v>
      </c>
      <c r="M126" s="3">
        <v>5.48</v>
      </c>
      <c r="N126" s="3">
        <v>8.9</v>
      </c>
      <c r="O126" s="14" t="s">
        <v>118</v>
      </c>
    </row>
    <row r="127" spans="1:15" x14ac:dyDescent="0.25">
      <c r="A127" s="6" t="s">
        <v>163</v>
      </c>
      <c r="D127" s="10" t="s">
        <v>124</v>
      </c>
      <c r="E127" s="4">
        <v>44789.472222222219</v>
      </c>
      <c r="F127" s="15">
        <v>70.172070000000005</v>
      </c>
      <c r="G127" s="15">
        <v>-145.95714000000001</v>
      </c>
      <c r="H127" s="10" t="s">
        <v>132</v>
      </c>
      <c r="J127" s="14" t="s">
        <v>178</v>
      </c>
      <c r="M127" s="3">
        <v>7.37</v>
      </c>
      <c r="N127" s="3">
        <v>9.1999999999999993</v>
      </c>
      <c r="O127" s="14" t="s">
        <v>115</v>
      </c>
    </row>
    <row r="128" spans="1:15" x14ac:dyDescent="0.25">
      <c r="A128" s="6" t="s">
        <v>164</v>
      </c>
      <c r="D128" s="10" t="s">
        <v>125</v>
      </c>
      <c r="E128" s="4">
        <v>44786.497916666667</v>
      </c>
      <c r="F128" s="15">
        <v>70.293049999999994</v>
      </c>
      <c r="G128" s="15">
        <v>-147.7989</v>
      </c>
      <c r="H128" s="10" t="s">
        <v>130</v>
      </c>
      <c r="J128" s="14" t="s">
        <v>178</v>
      </c>
      <c r="M128" s="3">
        <v>15.55</v>
      </c>
      <c r="N128" s="3">
        <v>11.9</v>
      </c>
      <c r="O128" s="14" t="s">
        <v>191</v>
      </c>
    </row>
    <row r="129" spans="1:15" x14ac:dyDescent="0.25">
      <c r="A129" s="6" t="s">
        <v>165</v>
      </c>
      <c r="D129" s="10" t="s">
        <v>125</v>
      </c>
      <c r="E129" s="4">
        <v>44786.497916666667</v>
      </c>
      <c r="F129" s="15">
        <v>70.293049999999994</v>
      </c>
      <c r="G129" s="15">
        <v>-147.7989</v>
      </c>
      <c r="H129" s="10" t="s">
        <v>130</v>
      </c>
      <c r="J129" s="14" t="s">
        <v>178</v>
      </c>
      <c r="M129" s="3">
        <v>23.42</v>
      </c>
      <c r="N129" s="3">
        <v>13.5</v>
      </c>
      <c r="O129" s="14" t="s">
        <v>191</v>
      </c>
    </row>
    <row r="130" spans="1:15" x14ac:dyDescent="0.25">
      <c r="A130" t="s">
        <v>44</v>
      </c>
      <c r="B130" t="s">
        <v>2</v>
      </c>
      <c r="C130" s="9">
        <v>202202</v>
      </c>
      <c r="D130" s="12">
        <v>1</v>
      </c>
      <c r="E130" s="17">
        <v>44805</v>
      </c>
      <c r="F130" s="9">
        <v>60.007399999999997</v>
      </c>
      <c r="G130" s="9">
        <v>-168.07210000000001</v>
      </c>
      <c r="H130" s="12"/>
      <c r="J130" t="s">
        <v>48</v>
      </c>
      <c r="K130" t="s">
        <v>49</v>
      </c>
      <c r="L130" s="9" t="s">
        <v>205</v>
      </c>
      <c r="M130" s="3">
        <f>AVERAGE(1.26,1.46)</f>
        <v>1.3599999999999999</v>
      </c>
      <c r="N130" s="3">
        <f>AVERAGE(5.5,6)</f>
        <v>5.75</v>
      </c>
      <c r="O130" s="14" t="s">
        <v>50</v>
      </c>
    </row>
    <row r="131" spans="1:15" x14ac:dyDescent="0.25">
      <c r="A131" s="10" t="s">
        <v>45</v>
      </c>
      <c r="B131" t="s">
        <v>2</v>
      </c>
      <c r="C131" s="9">
        <v>202202</v>
      </c>
      <c r="D131" s="12">
        <v>1</v>
      </c>
      <c r="E131" s="17">
        <v>44805</v>
      </c>
      <c r="F131" s="9">
        <v>60.007399999999997</v>
      </c>
      <c r="G131" s="9">
        <v>-168.07210000000001</v>
      </c>
      <c r="H131" s="12"/>
      <c r="J131" s="14" t="s">
        <v>48</v>
      </c>
      <c r="K131" t="s">
        <v>49</v>
      </c>
      <c r="L131" s="9" t="s">
        <v>205</v>
      </c>
      <c r="M131" s="3">
        <f>AVERAGE(1.21,1.42)</f>
        <v>1.3149999999999999</v>
      </c>
      <c r="N131" s="3">
        <f>AVERAGE(6,6.2)</f>
        <v>6.1</v>
      </c>
      <c r="O131" s="14" t="s">
        <v>50</v>
      </c>
    </row>
    <row r="132" spans="1:15" x14ac:dyDescent="0.25">
      <c r="A132" s="10" t="s">
        <v>46</v>
      </c>
      <c r="B132" t="s">
        <v>2</v>
      </c>
      <c r="C132" s="9">
        <v>202202</v>
      </c>
      <c r="D132" s="12">
        <v>1</v>
      </c>
      <c r="E132" s="17">
        <v>44805</v>
      </c>
      <c r="F132" s="9">
        <v>60.007399999999997</v>
      </c>
      <c r="G132" s="9">
        <v>-168.07210000000001</v>
      </c>
      <c r="H132" s="12"/>
      <c r="J132" s="14" t="s">
        <v>48</v>
      </c>
      <c r="K132" t="s">
        <v>49</v>
      </c>
      <c r="L132" s="9" t="s">
        <v>205</v>
      </c>
      <c r="M132" s="3">
        <f>AVERAGE(1.33,1.23)</f>
        <v>1.28</v>
      </c>
      <c r="N132" s="3">
        <f>AVERAGE(6,6)</f>
        <v>6</v>
      </c>
      <c r="O132" s="14" t="s">
        <v>50</v>
      </c>
    </row>
    <row r="133" spans="1:15" x14ac:dyDescent="0.25">
      <c r="A133" s="10" t="s">
        <v>47</v>
      </c>
      <c r="B133" t="s">
        <v>2</v>
      </c>
      <c r="C133" s="9">
        <v>202202</v>
      </c>
      <c r="D133" s="12">
        <v>1</v>
      </c>
      <c r="E133" s="17">
        <v>44805</v>
      </c>
      <c r="F133" s="9">
        <v>60.007399999999997</v>
      </c>
      <c r="G133" s="9">
        <v>-168.07210000000001</v>
      </c>
      <c r="H133" s="12"/>
      <c r="J133" s="14" t="s">
        <v>48</v>
      </c>
      <c r="K133" t="s">
        <v>49</v>
      </c>
      <c r="L133" s="9" t="s">
        <v>205</v>
      </c>
      <c r="M133" s="3">
        <f>AVERAGE(1.289,1.569,1.57)</f>
        <v>1.476</v>
      </c>
      <c r="N133" s="3">
        <f>AVERAGE(6.5,6.2,6.4)</f>
        <v>6.3666666666666671</v>
      </c>
      <c r="O133" s="14" t="s">
        <v>51</v>
      </c>
    </row>
    <row r="134" spans="1:15" x14ac:dyDescent="0.25">
      <c r="A134" s="10" t="s">
        <v>13</v>
      </c>
      <c r="B134" t="s">
        <v>2</v>
      </c>
      <c r="C134" s="9">
        <v>202202</v>
      </c>
      <c r="D134" s="12">
        <v>10</v>
      </c>
      <c r="E134" s="17">
        <v>44809</v>
      </c>
      <c r="F134" s="9">
        <v>60.997999999999998</v>
      </c>
      <c r="G134" s="9">
        <v>-168.99333333333334</v>
      </c>
      <c r="H134" s="12"/>
      <c r="I134" s="1">
        <v>44851</v>
      </c>
      <c r="J134" s="14" t="s">
        <v>15</v>
      </c>
      <c r="K134" s="9" t="s">
        <v>204</v>
      </c>
      <c r="L134" s="9" t="s">
        <v>205</v>
      </c>
      <c r="M134" s="3">
        <f>AVERAGE(0.278,0.443,0.369,0.377,0.33)</f>
        <v>0.35940000000000005</v>
      </c>
      <c r="N134" s="3">
        <v>3</v>
      </c>
      <c r="O134" s="14" t="s">
        <v>16</v>
      </c>
    </row>
    <row r="135" spans="1:15" x14ac:dyDescent="0.25">
      <c r="A135" s="10" t="s">
        <v>14</v>
      </c>
      <c r="B135" t="s">
        <v>2</v>
      </c>
      <c r="C135" s="9">
        <v>202202</v>
      </c>
      <c r="D135" s="12">
        <v>10</v>
      </c>
      <c r="E135" s="17">
        <v>44809</v>
      </c>
      <c r="F135" s="9">
        <v>60.997999999999998</v>
      </c>
      <c r="G135" s="9">
        <v>-168.99333333333334</v>
      </c>
      <c r="H135" s="12"/>
      <c r="I135" s="1">
        <v>44851</v>
      </c>
      <c r="J135" s="14" t="s">
        <v>15</v>
      </c>
      <c r="K135" s="9" t="s">
        <v>204</v>
      </c>
      <c r="L135" s="9" t="s">
        <v>205</v>
      </c>
      <c r="M135" s="3">
        <f>AVERAGE(0.294,0.334,0.311)</f>
        <v>0.313</v>
      </c>
      <c r="N135" s="3">
        <f>AVERAGE(2.5,2,2.6)</f>
        <v>2.3666666666666667</v>
      </c>
      <c r="O135" s="14" t="s">
        <v>17</v>
      </c>
    </row>
    <row r="136" spans="1:15" x14ac:dyDescent="0.25">
      <c r="A136" s="10" t="s">
        <v>61</v>
      </c>
      <c r="B136" t="s">
        <v>2</v>
      </c>
      <c r="C136" s="9">
        <v>202202</v>
      </c>
      <c r="D136" s="12">
        <v>1</v>
      </c>
      <c r="E136" s="14"/>
      <c r="F136" s="14"/>
      <c r="G136" s="14"/>
      <c r="H136" s="12"/>
      <c r="J136" s="14" t="s">
        <v>15</v>
      </c>
      <c r="M136" s="3">
        <f>1.41/4</f>
        <v>0.35249999999999998</v>
      </c>
      <c r="N136" s="3">
        <f>2.8</f>
        <v>2.8</v>
      </c>
      <c r="O136" s="14" t="s">
        <v>65</v>
      </c>
    </row>
    <row r="137" spans="1:15" x14ac:dyDescent="0.25">
      <c r="A137" s="10" t="s">
        <v>33</v>
      </c>
      <c r="B137" t="s">
        <v>2</v>
      </c>
      <c r="C137" s="9">
        <v>202202</v>
      </c>
      <c r="D137" s="12">
        <v>22</v>
      </c>
      <c r="E137" s="4">
        <v>44813</v>
      </c>
      <c r="F137" s="14">
        <v>62.502499999999998</v>
      </c>
      <c r="G137" s="14">
        <v>-169.01499999999999</v>
      </c>
      <c r="H137" s="12"/>
      <c r="J137" s="14" t="s">
        <v>35</v>
      </c>
      <c r="K137" t="s">
        <v>37</v>
      </c>
      <c r="M137" s="3">
        <f>2.527/7</f>
        <v>0.36100000000000004</v>
      </c>
      <c r="N137" s="3"/>
      <c r="O137" s="14" t="s">
        <v>38</v>
      </c>
    </row>
    <row r="138" spans="1:15" x14ac:dyDescent="0.25">
      <c r="A138" s="10" t="s">
        <v>34</v>
      </c>
      <c r="B138" t="s">
        <v>2</v>
      </c>
      <c r="C138" s="9">
        <v>202202</v>
      </c>
      <c r="D138" s="12">
        <v>22</v>
      </c>
      <c r="E138" s="4">
        <v>44813</v>
      </c>
      <c r="F138" s="14">
        <v>62.502499999999998</v>
      </c>
      <c r="G138" s="14">
        <v>-169.01499999999999</v>
      </c>
      <c r="H138" s="12"/>
      <c r="J138" s="14" t="s">
        <v>35</v>
      </c>
      <c r="K138" t="s">
        <v>37</v>
      </c>
      <c r="M138" s="3">
        <f>4.33/3</f>
        <v>1.4433333333333334</v>
      </c>
      <c r="N138" s="3"/>
      <c r="O138" s="14" t="s">
        <v>39</v>
      </c>
    </row>
    <row r="139" spans="1:15" x14ac:dyDescent="0.25">
      <c r="A139" s="10" t="s">
        <v>166</v>
      </c>
      <c r="D139" s="12" t="s">
        <v>125</v>
      </c>
      <c r="E139" s="4">
        <v>44401.739583333336</v>
      </c>
      <c r="F139" s="15">
        <v>70.292900000000003</v>
      </c>
      <c r="G139" s="15">
        <v>-147.79822999999999</v>
      </c>
      <c r="H139" s="12" t="s">
        <v>130</v>
      </c>
      <c r="J139" s="14" t="s">
        <v>4</v>
      </c>
      <c r="M139" s="3">
        <v>1.52</v>
      </c>
      <c r="N139" s="3">
        <v>6</v>
      </c>
      <c r="O139" s="14" t="s">
        <v>188</v>
      </c>
    </row>
    <row r="140" spans="1:15" x14ac:dyDescent="0.25">
      <c r="A140" t="s">
        <v>167</v>
      </c>
      <c r="D140" s="13" t="s">
        <v>125</v>
      </c>
      <c r="E140" s="4">
        <v>44401.739583333336</v>
      </c>
      <c r="F140" s="15">
        <v>70.292900000000003</v>
      </c>
      <c r="G140" s="15">
        <v>-147.79822999999999</v>
      </c>
      <c r="H140" s="13" t="s">
        <v>130</v>
      </c>
      <c r="J140" t="s">
        <v>4</v>
      </c>
      <c r="M140" s="3">
        <v>1.1499999999999999</v>
      </c>
      <c r="N140" s="3">
        <v>6.3</v>
      </c>
      <c r="O140" s="14" t="s">
        <v>188</v>
      </c>
    </row>
    <row r="141" spans="1:15" x14ac:dyDescent="0.25">
      <c r="A141" s="12" t="s">
        <v>168</v>
      </c>
      <c r="D141" s="13" t="s">
        <v>125</v>
      </c>
      <c r="E141" s="4">
        <v>44401.739583333336</v>
      </c>
      <c r="F141" s="15">
        <v>70.292900000000003</v>
      </c>
      <c r="G141" s="15">
        <v>-147.79822999999999</v>
      </c>
      <c r="H141" s="13" t="s">
        <v>130</v>
      </c>
      <c r="J141" s="14" t="s">
        <v>4</v>
      </c>
      <c r="M141" s="3">
        <v>3.43</v>
      </c>
      <c r="N141" s="3">
        <v>8.4</v>
      </c>
      <c r="O141" s="14" t="s">
        <v>188</v>
      </c>
    </row>
    <row r="142" spans="1:15" x14ac:dyDescent="0.25">
      <c r="A142" s="12" t="s">
        <v>169</v>
      </c>
      <c r="D142" s="13" t="s">
        <v>125</v>
      </c>
      <c r="E142" s="4">
        <v>44765.863194444442</v>
      </c>
      <c r="F142" s="15">
        <v>70.293049999999994</v>
      </c>
      <c r="G142" s="15">
        <v>-147.7989</v>
      </c>
      <c r="H142" s="13" t="s">
        <v>130</v>
      </c>
      <c r="J142" s="14" t="s">
        <v>4</v>
      </c>
      <c r="M142" s="3">
        <v>3.5</v>
      </c>
      <c r="N142" s="3">
        <v>8.8000000000000007</v>
      </c>
      <c r="O142" s="14" t="s">
        <v>120</v>
      </c>
    </row>
    <row r="143" spans="1:15" x14ac:dyDescent="0.25">
      <c r="A143" s="12" t="s">
        <v>170</v>
      </c>
      <c r="D143" s="13" t="s">
        <v>125</v>
      </c>
      <c r="E143" s="4">
        <v>44765.863194444442</v>
      </c>
      <c r="F143" s="15">
        <v>70.293049999999994</v>
      </c>
      <c r="G143" s="15">
        <v>-147.7989</v>
      </c>
      <c r="H143" s="13" t="s">
        <v>130</v>
      </c>
      <c r="J143" s="14" t="s">
        <v>4</v>
      </c>
      <c r="M143" s="3">
        <v>4.3499999999999996</v>
      </c>
      <c r="N143" s="3">
        <v>9.5</v>
      </c>
      <c r="O143" s="14" t="s">
        <v>120</v>
      </c>
    </row>
    <row r="144" spans="1:15" x14ac:dyDescent="0.25">
      <c r="A144" s="12" t="s">
        <v>171</v>
      </c>
      <c r="D144" s="13" t="s">
        <v>125</v>
      </c>
      <c r="E144" s="4">
        <v>44766.447222222225</v>
      </c>
      <c r="F144" s="15">
        <v>70.293049999999994</v>
      </c>
      <c r="G144" s="15">
        <v>-147.7989</v>
      </c>
      <c r="H144" s="13" t="s">
        <v>130</v>
      </c>
      <c r="J144" s="14" t="s">
        <v>4</v>
      </c>
      <c r="M144" s="3">
        <v>5.44</v>
      </c>
      <c r="N144" s="3">
        <v>9.5</v>
      </c>
      <c r="O144" s="14" t="s">
        <v>116</v>
      </c>
    </row>
    <row r="145" spans="1:15" x14ac:dyDescent="0.25">
      <c r="A145" s="12" t="s">
        <v>172</v>
      </c>
      <c r="D145" s="13" t="s">
        <v>154</v>
      </c>
      <c r="E145" s="4">
        <v>44792.40625</v>
      </c>
      <c r="F145" s="15">
        <v>70.155240000000006</v>
      </c>
      <c r="G145" s="15">
        <v>-146.11319</v>
      </c>
      <c r="H145" s="13" t="s">
        <v>132</v>
      </c>
      <c r="J145" s="14" t="s">
        <v>4</v>
      </c>
      <c r="M145" s="3">
        <v>5.1100000000000003</v>
      </c>
      <c r="N145" s="3">
        <v>9.8000000000000007</v>
      </c>
      <c r="O145" s="14" t="s">
        <v>189</v>
      </c>
    </row>
    <row r="146" spans="1:15" x14ac:dyDescent="0.25">
      <c r="A146" s="12" t="s">
        <v>173</v>
      </c>
      <c r="D146" s="13" t="s">
        <v>124</v>
      </c>
      <c r="E146" s="4">
        <v>44789.472222222219</v>
      </c>
      <c r="F146" s="15">
        <v>70.172070000000005</v>
      </c>
      <c r="G146" s="15">
        <v>-145.95714000000001</v>
      </c>
      <c r="H146" s="13" t="s">
        <v>132</v>
      </c>
      <c r="J146" s="14" t="s">
        <v>4</v>
      </c>
      <c r="M146" s="3">
        <v>7.23</v>
      </c>
      <c r="N146" s="3">
        <v>10.5</v>
      </c>
      <c r="O146" s="14" t="s">
        <v>115</v>
      </c>
    </row>
    <row r="147" spans="1:15" x14ac:dyDescent="0.25">
      <c r="A147" s="12" t="s">
        <v>174</v>
      </c>
      <c r="D147" s="13" t="s">
        <v>125</v>
      </c>
      <c r="E147" s="4">
        <v>44401.739583333336</v>
      </c>
      <c r="F147" s="15">
        <v>70.292900000000003</v>
      </c>
      <c r="G147" s="15">
        <v>-147.79822999999999</v>
      </c>
      <c r="H147" s="13" t="s">
        <v>130</v>
      </c>
      <c r="J147" s="14" t="s">
        <v>4</v>
      </c>
      <c r="M147" s="3">
        <v>14.71</v>
      </c>
      <c r="N147" s="3">
        <v>13.5</v>
      </c>
      <c r="O147" s="14" t="s">
        <v>188</v>
      </c>
    </row>
    <row r="148" spans="1:15" x14ac:dyDescent="0.25">
      <c r="A148" s="12" t="s">
        <v>175</v>
      </c>
      <c r="D148" s="13" t="s">
        <v>154</v>
      </c>
      <c r="E148" s="4">
        <v>44792.40625</v>
      </c>
      <c r="F148" s="15">
        <v>70.155240000000006</v>
      </c>
      <c r="G148" s="15">
        <v>-146.11319</v>
      </c>
      <c r="H148" s="13" t="s">
        <v>132</v>
      </c>
      <c r="J148" s="14" t="s">
        <v>4</v>
      </c>
      <c r="M148" s="3">
        <v>21.34</v>
      </c>
      <c r="N148" s="3">
        <v>14.7</v>
      </c>
      <c r="O148" s="14" t="s">
        <v>189</v>
      </c>
    </row>
    <row r="149" spans="1:15" x14ac:dyDescent="0.25">
      <c r="A149" s="12" t="s">
        <v>70</v>
      </c>
      <c r="B149" t="s">
        <v>81</v>
      </c>
      <c r="C149" s="18">
        <v>202202</v>
      </c>
      <c r="D149" s="13" t="s">
        <v>82</v>
      </c>
      <c r="E149" s="19">
        <v>44777</v>
      </c>
      <c r="F149" s="20">
        <v>56.258499999999998</v>
      </c>
      <c r="G149" s="20">
        <v>-132.36789999999999</v>
      </c>
      <c r="H149" s="13"/>
      <c r="J149" s="14" t="s">
        <v>83</v>
      </c>
      <c r="K149" s="21" t="s">
        <v>206</v>
      </c>
      <c r="M149" s="3">
        <v>43.45</v>
      </c>
      <c r="N149" s="3">
        <v>16.2</v>
      </c>
      <c r="O149" s="14"/>
    </row>
    <row r="150" spans="1:15" x14ac:dyDescent="0.25">
      <c r="A150" t="s">
        <v>71</v>
      </c>
      <c r="B150" t="s">
        <v>81</v>
      </c>
      <c r="C150" s="18">
        <v>202202</v>
      </c>
      <c r="D150" s="14" t="s">
        <v>82</v>
      </c>
      <c r="E150" s="19">
        <v>44777</v>
      </c>
      <c r="F150" s="20">
        <v>56.258499999999998</v>
      </c>
      <c r="G150" s="20">
        <v>-132.36789999999999</v>
      </c>
      <c r="H150" s="14"/>
      <c r="J150" t="s">
        <v>83</v>
      </c>
      <c r="K150" s="21" t="s">
        <v>206</v>
      </c>
      <c r="M150" s="3">
        <v>43.46</v>
      </c>
      <c r="N150" s="3">
        <v>15.8</v>
      </c>
      <c r="O150" s="14"/>
    </row>
    <row r="151" spans="1:15" x14ac:dyDescent="0.25">
      <c r="A151" s="13" t="s">
        <v>72</v>
      </c>
      <c r="B151" t="s">
        <v>81</v>
      </c>
      <c r="C151" s="18">
        <v>202202</v>
      </c>
      <c r="D151" s="14" t="s">
        <v>82</v>
      </c>
      <c r="E151" s="19">
        <v>44777</v>
      </c>
      <c r="F151" s="20">
        <v>56.258499999999998</v>
      </c>
      <c r="G151" s="20">
        <v>-132.36789999999999</v>
      </c>
      <c r="H151" s="14"/>
      <c r="J151" s="14" t="s">
        <v>83</v>
      </c>
      <c r="K151" s="21" t="s">
        <v>206</v>
      </c>
      <c r="M151" s="3">
        <v>42.57</v>
      </c>
      <c r="N151" s="3">
        <v>16.3</v>
      </c>
      <c r="O151" s="14"/>
    </row>
    <row r="152" spans="1:15" x14ac:dyDescent="0.25">
      <c r="A152" s="13" t="s">
        <v>73</v>
      </c>
      <c r="B152" t="s">
        <v>81</v>
      </c>
      <c r="C152" s="18">
        <v>202202</v>
      </c>
      <c r="D152" s="14" t="s">
        <v>82</v>
      </c>
      <c r="E152" s="19">
        <v>44777</v>
      </c>
      <c r="F152" s="20">
        <v>56.258499999999998</v>
      </c>
      <c r="G152" s="20">
        <v>-132.36789999999999</v>
      </c>
      <c r="H152" s="14"/>
      <c r="J152" s="14" t="s">
        <v>83</v>
      </c>
      <c r="K152" s="21" t="s">
        <v>206</v>
      </c>
      <c r="M152" s="3">
        <v>42.43</v>
      </c>
      <c r="N152" s="3">
        <v>16.3</v>
      </c>
      <c r="O152" s="14"/>
    </row>
    <row r="153" spans="1:15" x14ac:dyDescent="0.25">
      <c r="A153" s="13" t="s">
        <v>74</v>
      </c>
      <c r="B153" t="s">
        <v>81</v>
      </c>
      <c r="C153" s="18">
        <v>202202</v>
      </c>
      <c r="D153" s="14" t="s">
        <v>82</v>
      </c>
      <c r="E153" s="19">
        <v>44777</v>
      </c>
      <c r="F153" s="20">
        <v>56.258499999999998</v>
      </c>
      <c r="G153" s="20">
        <v>-132.36789999999999</v>
      </c>
      <c r="H153" s="14"/>
      <c r="J153" s="14" t="s">
        <v>83</v>
      </c>
      <c r="K153" s="21" t="s">
        <v>206</v>
      </c>
      <c r="M153" s="3">
        <v>38.92</v>
      </c>
      <c r="N153" s="3">
        <v>16</v>
      </c>
      <c r="O153" s="14"/>
    </row>
    <row r="154" spans="1:15" x14ac:dyDescent="0.25">
      <c r="A154" s="13" t="s">
        <v>75</v>
      </c>
      <c r="B154" t="s">
        <v>81</v>
      </c>
      <c r="C154" s="18">
        <v>202202</v>
      </c>
      <c r="D154" s="14" t="s">
        <v>82</v>
      </c>
      <c r="E154" s="19">
        <v>44777</v>
      </c>
      <c r="F154" s="20">
        <v>56.258499999999998</v>
      </c>
      <c r="G154" s="20">
        <v>-132.36789999999999</v>
      </c>
      <c r="H154" s="14"/>
      <c r="J154" s="14" t="s">
        <v>83</v>
      </c>
      <c r="K154" s="21" t="s">
        <v>206</v>
      </c>
      <c r="M154" s="3">
        <v>31.41</v>
      </c>
      <c r="N154" s="3">
        <v>13.8</v>
      </c>
      <c r="O154" s="14"/>
    </row>
    <row r="155" spans="1:15" x14ac:dyDescent="0.25">
      <c r="A155" s="13" t="s">
        <v>76</v>
      </c>
      <c r="B155" t="s">
        <v>81</v>
      </c>
      <c r="C155" s="18">
        <v>202202</v>
      </c>
      <c r="D155" s="14" t="s">
        <v>82</v>
      </c>
      <c r="E155" s="19">
        <v>44777</v>
      </c>
      <c r="F155" s="20">
        <v>56.258499999999998</v>
      </c>
      <c r="G155" s="20">
        <v>-132.36789999999999</v>
      </c>
      <c r="H155" s="14"/>
      <c r="J155" s="14" t="s">
        <v>83</v>
      </c>
      <c r="K155" s="21" t="s">
        <v>206</v>
      </c>
      <c r="M155" s="3">
        <v>43.84</v>
      </c>
      <c r="N155" s="3">
        <v>15.8</v>
      </c>
      <c r="O155" s="14"/>
    </row>
    <row r="156" spans="1:15" x14ac:dyDescent="0.25">
      <c r="A156" s="13" t="s">
        <v>77</v>
      </c>
      <c r="B156" t="s">
        <v>81</v>
      </c>
      <c r="C156" s="18">
        <v>202202</v>
      </c>
      <c r="D156" s="14" t="s">
        <v>82</v>
      </c>
      <c r="E156" s="19">
        <v>44777</v>
      </c>
      <c r="F156" s="20">
        <v>56.258499999999998</v>
      </c>
      <c r="G156" s="20">
        <v>-132.36789999999999</v>
      </c>
      <c r="H156" s="14"/>
      <c r="J156" s="14" t="s">
        <v>83</v>
      </c>
      <c r="K156" s="21" t="s">
        <v>206</v>
      </c>
      <c r="M156" s="3">
        <v>43.35</v>
      </c>
      <c r="N156" s="3">
        <v>16.5</v>
      </c>
      <c r="O156" s="14"/>
    </row>
    <row r="157" spans="1:15" x14ac:dyDescent="0.25">
      <c r="A157" s="13" t="s">
        <v>78</v>
      </c>
      <c r="B157" t="s">
        <v>81</v>
      </c>
      <c r="C157" s="18">
        <v>202202</v>
      </c>
      <c r="D157" s="14" t="s">
        <v>82</v>
      </c>
      <c r="E157" s="19">
        <v>44777</v>
      </c>
      <c r="F157" s="20">
        <v>56.258499999999998</v>
      </c>
      <c r="G157" s="20">
        <v>-132.36789999999999</v>
      </c>
      <c r="H157" s="14"/>
      <c r="J157" s="14" t="s">
        <v>83</v>
      </c>
      <c r="K157" s="21" t="s">
        <v>206</v>
      </c>
      <c r="M157" s="3">
        <v>43.44</v>
      </c>
      <c r="N157" s="3">
        <v>16.399999999999999</v>
      </c>
      <c r="O157" s="14"/>
    </row>
    <row r="158" spans="1:15" x14ac:dyDescent="0.25">
      <c r="A158" s="13" t="s">
        <v>79</v>
      </c>
      <c r="B158" t="s">
        <v>81</v>
      </c>
      <c r="C158" s="18">
        <v>202202</v>
      </c>
      <c r="D158" s="14" t="s">
        <v>82</v>
      </c>
      <c r="E158" s="19">
        <v>44777</v>
      </c>
      <c r="F158" s="20">
        <v>56.258499999999998</v>
      </c>
      <c r="G158" s="20">
        <v>-132.36789999999999</v>
      </c>
      <c r="H158" s="14"/>
      <c r="J158" s="14" t="s">
        <v>83</v>
      </c>
      <c r="K158" s="21" t="s">
        <v>206</v>
      </c>
      <c r="M158" s="3">
        <v>38.25</v>
      </c>
      <c r="N158" s="3">
        <v>16</v>
      </c>
      <c r="O158" s="14"/>
    </row>
    <row r="159" spans="1:15" x14ac:dyDescent="0.25">
      <c r="A159" s="13" t="s">
        <v>80</v>
      </c>
      <c r="B159" t="s">
        <v>81</v>
      </c>
      <c r="C159" s="18">
        <v>202202</v>
      </c>
      <c r="D159" s="14" t="s">
        <v>82</v>
      </c>
      <c r="E159" s="19">
        <v>44777</v>
      </c>
      <c r="F159" s="20">
        <v>56.258499999999998</v>
      </c>
      <c r="G159" s="20">
        <v>-132.36789999999999</v>
      </c>
      <c r="H159" s="14"/>
      <c r="J159" s="14" t="s">
        <v>83</v>
      </c>
      <c r="K159" s="21" t="s">
        <v>206</v>
      </c>
      <c r="M159" s="3">
        <v>39.71</v>
      </c>
      <c r="N159" s="3">
        <v>15.1</v>
      </c>
      <c r="O159" s="14"/>
    </row>
    <row r="160" spans="1:15" x14ac:dyDescent="0.25">
      <c r="A160" t="s">
        <v>208</v>
      </c>
      <c r="D160" s="14" t="s">
        <v>153</v>
      </c>
      <c r="E160" s="4">
        <v>44405.444444444445</v>
      </c>
      <c r="F160" s="15">
        <v>70.185040000000001</v>
      </c>
      <c r="G160" s="15">
        <v>-146.05628999999999</v>
      </c>
      <c r="H160" s="14" t="s">
        <v>132</v>
      </c>
      <c r="J160" t="s">
        <v>18</v>
      </c>
      <c r="K160" s="9" t="s">
        <v>202</v>
      </c>
      <c r="M160" s="3">
        <v>2.52</v>
      </c>
      <c r="N160" s="3">
        <v>7.4</v>
      </c>
      <c r="O160" s="14" t="s">
        <v>187</v>
      </c>
    </row>
    <row r="161" spans="1:15" x14ac:dyDescent="0.25">
      <c r="A161" s="14" t="s">
        <v>209</v>
      </c>
      <c r="D161" s="14" t="s">
        <v>124</v>
      </c>
      <c r="E161" s="4">
        <v>44789.472222222219</v>
      </c>
      <c r="F161" s="15">
        <v>70.172070000000005</v>
      </c>
      <c r="G161" s="15">
        <v>-145.95714000000001</v>
      </c>
      <c r="H161" s="14" t="s">
        <v>132</v>
      </c>
      <c r="J161" s="14" t="s">
        <v>18</v>
      </c>
      <c r="K161" s="9" t="s">
        <v>202</v>
      </c>
      <c r="M161" s="3">
        <v>4.0599999999999996</v>
      </c>
      <c r="N161" s="3">
        <v>8.6999999999999993</v>
      </c>
      <c r="O161" s="14" t="s">
        <v>219</v>
      </c>
    </row>
    <row r="162" spans="1:15" x14ac:dyDescent="0.25">
      <c r="A162" s="14" t="s">
        <v>210</v>
      </c>
      <c r="D162" s="14" t="s">
        <v>154</v>
      </c>
      <c r="E162" s="4">
        <v>44792.40625</v>
      </c>
      <c r="F162" s="15">
        <v>70.155240000000006</v>
      </c>
      <c r="G162" s="15">
        <v>-146.11319</v>
      </c>
      <c r="H162" s="14" t="s">
        <v>132</v>
      </c>
      <c r="J162" s="14" t="s">
        <v>18</v>
      </c>
      <c r="K162" s="9" t="s">
        <v>202</v>
      </c>
      <c r="M162" s="3">
        <v>5.32</v>
      </c>
      <c r="N162" s="3">
        <v>9.1</v>
      </c>
      <c r="O162" s="14" t="s">
        <v>189</v>
      </c>
    </row>
    <row r="163" spans="1:15" x14ac:dyDescent="0.25">
      <c r="A163" s="14" t="s">
        <v>211</v>
      </c>
      <c r="D163" s="14" t="s">
        <v>154</v>
      </c>
      <c r="E163" s="4">
        <v>44792.40625</v>
      </c>
      <c r="F163" s="15">
        <v>70.155240000000006</v>
      </c>
      <c r="G163" s="15">
        <v>-146.11319</v>
      </c>
      <c r="H163" s="14" t="s">
        <v>132</v>
      </c>
      <c r="J163" s="14" t="s">
        <v>18</v>
      </c>
      <c r="K163" s="9" t="s">
        <v>202</v>
      </c>
      <c r="M163" s="3">
        <v>7.33</v>
      </c>
      <c r="N163" s="3">
        <v>10.1</v>
      </c>
      <c r="O163" s="14" t="s">
        <v>189</v>
      </c>
    </row>
    <row r="164" spans="1:15" x14ac:dyDescent="0.25">
      <c r="A164" s="14" t="s">
        <v>212</v>
      </c>
      <c r="D164" s="14" t="s">
        <v>155</v>
      </c>
      <c r="E164" s="4">
        <v>44789.527777777781</v>
      </c>
      <c r="F164" s="15">
        <v>70.142983000000001</v>
      </c>
      <c r="G164" s="15">
        <v>-146.022167</v>
      </c>
      <c r="H164" s="14" t="s">
        <v>132</v>
      </c>
      <c r="J164" s="14" t="s">
        <v>18</v>
      </c>
      <c r="K164" s="9" t="s">
        <v>202</v>
      </c>
      <c r="M164" s="3">
        <v>9.24</v>
      </c>
      <c r="N164" s="3">
        <v>11</v>
      </c>
      <c r="O164" s="14" t="s">
        <v>218</v>
      </c>
    </row>
    <row r="165" spans="1:15" x14ac:dyDescent="0.25">
      <c r="A165" s="14" t="s">
        <v>213</v>
      </c>
      <c r="D165" s="14" t="s">
        <v>154</v>
      </c>
      <c r="E165" s="4">
        <v>44792.40625</v>
      </c>
      <c r="F165" s="15">
        <v>70.155240000000006</v>
      </c>
      <c r="G165" s="15">
        <v>-146.11319</v>
      </c>
      <c r="H165" s="14" t="s">
        <v>132</v>
      </c>
      <c r="J165" s="14" t="s">
        <v>18</v>
      </c>
      <c r="K165" s="9" t="s">
        <v>202</v>
      </c>
      <c r="M165" s="3">
        <v>9.33</v>
      </c>
      <c r="N165" s="3">
        <v>11.1</v>
      </c>
      <c r="O165" s="14" t="s">
        <v>189</v>
      </c>
    </row>
    <row r="166" spans="1:15" x14ac:dyDescent="0.25">
      <c r="A166" s="14" t="s">
        <v>214</v>
      </c>
      <c r="D166" s="14" t="s">
        <v>125</v>
      </c>
      <c r="E166" s="4">
        <v>44399.750694444447</v>
      </c>
      <c r="F166" s="15">
        <v>70.292900000000003</v>
      </c>
      <c r="G166" s="15">
        <v>-147.79822999999999</v>
      </c>
      <c r="H166" s="14" t="s">
        <v>130</v>
      </c>
      <c r="J166" s="14" t="s">
        <v>18</v>
      </c>
      <c r="K166" s="9" t="s">
        <v>202</v>
      </c>
      <c r="M166" s="3">
        <v>9.8000000000000007</v>
      </c>
      <c r="N166" s="3">
        <v>11.2</v>
      </c>
      <c r="O166" s="14" t="s">
        <v>181</v>
      </c>
    </row>
    <row r="167" spans="1:15" x14ac:dyDescent="0.25">
      <c r="A167" s="14" t="s">
        <v>215</v>
      </c>
      <c r="D167" s="14" t="s">
        <v>125</v>
      </c>
      <c r="E167" s="4">
        <v>44399.750694444447</v>
      </c>
      <c r="F167" s="15">
        <v>70.292900000000003</v>
      </c>
      <c r="G167" s="15">
        <v>-147.79822999999999</v>
      </c>
      <c r="H167" s="14" t="s">
        <v>130</v>
      </c>
      <c r="J167" s="14" t="s">
        <v>18</v>
      </c>
      <c r="K167" s="9" t="s">
        <v>202</v>
      </c>
      <c r="M167" s="3">
        <v>10.31</v>
      </c>
      <c r="N167" s="3">
        <v>11.9</v>
      </c>
      <c r="O167" s="14" t="s">
        <v>181</v>
      </c>
    </row>
    <row r="168" spans="1:15" x14ac:dyDescent="0.25">
      <c r="A168" s="14" t="s">
        <v>216</v>
      </c>
      <c r="D168" s="14" t="s">
        <v>125</v>
      </c>
      <c r="E168" s="4">
        <v>44399.750694444447</v>
      </c>
      <c r="F168" s="15">
        <v>70.292900000000003</v>
      </c>
      <c r="G168" s="15">
        <v>-147.79822999999999</v>
      </c>
      <c r="H168" s="14" t="s">
        <v>130</v>
      </c>
      <c r="J168" s="14" t="s">
        <v>18</v>
      </c>
      <c r="K168" s="9" t="s">
        <v>202</v>
      </c>
      <c r="M168" s="3">
        <v>14.05</v>
      </c>
      <c r="N168" s="3">
        <v>12.2</v>
      </c>
      <c r="O168" s="14" t="s">
        <v>181</v>
      </c>
    </row>
    <row r="169" spans="1:15" x14ac:dyDescent="0.25">
      <c r="A169" s="14" t="s">
        <v>217</v>
      </c>
      <c r="D169" s="14" t="s">
        <v>153</v>
      </c>
      <c r="E169" s="4">
        <v>44405.444444444445</v>
      </c>
      <c r="F169" s="15">
        <v>70.185040000000001</v>
      </c>
      <c r="G169" s="15">
        <v>-146.05628999999999</v>
      </c>
      <c r="H169" s="14" t="s">
        <v>132</v>
      </c>
      <c r="J169" s="14" t="s">
        <v>18</v>
      </c>
      <c r="K169" s="9" t="s">
        <v>202</v>
      </c>
      <c r="M169" s="3">
        <v>11.87</v>
      </c>
      <c r="N169" s="3">
        <v>12.4</v>
      </c>
      <c r="O169" s="14" t="s">
        <v>187</v>
      </c>
    </row>
    <row r="170" spans="1:15" x14ac:dyDescent="0.25">
      <c r="A170">
        <v>1569</v>
      </c>
      <c r="B170" t="s">
        <v>220</v>
      </c>
      <c r="C170">
        <v>1699</v>
      </c>
      <c r="D170">
        <v>6</v>
      </c>
      <c r="E170" s="4">
        <v>44440</v>
      </c>
      <c r="F170" s="5">
        <v>60.503500000000003</v>
      </c>
      <c r="G170" s="5">
        <v>-169.93680000000001</v>
      </c>
      <c r="J170" t="s">
        <v>69</v>
      </c>
      <c r="K170" s="16" t="s">
        <v>207</v>
      </c>
      <c r="L170" s="14" t="s">
        <v>203</v>
      </c>
      <c r="M170" s="3">
        <v>96.88</v>
      </c>
      <c r="N170" s="3">
        <v>21.5</v>
      </c>
    </row>
    <row r="171" spans="1:15" x14ac:dyDescent="0.25">
      <c r="A171">
        <v>1568</v>
      </c>
      <c r="B171" s="14" t="s">
        <v>220</v>
      </c>
      <c r="C171">
        <v>202101</v>
      </c>
      <c r="D171">
        <v>6</v>
      </c>
      <c r="E171" s="4">
        <v>44440</v>
      </c>
      <c r="F171" s="5">
        <v>60.503500000000003</v>
      </c>
      <c r="G171" s="5">
        <v>-169.93680000000001</v>
      </c>
      <c r="J171" s="14" t="s">
        <v>69</v>
      </c>
      <c r="K171" s="16" t="s">
        <v>207</v>
      </c>
      <c r="L171" s="14" t="s">
        <v>203</v>
      </c>
      <c r="M171" s="3">
        <v>92.18</v>
      </c>
      <c r="N171" s="3">
        <v>20.8</v>
      </c>
    </row>
    <row r="172" spans="1:15" x14ac:dyDescent="0.25">
      <c r="A172">
        <v>2226</v>
      </c>
      <c r="B172" s="14" t="s">
        <v>220</v>
      </c>
      <c r="C172" s="14">
        <v>202101</v>
      </c>
      <c r="D172">
        <v>45</v>
      </c>
      <c r="E172" s="4">
        <v>44453</v>
      </c>
      <c r="F172" s="5">
        <v>64.106300000000005</v>
      </c>
      <c r="G172" s="5">
        <v>-163.44880000000001</v>
      </c>
      <c r="J172" s="14" t="s">
        <v>69</v>
      </c>
      <c r="K172" s="16" t="s">
        <v>207</v>
      </c>
      <c r="L172" s="14" t="s">
        <v>203</v>
      </c>
      <c r="M172" s="3">
        <v>37.299999999999997</v>
      </c>
      <c r="N172" s="3">
        <v>14.9</v>
      </c>
    </row>
    <row r="173" spans="1:15" x14ac:dyDescent="0.25">
      <c r="A173">
        <v>1699</v>
      </c>
      <c r="B173" s="14" t="s">
        <v>220</v>
      </c>
      <c r="C173" s="14">
        <v>202101</v>
      </c>
      <c r="D173">
        <v>13</v>
      </c>
      <c r="E173" s="4">
        <v>44442</v>
      </c>
      <c r="F173" s="5">
        <v>61.009300000000003</v>
      </c>
      <c r="G173" s="5">
        <v>-170.01519999999999</v>
      </c>
      <c r="J173" s="14" t="s">
        <v>69</v>
      </c>
      <c r="K173" s="16" t="s">
        <v>207</v>
      </c>
      <c r="L173" s="14" t="s">
        <v>203</v>
      </c>
      <c r="M173" s="3">
        <v>101.88500000000001</v>
      </c>
      <c r="N173" s="3">
        <v>22.1</v>
      </c>
    </row>
    <row r="174" spans="1:15" x14ac:dyDescent="0.25">
      <c r="A174">
        <v>1021</v>
      </c>
      <c r="B174" s="14" t="s">
        <v>220</v>
      </c>
      <c r="C174" s="14">
        <v>202101</v>
      </c>
      <c r="D174">
        <v>5</v>
      </c>
      <c r="E174" s="4">
        <v>44439</v>
      </c>
      <c r="F174" s="5">
        <v>60.507100000000001</v>
      </c>
      <c r="G174" s="5">
        <v>-170.9639</v>
      </c>
      <c r="J174" s="14" t="s">
        <v>69</v>
      </c>
      <c r="K174" s="16" t="s">
        <v>207</v>
      </c>
      <c r="L174" s="14" t="s">
        <v>203</v>
      </c>
      <c r="M174" s="3">
        <v>83.08</v>
      </c>
      <c r="N174" s="3">
        <v>20.399999999999999</v>
      </c>
    </row>
    <row r="175" spans="1:15" x14ac:dyDescent="0.25">
      <c r="A175">
        <v>2070</v>
      </c>
      <c r="B175" s="14" t="s">
        <v>220</v>
      </c>
      <c r="C175" s="14">
        <v>202101</v>
      </c>
      <c r="D175">
        <v>33</v>
      </c>
      <c r="E175" s="4">
        <v>44449</v>
      </c>
      <c r="F175" s="5">
        <v>63.503799999999998</v>
      </c>
      <c r="G175" s="5">
        <v>-167.0196</v>
      </c>
      <c r="J175" s="14" t="s">
        <v>69</v>
      </c>
      <c r="K175" s="16" t="s">
        <v>207</v>
      </c>
      <c r="L175" s="14" t="s">
        <v>203</v>
      </c>
      <c r="M175" s="3">
        <v>92.24</v>
      </c>
      <c r="N175" s="3">
        <v>20.8</v>
      </c>
    </row>
    <row r="176" spans="1:15" x14ac:dyDescent="0.25">
      <c r="A176">
        <v>1700</v>
      </c>
      <c r="B176" s="14" t="s">
        <v>220</v>
      </c>
      <c r="C176" s="14">
        <v>202101</v>
      </c>
      <c r="D176">
        <v>13</v>
      </c>
      <c r="E176" s="4">
        <v>44442</v>
      </c>
      <c r="F176" s="5">
        <v>61.009300000000003</v>
      </c>
      <c r="G176" s="5">
        <v>-170.01519999999999</v>
      </c>
      <c r="J176" s="14" t="s">
        <v>69</v>
      </c>
      <c r="K176" s="16" t="s">
        <v>207</v>
      </c>
      <c r="L176" s="14" t="s">
        <v>203</v>
      </c>
      <c r="M176" s="3">
        <v>57</v>
      </c>
      <c r="N176" s="3">
        <v>19</v>
      </c>
    </row>
    <row r="177" spans="1:15" x14ac:dyDescent="0.25">
      <c r="A177">
        <v>2071</v>
      </c>
      <c r="B177" s="14" t="s">
        <v>220</v>
      </c>
      <c r="C177" s="14">
        <v>202101</v>
      </c>
      <c r="D177">
        <v>33</v>
      </c>
      <c r="E177" s="4">
        <v>44449</v>
      </c>
      <c r="F177" s="5">
        <v>63.503799999999998</v>
      </c>
      <c r="G177" s="5">
        <v>-167.0196</v>
      </c>
      <c r="J177" s="14" t="s">
        <v>69</v>
      </c>
      <c r="K177" s="16" t="s">
        <v>207</v>
      </c>
      <c r="L177" s="14" t="s">
        <v>203</v>
      </c>
      <c r="M177" s="3">
        <v>83.61</v>
      </c>
      <c r="N177" s="3">
        <v>20.2</v>
      </c>
    </row>
    <row r="178" spans="1:15" x14ac:dyDescent="0.25">
      <c r="A178">
        <v>1579</v>
      </c>
      <c r="B178" s="14" t="s">
        <v>220</v>
      </c>
      <c r="C178" s="14">
        <v>202101</v>
      </c>
      <c r="D178">
        <v>5</v>
      </c>
      <c r="E178" s="4">
        <v>44439</v>
      </c>
      <c r="F178" s="5">
        <v>60.507100000000001</v>
      </c>
      <c r="G178" s="5">
        <v>-170.9639</v>
      </c>
      <c r="J178" t="s">
        <v>234</v>
      </c>
      <c r="K178" t="s">
        <v>194</v>
      </c>
      <c r="L178" s="14" t="s">
        <v>199</v>
      </c>
      <c r="M178" s="3">
        <v>3.07</v>
      </c>
      <c r="N178" s="3">
        <v>6.8</v>
      </c>
    </row>
    <row r="179" spans="1:15" x14ac:dyDescent="0.25">
      <c r="A179">
        <v>1599</v>
      </c>
      <c r="B179" s="14" t="s">
        <v>220</v>
      </c>
      <c r="C179" s="14">
        <v>202101</v>
      </c>
      <c r="D179">
        <v>8</v>
      </c>
      <c r="E179" s="4">
        <v>44440</v>
      </c>
      <c r="F179" s="5">
        <v>60.504100000000001</v>
      </c>
      <c r="G179" s="5">
        <v>-167.97880000000001</v>
      </c>
      <c r="J179" s="14" t="s">
        <v>234</v>
      </c>
      <c r="K179" s="14" t="s">
        <v>194</v>
      </c>
      <c r="L179" s="14" t="s">
        <v>199</v>
      </c>
      <c r="M179" s="3">
        <v>4.22</v>
      </c>
      <c r="N179" s="3">
        <v>8.1</v>
      </c>
    </row>
    <row r="180" spans="1:15" x14ac:dyDescent="0.25">
      <c r="A180" t="s">
        <v>221</v>
      </c>
      <c r="B180" s="14" t="s">
        <v>220</v>
      </c>
      <c r="C180" s="14">
        <v>202101</v>
      </c>
      <c r="D180">
        <v>35</v>
      </c>
      <c r="E180" s="4">
        <v>44449</v>
      </c>
      <c r="F180" s="5">
        <v>64.011200000000002</v>
      </c>
      <c r="G180" s="5">
        <v>-168.99100000000001</v>
      </c>
      <c r="J180" s="14" t="s">
        <v>234</v>
      </c>
      <c r="K180" s="14" t="s">
        <v>194</v>
      </c>
      <c r="L180" s="14" t="s">
        <v>199</v>
      </c>
      <c r="M180" s="3">
        <f>AVERAGE(1.28,1.4)</f>
        <v>1.3399999999999999</v>
      </c>
      <c r="N180" s="3">
        <f>AVERAGE(5.2,5.9)</f>
        <v>5.5500000000000007</v>
      </c>
      <c r="O180" t="s">
        <v>223</v>
      </c>
    </row>
    <row r="181" spans="1:15" x14ac:dyDescent="0.25">
      <c r="A181">
        <v>1585</v>
      </c>
      <c r="B181" s="14" t="s">
        <v>220</v>
      </c>
      <c r="C181" s="14">
        <v>202101</v>
      </c>
      <c r="D181">
        <v>7</v>
      </c>
      <c r="E181" s="4">
        <v>44440</v>
      </c>
      <c r="F181" s="5">
        <v>60.499899999999997</v>
      </c>
      <c r="G181" s="5">
        <v>-168.95779999999999</v>
      </c>
      <c r="J181" s="14" t="s">
        <v>234</v>
      </c>
      <c r="K181" s="14" t="s">
        <v>194</v>
      </c>
      <c r="L181" s="14" t="s">
        <v>199</v>
      </c>
      <c r="M181" s="3">
        <v>4.0599999999999996</v>
      </c>
      <c r="N181" s="3">
        <v>7.7</v>
      </c>
    </row>
    <row r="182" spans="1:15" x14ac:dyDescent="0.25">
      <c r="A182">
        <v>1658</v>
      </c>
      <c r="B182" s="14" t="s">
        <v>220</v>
      </c>
      <c r="C182" s="14">
        <v>202101</v>
      </c>
      <c r="D182">
        <v>11</v>
      </c>
      <c r="E182" s="4">
        <v>44441</v>
      </c>
      <c r="F182" s="5">
        <v>61.006999999999998</v>
      </c>
      <c r="G182" s="5">
        <v>-168.05250000000001</v>
      </c>
      <c r="J182" s="14" t="s">
        <v>234</v>
      </c>
      <c r="K182" s="14" t="s">
        <v>194</v>
      </c>
      <c r="L182" s="14" t="s">
        <v>199</v>
      </c>
      <c r="M182" s="3">
        <v>3.68</v>
      </c>
      <c r="N182" s="3">
        <v>7.9</v>
      </c>
    </row>
    <row r="183" spans="1:15" x14ac:dyDescent="0.25">
      <c r="A183" t="s">
        <v>222</v>
      </c>
      <c r="B183" s="14" t="s">
        <v>220</v>
      </c>
      <c r="C183" s="14">
        <v>202101</v>
      </c>
      <c r="D183">
        <v>4</v>
      </c>
      <c r="E183" s="4">
        <v>44439</v>
      </c>
      <c r="F183" s="5">
        <v>60.004199999999997</v>
      </c>
      <c r="G183" s="5">
        <v>-170.97479999999999</v>
      </c>
      <c r="J183" s="14" t="s">
        <v>234</v>
      </c>
      <c r="K183" s="14" t="s">
        <v>194</v>
      </c>
      <c r="L183" s="14" t="s">
        <v>199</v>
      </c>
      <c r="M183" s="3">
        <f>AVERAGE(1.55,1.43)</f>
        <v>1.49</v>
      </c>
      <c r="N183" s="3">
        <f>AVERAGE(5.5,5.9)</f>
        <v>5.7</v>
      </c>
    </row>
    <row r="184" spans="1:15" x14ac:dyDescent="0.25">
      <c r="A184" t="s">
        <v>224</v>
      </c>
      <c r="B184" s="14" t="s">
        <v>220</v>
      </c>
      <c r="C184" s="14">
        <v>202101</v>
      </c>
      <c r="D184">
        <v>24</v>
      </c>
      <c r="E184" s="4">
        <v>44446</v>
      </c>
      <c r="F184" s="5">
        <v>62.005299999999998</v>
      </c>
      <c r="G184" s="5">
        <v>-170.9941</v>
      </c>
      <c r="J184" s="14" t="s">
        <v>234</v>
      </c>
      <c r="K184" s="14" t="s">
        <v>194</v>
      </c>
      <c r="L184" s="14" t="s">
        <v>199</v>
      </c>
      <c r="M184" s="3">
        <f>AVERAGE(0.77,0.93)</f>
        <v>0.85000000000000009</v>
      </c>
      <c r="N184" s="3">
        <f>AVERAGE(4.5,4.6)</f>
        <v>4.55</v>
      </c>
      <c r="O184" s="14" t="s">
        <v>226</v>
      </c>
    </row>
    <row r="185" spans="1:15" x14ac:dyDescent="0.25">
      <c r="A185">
        <v>2144</v>
      </c>
      <c r="B185" s="14" t="s">
        <v>220</v>
      </c>
      <c r="C185" s="14">
        <v>202101</v>
      </c>
      <c r="D185">
        <v>39</v>
      </c>
      <c r="E185" s="4">
        <v>44451</v>
      </c>
      <c r="F185" s="5">
        <v>64.503</v>
      </c>
      <c r="G185" s="5">
        <v>-167.03809999999999</v>
      </c>
      <c r="J185" t="s">
        <v>12</v>
      </c>
      <c r="K185" t="s">
        <v>192</v>
      </c>
      <c r="M185" s="3">
        <v>2.7</v>
      </c>
      <c r="N185" s="3">
        <v>7.5</v>
      </c>
    </row>
    <row r="186" spans="1:15" x14ac:dyDescent="0.25">
      <c r="A186">
        <v>2145</v>
      </c>
      <c r="B186" s="14" t="s">
        <v>220</v>
      </c>
      <c r="C186" s="14">
        <v>202101</v>
      </c>
      <c r="D186">
        <v>39</v>
      </c>
      <c r="E186" s="4">
        <v>44451</v>
      </c>
      <c r="F186" s="5">
        <v>64.503</v>
      </c>
      <c r="G186" s="5">
        <v>-167.03809999999999</v>
      </c>
      <c r="J186" t="s">
        <v>12</v>
      </c>
      <c r="K186" t="s">
        <v>192</v>
      </c>
      <c r="M186" s="3">
        <v>3.92</v>
      </c>
      <c r="N186" s="3">
        <v>8.6</v>
      </c>
    </row>
    <row r="187" spans="1:15" x14ac:dyDescent="0.25">
      <c r="A187" t="s">
        <v>225</v>
      </c>
      <c r="B187" s="14" t="s">
        <v>220</v>
      </c>
      <c r="C187" s="14">
        <v>202101</v>
      </c>
      <c r="D187">
        <v>12</v>
      </c>
      <c r="E187" s="4">
        <v>44442</v>
      </c>
      <c r="F187" s="5">
        <v>61.024700000000003</v>
      </c>
      <c r="G187" s="5">
        <v>-169.01650000000001</v>
      </c>
      <c r="J187" t="s">
        <v>11</v>
      </c>
      <c r="K187" t="s">
        <v>197</v>
      </c>
      <c r="M187" s="3">
        <f>AVERAGE(0.41,0.41,0.43,0.41,0.51)</f>
        <v>0.434</v>
      </c>
      <c r="N187" s="3">
        <f>AVERAGE(5,5.5,5.3,5.1,5.9)</f>
        <v>5.3599999999999994</v>
      </c>
      <c r="O187" s="14" t="s">
        <v>227</v>
      </c>
    </row>
    <row r="188" spans="1:15" x14ac:dyDescent="0.25">
      <c r="A188" t="s">
        <v>228</v>
      </c>
      <c r="B188" s="14" t="s">
        <v>220</v>
      </c>
      <c r="C188" s="14">
        <v>202101</v>
      </c>
      <c r="D188" s="14">
        <v>12</v>
      </c>
      <c r="E188" s="4">
        <v>44442</v>
      </c>
      <c r="F188" s="14">
        <v>61.024700000000003</v>
      </c>
      <c r="G188" s="14">
        <v>-169.01650000000001</v>
      </c>
      <c r="H188" s="14"/>
      <c r="I188" s="14"/>
      <c r="J188" s="14" t="s">
        <v>11</v>
      </c>
      <c r="K188" t="s">
        <v>197</v>
      </c>
      <c r="M188" s="3">
        <f>AVERAGE(0.32,0.45,0.33,0.32,0.35)</f>
        <v>0.35399999999999998</v>
      </c>
      <c r="N188" s="3">
        <f>AVERAGE(4.8,5.4,5,4.9,5.1)</f>
        <v>5.0400000000000009</v>
      </c>
      <c r="O188" s="14" t="s">
        <v>229</v>
      </c>
    </row>
    <row r="189" spans="1:15" x14ac:dyDescent="0.25">
      <c r="A189" t="s">
        <v>230</v>
      </c>
      <c r="B189" s="14" t="s">
        <v>220</v>
      </c>
      <c r="C189" s="14">
        <v>202101</v>
      </c>
      <c r="D189">
        <v>17</v>
      </c>
      <c r="E189" s="4">
        <v>44443</v>
      </c>
      <c r="F189" s="5">
        <v>61.502800000000001</v>
      </c>
      <c r="G189" s="5">
        <v>-168.9718</v>
      </c>
      <c r="J189" s="14" t="s">
        <v>11</v>
      </c>
      <c r="K189" s="14" t="s">
        <v>197</v>
      </c>
      <c r="M189" s="3">
        <f>AVERAGE(0.34,0.39)</f>
        <v>0.36499999999999999</v>
      </c>
      <c r="N189" s="3">
        <f>AVERAGE(5.1,5.4)</f>
        <v>5.25</v>
      </c>
      <c r="O189" s="14" t="s">
        <v>232</v>
      </c>
    </row>
    <row r="190" spans="1:15" x14ac:dyDescent="0.25">
      <c r="A190" t="s">
        <v>231</v>
      </c>
      <c r="B190" s="14" t="s">
        <v>220</v>
      </c>
      <c r="C190" s="14">
        <v>202101</v>
      </c>
      <c r="D190">
        <v>27</v>
      </c>
      <c r="E190" s="4">
        <v>44447</v>
      </c>
      <c r="F190" s="5">
        <v>62.5002</v>
      </c>
      <c r="G190" s="5">
        <v>-168.97669999999999</v>
      </c>
      <c r="J190" s="14" t="s">
        <v>11</v>
      </c>
      <c r="K190" s="14" t="s">
        <v>197</v>
      </c>
      <c r="M190" s="3">
        <f>AVERAGE(0.75,0.66)</f>
        <v>0.70500000000000007</v>
      </c>
      <c r="N190" s="3">
        <f>AVERAGE(5.9,6)</f>
        <v>5.95</v>
      </c>
      <c r="O190" s="14" t="s">
        <v>233</v>
      </c>
    </row>
    <row r="191" spans="1:15" x14ac:dyDescent="0.25">
      <c r="A191">
        <v>1058</v>
      </c>
      <c r="B191" s="14" t="s">
        <v>220</v>
      </c>
      <c r="C191" s="14">
        <v>202101</v>
      </c>
      <c r="D191">
        <v>10</v>
      </c>
      <c r="E191" s="4">
        <v>44441</v>
      </c>
      <c r="F191" s="5">
        <v>61.007199999999997</v>
      </c>
      <c r="G191" s="5">
        <v>-167.0247</v>
      </c>
      <c r="J191" t="s">
        <v>4</v>
      </c>
      <c r="K191" t="s">
        <v>193</v>
      </c>
      <c r="M191" s="3">
        <v>41.93</v>
      </c>
      <c r="N191" s="3">
        <v>17.600000000000001</v>
      </c>
    </row>
    <row r="192" spans="1:15" x14ac:dyDescent="0.25">
      <c r="A192">
        <v>1255</v>
      </c>
      <c r="B192" s="14" t="s">
        <v>220</v>
      </c>
      <c r="C192" s="14">
        <v>202101</v>
      </c>
      <c r="D192">
        <v>31</v>
      </c>
      <c r="E192" s="4">
        <v>44448</v>
      </c>
      <c r="F192" s="5">
        <v>63.015999999999998</v>
      </c>
      <c r="G192" s="5">
        <v>-166.006</v>
      </c>
      <c r="J192" s="14" t="s">
        <v>4</v>
      </c>
      <c r="K192" s="14" t="s">
        <v>193</v>
      </c>
      <c r="M192" s="3">
        <v>8.5299999999999994</v>
      </c>
      <c r="N192" s="3">
        <v>10.8</v>
      </c>
    </row>
    <row r="193" spans="1:14" x14ac:dyDescent="0.25">
      <c r="A193">
        <v>1256</v>
      </c>
      <c r="B193" s="14" t="s">
        <v>220</v>
      </c>
      <c r="C193" s="14">
        <v>202101</v>
      </c>
      <c r="D193">
        <v>31</v>
      </c>
      <c r="E193" s="4">
        <v>44448</v>
      </c>
      <c r="F193" s="5">
        <v>63.015999999999998</v>
      </c>
      <c r="G193" s="5">
        <v>-166.006</v>
      </c>
      <c r="J193" s="14" t="s">
        <v>4</v>
      </c>
      <c r="K193" s="14" t="s">
        <v>193</v>
      </c>
      <c r="M193" s="3">
        <v>30.09</v>
      </c>
      <c r="N193" s="3">
        <v>15</v>
      </c>
    </row>
    <row r="194" spans="1:14" x14ac:dyDescent="0.25">
      <c r="A194">
        <v>2110</v>
      </c>
      <c r="B194" s="14" t="s">
        <v>220</v>
      </c>
      <c r="C194" s="14">
        <v>202101</v>
      </c>
      <c r="D194">
        <v>37</v>
      </c>
      <c r="E194" s="4">
        <v>44450</v>
      </c>
      <c r="F194" s="5">
        <v>65.388999999999996</v>
      </c>
      <c r="G194" s="5">
        <v>-167.99039999999999</v>
      </c>
      <c r="J194" s="14" t="s">
        <v>4</v>
      </c>
      <c r="K194" s="14" t="s">
        <v>193</v>
      </c>
      <c r="M194" s="3">
        <v>20.53</v>
      </c>
      <c r="N194" s="3">
        <v>15.8</v>
      </c>
    </row>
    <row r="195" spans="1:14" x14ac:dyDescent="0.25">
      <c r="A195">
        <v>1525</v>
      </c>
      <c r="B195" s="14" t="s">
        <v>220</v>
      </c>
      <c r="C195" s="14">
        <v>202101</v>
      </c>
      <c r="D195">
        <v>3</v>
      </c>
      <c r="E195" s="5" t="s">
        <v>237</v>
      </c>
      <c r="F195" s="5">
        <v>59.997199999999999</v>
      </c>
      <c r="G195" s="5">
        <v>-170.0025</v>
      </c>
      <c r="J195" s="14" t="s">
        <v>235</v>
      </c>
      <c r="K195" t="s">
        <v>236</v>
      </c>
      <c r="L195" s="14" t="s">
        <v>199</v>
      </c>
      <c r="M195" s="3">
        <v>2.0099999999999998</v>
      </c>
      <c r="N195" s="3">
        <v>6.4</v>
      </c>
    </row>
    <row r="196" spans="1:14" x14ac:dyDescent="0.25">
      <c r="A196">
        <v>1524</v>
      </c>
      <c r="B196" s="14" t="s">
        <v>220</v>
      </c>
      <c r="C196" s="14">
        <v>202101</v>
      </c>
      <c r="D196">
        <v>3</v>
      </c>
      <c r="E196" s="5" t="s">
        <v>237</v>
      </c>
      <c r="F196" s="5">
        <v>59.997199999999999</v>
      </c>
      <c r="G196" s="5">
        <v>-170.0025</v>
      </c>
      <c r="J196" t="s">
        <v>235</v>
      </c>
      <c r="K196" t="s">
        <v>236</v>
      </c>
      <c r="L196" s="14" t="s">
        <v>199</v>
      </c>
      <c r="M196" s="3">
        <v>12.09</v>
      </c>
      <c r="N196" s="3">
        <v>8.6999999999999993</v>
      </c>
    </row>
    <row r="197" spans="1:14" x14ac:dyDescent="0.25">
      <c r="A197">
        <v>2007</v>
      </c>
      <c r="B197" s="14" t="s">
        <v>220</v>
      </c>
      <c r="C197" s="14">
        <v>202101</v>
      </c>
      <c r="D197">
        <v>32</v>
      </c>
      <c r="E197" s="4">
        <v>44448</v>
      </c>
      <c r="F197" s="5">
        <v>63.496200000000002</v>
      </c>
      <c r="G197" s="5">
        <v>-166.0308</v>
      </c>
      <c r="J197" t="s">
        <v>238</v>
      </c>
      <c r="K197" t="s">
        <v>239</v>
      </c>
      <c r="M197" s="3">
        <v>4.68</v>
      </c>
      <c r="N197" s="3">
        <v>7.9</v>
      </c>
    </row>
    <row r="198" spans="1:14" x14ac:dyDescent="0.25">
      <c r="A198">
        <v>2008</v>
      </c>
      <c r="B198" s="14" t="s">
        <v>220</v>
      </c>
      <c r="C198" s="14">
        <v>202101</v>
      </c>
      <c r="D198">
        <v>32</v>
      </c>
      <c r="E198" s="4">
        <v>44448</v>
      </c>
      <c r="F198" s="5">
        <v>63.496200000000002</v>
      </c>
      <c r="G198" s="5">
        <v>-166.0308</v>
      </c>
      <c r="J198" t="s">
        <v>238</v>
      </c>
      <c r="K198" t="s">
        <v>239</v>
      </c>
      <c r="M198" s="3">
        <v>4.8</v>
      </c>
      <c r="N198" s="3">
        <v>7.4</v>
      </c>
    </row>
    <row r="199" spans="1:14" x14ac:dyDescent="0.25">
      <c r="M199" s="3"/>
      <c r="N199" s="3"/>
    </row>
    <row r="200" spans="1:14" x14ac:dyDescent="0.25">
      <c r="M200" s="3"/>
      <c r="N200" s="3"/>
    </row>
    <row r="201" spans="1:14" x14ac:dyDescent="0.25">
      <c r="M201" s="3"/>
      <c r="N201" s="3"/>
    </row>
    <row r="202" spans="1:14" x14ac:dyDescent="0.25">
      <c r="M202" s="3"/>
      <c r="N202" s="3"/>
    </row>
    <row r="203" spans="1:14" x14ac:dyDescent="0.25">
      <c r="M203" s="3"/>
      <c r="N203" s="3"/>
    </row>
    <row r="204" spans="1:14" x14ac:dyDescent="0.25">
      <c r="M204" s="3"/>
      <c r="N204" s="3"/>
    </row>
    <row r="205" spans="1:14" x14ac:dyDescent="0.25">
      <c r="M205" s="3"/>
      <c r="N205" s="3"/>
    </row>
    <row r="206" spans="1:14" x14ac:dyDescent="0.25">
      <c r="M206" s="3"/>
      <c r="N206" s="3"/>
    </row>
    <row r="207" spans="1:14" x14ac:dyDescent="0.25">
      <c r="M207" s="3"/>
      <c r="N207" s="3"/>
    </row>
    <row r="208" spans="1:14" x14ac:dyDescent="0.25">
      <c r="M208" s="3"/>
      <c r="N208" s="3"/>
    </row>
    <row r="209" spans="13:14" x14ac:dyDescent="0.25">
      <c r="M209" s="3"/>
      <c r="N209" s="3"/>
    </row>
    <row r="210" spans="13:14" x14ac:dyDescent="0.25">
      <c r="M210" s="3"/>
      <c r="N210" s="3"/>
    </row>
    <row r="211" spans="13:14" x14ac:dyDescent="0.25">
      <c r="M211" s="3"/>
      <c r="N211" s="3"/>
    </row>
    <row r="212" spans="13:14" x14ac:dyDescent="0.25">
      <c r="M212" s="3"/>
      <c r="N212" s="3"/>
    </row>
    <row r="213" spans="13:14" x14ac:dyDescent="0.25">
      <c r="M213" s="3"/>
      <c r="N213" s="3"/>
    </row>
    <row r="214" spans="13:14" x14ac:dyDescent="0.25">
      <c r="M214" s="3"/>
      <c r="N214" s="3"/>
    </row>
    <row r="215" spans="13:14" x14ac:dyDescent="0.25">
      <c r="M215" s="3"/>
      <c r="N215" s="3"/>
    </row>
    <row r="216" spans="13:14" x14ac:dyDescent="0.25">
      <c r="M216" s="3"/>
      <c r="N216" s="3"/>
    </row>
    <row r="217" spans="13:14" x14ac:dyDescent="0.25">
      <c r="M217" s="3"/>
      <c r="N217" s="3"/>
    </row>
    <row r="218" spans="13:14" x14ac:dyDescent="0.25">
      <c r="M218" s="3"/>
      <c r="N218" s="3"/>
    </row>
    <row r="219" spans="13:14" x14ac:dyDescent="0.25">
      <c r="M219" s="3"/>
      <c r="N219" s="3"/>
    </row>
    <row r="220" spans="13:14" x14ac:dyDescent="0.25">
      <c r="M220" s="3"/>
      <c r="N220" s="3"/>
    </row>
    <row r="221" spans="13:14" x14ac:dyDescent="0.25">
      <c r="M221" s="3"/>
      <c r="N221" s="3"/>
    </row>
    <row r="222" spans="13:14" x14ac:dyDescent="0.25">
      <c r="M222" s="3"/>
      <c r="N222" s="3"/>
    </row>
    <row r="223" spans="13:14" x14ac:dyDescent="0.25">
      <c r="M223" s="3"/>
      <c r="N223" s="3"/>
    </row>
    <row r="224" spans="13:14" x14ac:dyDescent="0.25">
      <c r="M224" s="3"/>
      <c r="N224" s="3"/>
    </row>
    <row r="225" spans="13:14" x14ac:dyDescent="0.25">
      <c r="M225" s="3"/>
      <c r="N225" s="3"/>
    </row>
    <row r="226" spans="13:14" x14ac:dyDescent="0.25">
      <c r="M226" s="3"/>
      <c r="N226" s="3"/>
    </row>
    <row r="227" spans="13:14" x14ac:dyDescent="0.25">
      <c r="M227" s="3"/>
      <c r="N227" s="3"/>
    </row>
    <row r="228" spans="13:14" x14ac:dyDescent="0.25">
      <c r="M228" s="3"/>
      <c r="N228" s="3"/>
    </row>
    <row r="229" spans="13:14" x14ac:dyDescent="0.25">
      <c r="M229" s="3"/>
      <c r="N229" s="3"/>
    </row>
    <row r="230" spans="13:14" x14ac:dyDescent="0.25">
      <c r="M230" s="3"/>
      <c r="N230" s="3"/>
    </row>
    <row r="231" spans="13:14" x14ac:dyDescent="0.25">
      <c r="M231" s="3"/>
      <c r="N231" s="3"/>
    </row>
    <row r="232" spans="13:14" x14ac:dyDescent="0.25">
      <c r="M232" s="3"/>
      <c r="N232" s="3"/>
    </row>
    <row r="233" spans="13:14" x14ac:dyDescent="0.25">
      <c r="M233" s="3"/>
      <c r="N233" s="3"/>
    </row>
    <row r="234" spans="13:14" x14ac:dyDescent="0.25">
      <c r="M234" s="3"/>
      <c r="N234" s="3"/>
    </row>
    <row r="235" spans="13:14" x14ac:dyDescent="0.25">
      <c r="M235" s="3"/>
      <c r="N235" s="3"/>
    </row>
    <row r="236" spans="13:14" x14ac:dyDescent="0.25">
      <c r="M236" s="3"/>
      <c r="N236" s="3"/>
    </row>
    <row r="237" spans="13:14" x14ac:dyDescent="0.25">
      <c r="M237" s="3"/>
      <c r="N237" s="3"/>
    </row>
    <row r="238" spans="13:14" x14ac:dyDescent="0.25">
      <c r="M238" s="3"/>
      <c r="N238" s="3"/>
    </row>
    <row r="239" spans="13:14" x14ac:dyDescent="0.25">
      <c r="M239" s="3"/>
      <c r="N239" s="3"/>
    </row>
    <row r="240" spans="13:14" x14ac:dyDescent="0.25">
      <c r="M240" s="3"/>
      <c r="N240" s="3"/>
    </row>
    <row r="241" spans="13:14" x14ac:dyDescent="0.25">
      <c r="M241" s="3"/>
      <c r="N241" s="3"/>
    </row>
    <row r="242" spans="13:14" x14ac:dyDescent="0.25">
      <c r="M242" s="3"/>
      <c r="N242" s="3"/>
    </row>
    <row r="243" spans="13:14" x14ac:dyDescent="0.25">
      <c r="M243" s="3"/>
      <c r="N243" s="3"/>
    </row>
    <row r="244" spans="13:14" x14ac:dyDescent="0.25">
      <c r="M244" s="3"/>
      <c r="N244" s="3"/>
    </row>
    <row r="245" spans="13:14" x14ac:dyDescent="0.25">
      <c r="M245" s="3"/>
      <c r="N245" s="3"/>
    </row>
    <row r="246" spans="13:14" x14ac:dyDescent="0.25">
      <c r="M246" s="3"/>
      <c r="N246" s="3"/>
    </row>
    <row r="247" spans="13:14" x14ac:dyDescent="0.25">
      <c r="M247" s="3"/>
      <c r="N247" s="3"/>
    </row>
    <row r="248" spans="13:14" x14ac:dyDescent="0.25">
      <c r="M248" s="3"/>
      <c r="N248" s="3"/>
    </row>
    <row r="249" spans="13:14" x14ac:dyDescent="0.25">
      <c r="M249" s="3"/>
      <c r="N249" s="3"/>
    </row>
    <row r="250" spans="13:14" x14ac:dyDescent="0.25">
      <c r="M250" s="3"/>
      <c r="N250" s="3"/>
    </row>
    <row r="251" spans="13:14" x14ac:dyDescent="0.25">
      <c r="M251" s="3"/>
      <c r="N251" s="3"/>
    </row>
    <row r="252" spans="13:14" x14ac:dyDescent="0.25">
      <c r="M252" s="3"/>
      <c r="N252" s="3"/>
    </row>
    <row r="253" spans="13:14" x14ac:dyDescent="0.25">
      <c r="M253" s="3"/>
      <c r="N253" s="3"/>
    </row>
    <row r="254" spans="13:14" x14ac:dyDescent="0.25">
      <c r="M254" s="3"/>
      <c r="N254" s="3"/>
    </row>
    <row r="255" spans="13:14" x14ac:dyDescent="0.25">
      <c r="M255" s="3"/>
      <c r="N255" s="3"/>
    </row>
    <row r="256" spans="13:14" x14ac:dyDescent="0.25">
      <c r="M256" s="3"/>
      <c r="N256" s="3"/>
    </row>
    <row r="257" spans="13:14" x14ac:dyDescent="0.25">
      <c r="M257" s="3"/>
      <c r="N257" s="3"/>
    </row>
    <row r="258" spans="13:14" x14ac:dyDescent="0.25">
      <c r="M258" s="3"/>
      <c r="N258" s="3"/>
    </row>
    <row r="259" spans="13:14" x14ac:dyDescent="0.25">
      <c r="M259" s="3"/>
      <c r="N259" s="3"/>
    </row>
    <row r="260" spans="13:14" x14ac:dyDescent="0.25">
      <c r="M260" s="3"/>
      <c r="N260" s="3"/>
    </row>
    <row r="261" spans="13:14" x14ac:dyDescent="0.25">
      <c r="M261" s="3"/>
      <c r="N261" s="3"/>
    </row>
    <row r="262" spans="13:14" x14ac:dyDescent="0.25">
      <c r="M262" s="3"/>
      <c r="N262" s="3"/>
    </row>
    <row r="263" spans="13:14" x14ac:dyDescent="0.25">
      <c r="M263" s="3"/>
      <c r="N263" s="3"/>
    </row>
    <row r="264" spans="13:14" x14ac:dyDescent="0.25">
      <c r="M264" s="3"/>
      <c r="N264" s="3"/>
    </row>
    <row r="265" spans="13:14" x14ac:dyDescent="0.25">
      <c r="M265" s="3"/>
      <c r="N265" s="3"/>
    </row>
    <row r="266" spans="13:14" x14ac:dyDescent="0.25">
      <c r="M266" s="3"/>
      <c r="N266" s="3"/>
    </row>
    <row r="267" spans="13:14" x14ac:dyDescent="0.25">
      <c r="M267" s="3"/>
      <c r="N267" s="3"/>
    </row>
    <row r="268" spans="13:14" x14ac:dyDescent="0.25">
      <c r="M268" s="3"/>
      <c r="N268" s="3"/>
    </row>
    <row r="269" spans="13:14" x14ac:dyDescent="0.25">
      <c r="M269" s="3"/>
      <c r="N269" s="3"/>
    </row>
    <row r="270" spans="13:14" x14ac:dyDescent="0.25">
      <c r="M270" s="3"/>
      <c r="N270" s="3"/>
    </row>
    <row r="271" spans="13:14" x14ac:dyDescent="0.25">
      <c r="M271" s="3"/>
      <c r="N271" s="3"/>
    </row>
    <row r="272" spans="13:14" x14ac:dyDescent="0.25">
      <c r="M272" s="3"/>
      <c r="N272" s="3"/>
    </row>
    <row r="273" spans="13:14" x14ac:dyDescent="0.25">
      <c r="M273" s="3"/>
      <c r="N273" s="3"/>
    </row>
    <row r="274" spans="13:14" x14ac:dyDescent="0.25">
      <c r="M274" s="3"/>
      <c r="N274" s="3"/>
    </row>
    <row r="275" spans="13:14" x14ac:dyDescent="0.25">
      <c r="M275" s="3"/>
      <c r="N275" s="3"/>
    </row>
    <row r="276" spans="13:14" x14ac:dyDescent="0.25">
      <c r="M276" s="3"/>
      <c r="N276" s="3"/>
    </row>
    <row r="277" spans="13:14" x14ac:dyDescent="0.25">
      <c r="M277" s="3"/>
      <c r="N277" s="3"/>
    </row>
    <row r="278" spans="13:14" x14ac:dyDescent="0.25">
      <c r="M278" s="3"/>
      <c r="N278" s="3"/>
    </row>
    <row r="279" spans="13:14" x14ac:dyDescent="0.25">
      <c r="M279" s="3"/>
      <c r="N279" s="3"/>
    </row>
    <row r="280" spans="13:14" x14ac:dyDescent="0.25">
      <c r="M280" s="3"/>
      <c r="N280" s="3"/>
    </row>
    <row r="281" spans="13:14" x14ac:dyDescent="0.25">
      <c r="M281" s="3"/>
      <c r="N281" s="3"/>
    </row>
    <row r="282" spans="13:14" x14ac:dyDescent="0.25">
      <c r="M282" s="3"/>
      <c r="N282" s="3"/>
    </row>
    <row r="283" spans="13:14" x14ac:dyDescent="0.25">
      <c r="M283" s="3"/>
      <c r="N283" s="3"/>
    </row>
    <row r="284" spans="13:14" x14ac:dyDescent="0.25">
      <c r="M284" s="3"/>
      <c r="N284" s="3"/>
    </row>
    <row r="285" spans="13:14" x14ac:dyDescent="0.25">
      <c r="M285" s="3"/>
      <c r="N285" s="3"/>
    </row>
    <row r="286" spans="13:14" x14ac:dyDescent="0.25">
      <c r="M286" s="3"/>
      <c r="N286" s="3"/>
    </row>
    <row r="287" spans="13:14" x14ac:dyDescent="0.25">
      <c r="M287" s="3"/>
      <c r="N287" s="3"/>
    </row>
    <row r="288" spans="13:14" x14ac:dyDescent="0.25">
      <c r="M288" s="3"/>
      <c r="N288" s="3"/>
    </row>
    <row r="289" spans="13:14" x14ac:dyDescent="0.25">
      <c r="M289" s="3"/>
      <c r="N289" s="3"/>
    </row>
    <row r="290" spans="13:14" x14ac:dyDescent="0.25">
      <c r="M290" s="3"/>
      <c r="N290" s="3"/>
    </row>
    <row r="291" spans="13:14" x14ac:dyDescent="0.25">
      <c r="M291" s="3"/>
      <c r="N291" s="3"/>
    </row>
    <row r="292" spans="13:14" x14ac:dyDescent="0.25">
      <c r="M292" s="3"/>
      <c r="N292" s="3"/>
    </row>
    <row r="293" spans="13:14" x14ac:dyDescent="0.25">
      <c r="M293" s="3"/>
      <c r="N293" s="3"/>
    </row>
    <row r="294" spans="13:14" x14ac:dyDescent="0.25">
      <c r="M294" s="3"/>
      <c r="N294" s="3"/>
    </row>
    <row r="295" spans="13:14" x14ac:dyDescent="0.25">
      <c r="M295" s="3"/>
      <c r="N295" s="3"/>
    </row>
    <row r="296" spans="13:14" x14ac:dyDescent="0.25">
      <c r="M296" s="3"/>
      <c r="N296" s="3"/>
    </row>
    <row r="297" spans="13:14" x14ac:dyDescent="0.25">
      <c r="M297" s="3"/>
      <c r="N297" s="3"/>
    </row>
    <row r="298" spans="13:14" x14ac:dyDescent="0.25">
      <c r="M298" s="3"/>
      <c r="N298" s="3"/>
    </row>
    <row r="299" spans="13:14" x14ac:dyDescent="0.25">
      <c r="M299" s="3"/>
      <c r="N299" s="3"/>
    </row>
    <row r="300" spans="13:14" x14ac:dyDescent="0.25">
      <c r="M300" s="3"/>
      <c r="N300" s="3"/>
    </row>
    <row r="301" spans="13:14" x14ac:dyDescent="0.25">
      <c r="M301" s="3"/>
      <c r="N301" s="3"/>
    </row>
    <row r="302" spans="13:14" x14ac:dyDescent="0.25">
      <c r="M302" s="3"/>
      <c r="N302" s="3"/>
    </row>
    <row r="303" spans="13:14" x14ac:dyDescent="0.25">
      <c r="M303" s="3"/>
      <c r="N303" s="3"/>
    </row>
    <row r="304" spans="13:14" x14ac:dyDescent="0.25">
      <c r="M304" s="3"/>
      <c r="N304" s="3"/>
    </row>
    <row r="305" spans="13:14" x14ac:dyDescent="0.25">
      <c r="M305" s="3"/>
      <c r="N305" s="3"/>
    </row>
    <row r="306" spans="13:14" x14ac:dyDescent="0.25">
      <c r="M306" s="3"/>
      <c r="N306" s="3"/>
    </row>
    <row r="307" spans="13:14" x14ac:dyDescent="0.25">
      <c r="M307" s="3"/>
      <c r="N307" s="3"/>
    </row>
    <row r="308" spans="13:14" x14ac:dyDescent="0.25">
      <c r="M308" s="3"/>
      <c r="N308" s="3"/>
    </row>
    <row r="309" spans="13:14" x14ac:dyDescent="0.25">
      <c r="M309" s="3"/>
      <c r="N309" s="3"/>
    </row>
    <row r="310" spans="13:14" x14ac:dyDescent="0.25">
      <c r="M310" s="3"/>
      <c r="N310" s="3"/>
    </row>
    <row r="311" spans="13:14" x14ac:dyDescent="0.25">
      <c r="M311" s="3"/>
      <c r="N311" s="3"/>
    </row>
    <row r="312" spans="13:14" x14ac:dyDescent="0.25">
      <c r="M312" s="3"/>
      <c r="N312" s="3"/>
    </row>
    <row r="313" spans="13:14" x14ac:dyDescent="0.25">
      <c r="M313" s="3"/>
      <c r="N313" s="3"/>
    </row>
    <row r="314" spans="13:14" x14ac:dyDescent="0.25">
      <c r="M314" s="3"/>
      <c r="N314" s="3"/>
    </row>
    <row r="315" spans="13:14" x14ac:dyDescent="0.25">
      <c r="M315" s="3"/>
      <c r="N315" s="3"/>
    </row>
    <row r="316" spans="13:14" x14ac:dyDescent="0.25">
      <c r="M316" s="3"/>
      <c r="N316" s="3"/>
    </row>
    <row r="317" spans="13:14" x14ac:dyDescent="0.25">
      <c r="M317" s="3"/>
      <c r="N317" s="3"/>
    </row>
    <row r="318" spans="13:14" x14ac:dyDescent="0.25">
      <c r="M318" s="3"/>
      <c r="N318" s="3"/>
    </row>
    <row r="319" spans="13:14" x14ac:dyDescent="0.25">
      <c r="M319" s="3"/>
      <c r="N319" s="3"/>
    </row>
    <row r="320" spans="13:14" x14ac:dyDescent="0.25">
      <c r="M320" s="3"/>
      <c r="N320" s="3"/>
    </row>
    <row r="321" spans="13:14" x14ac:dyDescent="0.25">
      <c r="M321" s="3"/>
      <c r="N321" s="3"/>
    </row>
    <row r="322" spans="13:14" x14ac:dyDescent="0.25">
      <c r="M322" s="3"/>
      <c r="N322" s="3"/>
    </row>
    <row r="323" spans="13:14" x14ac:dyDescent="0.25">
      <c r="M323" s="3"/>
      <c r="N323" s="3"/>
    </row>
    <row r="324" spans="13:14" x14ac:dyDescent="0.25">
      <c r="M324" s="3"/>
      <c r="N324" s="3"/>
    </row>
    <row r="325" spans="13:14" x14ac:dyDescent="0.25">
      <c r="M325" s="3"/>
      <c r="N325" s="3"/>
    </row>
    <row r="326" spans="13:14" x14ac:dyDescent="0.25">
      <c r="M326" s="3"/>
      <c r="N326" s="3"/>
    </row>
    <row r="327" spans="13:14" x14ac:dyDescent="0.25">
      <c r="M327" s="3"/>
      <c r="N327" s="3"/>
    </row>
    <row r="328" spans="13:14" x14ac:dyDescent="0.25">
      <c r="M328" s="3"/>
      <c r="N328" s="3"/>
    </row>
    <row r="329" spans="13:14" x14ac:dyDescent="0.25">
      <c r="M329" s="3"/>
      <c r="N329" s="3"/>
    </row>
    <row r="330" spans="13:14" x14ac:dyDescent="0.25">
      <c r="M330" s="3"/>
      <c r="N330" s="3"/>
    </row>
    <row r="331" spans="13:14" x14ac:dyDescent="0.25">
      <c r="M331" s="3"/>
      <c r="N331" s="3"/>
    </row>
    <row r="332" spans="13:14" x14ac:dyDescent="0.25">
      <c r="M332" s="3"/>
      <c r="N332" s="3"/>
    </row>
    <row r="333" spans="13:14" x14ac:dyDescent="0.25">
      <c r="M333" s="3"/>
      <c r="N333" s="3"/>
    </row>
    <row r="334" spans="13:14" x14ac:dyDescent="0.25">
      <c r="M334" s="3"/>
      <c r="N334" s="3"/>
    </row>
    <row r="335" spans="13:14" x14ac:dyDescent="0.25">
      <c r="M335" s="3"/>
      <c r="N335" s="3"/>
    </row>
  </sheetData>
  <sortState ref="A2:O335">
    <sortCondition ref="A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QAQC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Drew.Porter</dc:creator>
  <cp:lastModifiedBy>Drew.Porter</cp:lastModifiedBy>
  <dcterms:created xsi:type="dcterms:W3CDTF">2022-11-14T18:50:39Z</dcterms:created>
  <dcterms:modified xsi:type="dcterms:W3CDTF">2022-12-13T19:06:34Z</dcterms:modified>
</cp:coreProperties>
</file>