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0" yWindow="0" windowWidth="20325" windowHeight="14250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0" i="1" l="1"/>
  <c r="P90" i="1"/>
  <c r="Q94" i="1"/>
  <c r="P94" i="1"/>
  <c r="Q93" i="1"/>
  <c r="P93" i="1"/>
  <c r="Q92" i="1"/>
  <c r="P92" i="1"/>
  <c r="Q95" i="1"/>
  <c r="P95" i="1"/>
  <c r="Q91" i="1"/>
  <c r="Q96" i="1"/>
  <c r="P91" i="1"/>
  <c r="P96" i="1"/>
  <c r="P99" i="1" l="1"/>
  <c r="Q99" i="1"/>
  <c r="Q100" i="1"/>
  <c r="Q101" i="1"/>
  <c r="Q102" i="1"/>
  <c r="Q103" i="1"/>
  <c r="Q104" i="1"/>
  <c r="P100" i="1"/>
  <c r="P101" i="1"/>
  <c r="P102" i="1"/>
  <c r="P103" i="1"/>
  <c r="P104" i="1"/>
  <c r="Q97" i="1"/>
  <c r="P97" i="1"/>
  <c r="Q98" i="1"/>
  <c r="P98" i="1"/>
  <c r="Q165" i="1"/>
  <c r="P165" i="1"/>
  <c r="Q112" i="1"/>
  <c r="P112" i="1"/>
  <c r="Q105" i="1"/>
  <c r="P105" i="1"/>
  <c r="Q106" i="1"/>
  <c r="P106" i="1"/>
  <c r="Q108" i="1"/>
  <c r="P108" i="1"/>
  <c r="Q107" i="1"/>
  <c r="P107" i="1"/>
  <c r="Q118" i="1"/>
  <c r="P118" i="1"/>
  <c r="Q162" i="1"/>
  <c r="Q161" i="1"/>
  <c r="Q160" i="1"/>
  <c r="Q159" i="1"/>
  <c r="P162" i="1"/>
  <c r="P161" i="1"/>
  <c r="P160" i="1"/>
  <c r="P159" i="1"/>
  <c r="P117" i="1"/>
  <c r="Q117" i="1"/>
  <c r="Q116" i="1"/>
  <c r="P116" i="1"/>
  <c r="P167" i="1"/>
  <c r="P166" i="1"/>
  <c r="Q111" i="1"/>
  <c r="P111" i="1"/>
  <c r="Q110" i="1"/>
  <c r="P110" i="1"/>
  <c r="Q109" i="1"/>
  <c r="P109" i="1"/>
  <c r="Q115" i="1"/>
  <c r="P115" i="1"/>
  <c r="Q113" i="1"/>
  <c r="P113" i="1"/>
  <c r="Q114" i="1"/>
  <c r="P114" i="1"/>
  <c r="Q164" i="1"/>
  <c r="P164" i="1"/>
  <c r="P163" i="1"/>
</calcChain>
</file>

<file path=xl/sharedStrings.xml><?xml version="1.0" encoding="utf-8"?>
<sst xmlns="http://schemas.openxmlformats.org/spreadsheetml/2006/main" count="1194" uniqueCount="247">
  <si>
    <t>Survey</t>
  </si>
  <si>
    <t>Analysis Date</t>
  </si>
  <si>
    <t>NBS2022</t>
  </si>
  <si>
    <t>Species</t>
  </si>
  <si>
    <t>Rainbow Smelt</t>
  </si>
  <si>
    <t>Note</t>
  </si>
  <si>
    <t>?</t>
  </si>
  <si>
    <t>NW2201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</si>
  <si>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</si>
  <si>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</si>
  <si>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</si>
  <si>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</si>
  <si>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</si>
  <si>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</si>
  <si>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</si>
  <si>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</si>
  <si>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</si>
  <si>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</si>
  <si>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</si>
  <si>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</si>
  <si>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</si>
  <si>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</si>
  <si>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</si>
  <si>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</si>
  <si>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</si>
  <si>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</si>
  <si>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</si>
  <si>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</si>
  <si>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</si>
  <si>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</si>
  <si>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</si>
  <si>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</si>
  <si>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</si>
  <si>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</si>
  <si>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</si>
  <si>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</si>
  <si>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</si>
  <si>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</si>
  <si>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</si>
  <si>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</si>
  <si>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</si>
  <si>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</si>
  <si>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</si>
  <si>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</si>
  <si>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</si>
  <si>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</si>
  <si>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</si>
  <si>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</si>
  <si>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</si>
  <si>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</si>
  <si>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</si>
  <si>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</si>
  <si>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</si>
  <si>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</si>
  <si>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</si>
  <si>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</si>
  <si>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</si>
  <si>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</si>
  <si>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</si>
  <si>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</si>
  <si>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</si>
  <si>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</si>
  <si>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</si>
  <si>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</si>
  <si>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</si>
  <si>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</si>
  <si>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</si>
  <si>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</si>
  <si>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</si>
  <si>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</si>
  <si>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</si>
  <si>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</si>
  <si>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</si>
  <si>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</si>
  <si>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</si>
  <si>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</si>
  <si>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</si>
  <si>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</si>
  <si>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</si>
  <si>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</si>
  <si>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</si>
  <si>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</si>
  <si>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</si>
  <si>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</si>
  <si>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</si>
  <si>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</si>
  <si>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</si>
  <si>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</si>
  <si>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</si>
  <si>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</si>
  <si>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</si>
  <si>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</si>
  <si>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</si>
  <si>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</si>
  <si>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</si>
  <si>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</si>
  <si>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</si>
  <si>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</si>
  <si>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</si>
  <si>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</si>
  <si>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</si>
  <si>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ME22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</si>
  <si>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</si>
  <si>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</si>
  <si>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</si>
  <si>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</si>
  <si>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</si>
  <si>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</si>
  <si>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</si>
  <si>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</si>
  <si>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</si>
  <si>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</si>
  <si>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</si>
  <si>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</si>
  <si>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</si>
  <si>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</si>
  <si>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</si>
  <si>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</si>
  <si>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</si>
  <si>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</si>
  <si>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</si>
  <si>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</si>
  <si>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</si>
  <si>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</si>
  <si>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</si>
  <si>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</si>
  <si>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</si>
  <si>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</si>
  <si>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</si>
  <si>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</si>
  <si>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</si>
  <si>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</si>
  <si>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</si>
  <si>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</si>
  <si>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</si>
  <si>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</si>
  <si>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</si>
  <si>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</si>
  <si>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</si>
  <si>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</si>
  <si>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</si>
  <si>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</si>
  <si>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</si>
  <si>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</si>
  <si>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</si>
  <si>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</si>
  <si>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</si>
  <si>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</si>
  <si>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</si>
  <si>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</si>
  <si>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</si>
  <si>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</si>
  <si>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</si>
  <si>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</si>
  <si>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</si>
  <si>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</si>
  <si>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</si>
  <si>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</si>
  <si>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</si>
  <si>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</si>
  <si>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</si>
  <si>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</si>
  <si>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</si>
  <si>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</si>
  <si>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</si>
  <si>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</si>
  <si>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</si>
  <si>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</si>
  <si>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</si>
  <si>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</si>
  <si>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</si>
  <si>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</si>
  <si>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</si>
  <si>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</si>
  <si>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</si>
  <si>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</si>
  <si>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</si>
  <si>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</si>
  <si>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</si>
  <si>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</si>
  <si>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</si>
  <si>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</si>
  <si>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</si>
  <si>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</si>
  <si>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</si>
  <si>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</si>
  <si>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</si>
  <si>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</si>
  <si>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</si>
  <si>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</si>
  <si>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</si>
  <si>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</si>
  <si>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</si>
  <si>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</si>
  <si>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</si>
  <si>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</si>
  <si>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</si>
  <si>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</si>
  <si>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</si>
  <si>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</si>
  <si>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</si>
  <si>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</si>
  <si>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</si>
  <si>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</si>
  <si>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</si>
  <si>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</si>
  <si>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</si>
  <si>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</si>
  <si>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</si>
  <si>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</si>
  <si>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</si>
  <si>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</si>
  <si>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</si>
  <si>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</si>
  <si>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</si>
  <si>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</si>
  <si>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</si>
  <si>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</si>
  <si>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</si>
  <si>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</si>
  <si>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</si>
  <si>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</si>
  <si>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</si>
  <si>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</si>
  <si>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</si>
  <si>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</si>
  <si>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</si>
  <si>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</si>
  <si>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</si>
  <si>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</si>
  <si>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</si>
  <si>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</si>
  <si>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</si>
  <si>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</si>
  <si>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Walleye pollock (age 0)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</si>
  <si>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</si>
  <si>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</si>
  <si>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</si>
  <si>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</si>
  <si>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</si>
  <si>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</si>
  <si>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</si>
  <si>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Signal.Noise</t>
  </si>
  <si>
    <t>Area</t>
  </si>
  <si>
    <t>Bering Sea</t>
  </si>
  <si>
    <t>Southeast</t>
  </si>
  <si>
    <t>Von_Biela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</si>
</sst>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Fill="1"/>
    <xf numFmtId="0" fontId="1" fillId="0" borderId="0" xfId="0" applyFon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/>
    <xf numFmtId="0" fontId="0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NumberFormat="1" applyFont="1" applyFill="1" applyAlignment="1">
      <alignment horizontal="right"/>
    </xf>
  </cellXfs>
  <cellStyles count="2"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workbookViewId="0">
      <pane ySplit="1" topLeftCell="A2" activePane="bottomLeft" state="frozen"/>
      <selection pane="bottomLeft" activeCell="E61" sqref="E61"/>
    </sheetView>
  </sheetViews>
  <sheetFormatPr defaultRowHeight="15" x14ac:dyDescent="0.25"/>
  <cols>
    <col min="1" max="1" width="16.140625" customWidth="1"/>
    <col min="2" max="4" width="16.140625" style="13" customWidth="1"/>
    <col min="5" max="6" width="16.140625" customWidth="1"/>
    <col min="7" max="7" width="25.140625" customWidth="1"/>
    <col min="8" max="8" width="25.140625" style="5" customWidth="1"/>
    <col min="9" max="10" width="10.85546875" style="5" customWidth="1"/>
    <col min="11" max="11" width="25.140625" style="5" customWidth="1"/>
    <col min="12" max="12" width="16.140625" customWidth="1"/>
    <col min="13" max="13" width="22" customWidth="1"/>
    <col min="14" max="14" width="27.28515625" customWidth="1"/>
    <col min="15" max="15" width="27.28515625" style="13" customWidth="1"/>
    <col min="16" max="16" width="15.140625" customWidth="1"/>
    <col min="17" max="17" width="16.140625" customWidth="1"/>
    <col min="18" max="18" width="91.140625" customWidth="1"/>
  </cols>
  <sheetData>
    <row r="1" spans="1:18" x14ac:dyDescent="0.25">
      <c r="A1" t="s">
        <v>240</v>
      </c>
      <c r="B1" s="13" t="s">
        <v>241</v>
      </c>
      <c r="C1" s="13" t="s">
        <v>242</v>
      </c>
      <c r="D1" s="13" t="s">
        <v>243</v>
      </c>
      <c r="E1" t="s">
        <v>0</v>
      </c>
      <c r="F1" t="s">
        <v>6</v>
      </c>
      <c r="G1" t="s">
        <v>8</v>
      </c>
      <c r="H1" s="5" t="s">
        <v>127</v>
      </c>
      <c r="I1" s="5" t="s">
        <v>196</v>
      </c>
      <c r="J1" s="5" t="s">
        <v>128</v>
      </c>
      <c r="K1" s="5" t="s">
        <v>129</v>
      </c>
      <c r="L1" t="s">
        <v>1</v>
      </c>
      <c r="M1" t="s">
        <v>3</v>
      </c>
      <c r="N1" t="s">
        <v>36</v>
      </c>
      <c r="O1" s="13" t="s">
        <v>198</v>
      </c>
      <c r="P1" t="s">
        <v>9</v>
      </c>
      <c r="Q1" t="s">
        <v>10</v>
      </c>
      <c r="R1" t="s">
        <v>5</v>
      </c>
    </row>
    <row r="2" spans="1:18" x14ac:dyDescent="0.25">
      <c r="A2">
        <v>904</v>
      </c>
      <c r="B2" s="21">
        <v>1.2537162193428821</v>
      </c>
      <c r="C2" s="13" t="b">
        <v>1</v>
      </c>
      <c r="D2" s="13" t="s">
        <v>244</v>
      </c>
      <c r="E2" t="s">
        <v>2</v>
      </c>
      <c r="F2" s="13">
        <v>202202</v>
      </c>
      <c r="G2">
        <v>10</v>
      </c>
      <c r="H2" s="16">
        <v>44809</v>
      </c>
      <c r="I2" s="8">
        <v>60.997999999999998</v>
      </c>
      <c r="J2" s="8">
        <v>-168.99333333333334</v>
      </c>
      <c r="L2" s="13"/>
      <c r="M2" t="s">
        <v>12</v>
      </c>
      <c r="N2" s="8" t="s">
        <v>192</v>
      </c>
      <c r="O2" s="15" t="s">
        <v>200</v>
      </c>
      <c r="P2" s="3">
        <v>4.7</v>
      </c>
      <c r="Q2" s="3">
        <v>8.6999999999999993</v>
      </c>
    </row>
    <row r="3" spans="1:18" x14ac:dyDescent="0.25">
      <c r="A3">
        <v>905</v>
      </c>
      <c r="B3" s="21">
        <v>7.479251265608565E-2</v>
      </c>
      <c r="C3" s="13" t="b">
        <v>0</v>
      </c>
      <c r="D3" s="13" t="s">
        <v>244</v>
      </c>
      <c r="E3" t="s">
        <v>2</v>
      </c>
      <c r="F3" s="13">
        <v>202202</v>
      </c>
      <c r="G3">
        <v>10</v>
      </c>
      <c r="H3" s="16">
        <v>44809</v>
      </c>
      <c r="I3" s="8">
        <v>60.997999999999998</v>
      </c>
      <c r="J3" s="8">
        <v>-168.99333333333334</v>
      </c>
      <c r="L3" s="13"/>
      <c r="M3" t="s">
        <v>12</v>
      </c>
      <c r="N3" s="8" t="s">
        <v>192</v>
      </c>
      <c r="O3" s="15" t="s">
        <v>200</v>
      </c>
      <c r="P3" s="3">
        <v>4.88</v>
      </c>
      <c r="Q3" s="3">
        <v>9.1</v>
      </c>
    </row>
    <row r="4" spans="1:18" x14ac:dyDescent="0.25">
      <c r="A4">
        <v>906</v>
      </c>
      <c r="B4" s="21">
        <v>-1.6276787826232588</v>
      </c>
      <c r="C4" s="13" t="b">
        <v>0</v>
      </c>
      <c r="D4" s="13" t="s">
        <v>244</v>
      </c>
      <c r="E4" t="s">
        <v>2</v>
      </c>
      <c r="F4" s="13">
        <v>202202</v>
      </c>
      <c r="G4">
        <v>10</v>
      </c>
      <c r="H4" s="16">
        <v>44809</v>
      </c>
      <c r="I4" s="8">
        <v>60.997999999999998</v>
      </c>
      <c r="J4" s="8">
        <v>-168.99333333333334</v>
      </c>
      <c r="L4" s="13"/>
      <c r="M4" t="s">
        <v>12</v>
      </c>
      <c r="N4" s="8" t="s">
        <v>192</v>
      </c>
      <c r="O4" s="15" t="s">
        <v>200</v>
      </c>
      <c r="P4" s="3">
        <v>3.76</v>
      </c>
      <c r="Q4" s="3">
        <v>8.9</v>
      </c>
    </row>
    <row r="5" spans="1:18" x14ac:dyDescent="0.25">
      <c r="A5">
        <v>907</v>
      </c>
      <c r="B5" s="21">
        <v>0.40839940364001476</v>
      </c>
      <c r="C5" s="13" t="b">
        <v>1</v>
      </c>
      <c r="D5" s="13" t="s">
        <v>244</v>
      </c>
      <c r="E5" t="s">
        <v>2</v>
      </c>
      <c r="F5" s="13">
        <v>202202</v>
      </c>
      <c r="G5">
        <v>10</v>
      </c>
      <c r="H5" s="16">
        <v>44809</v>
      </c>
      <c r="I5" s="8">
        <v>60.997999999999998</v>
      </c>
      <c r="J5" s="8">
        <v>-168.99333333333334</v>
      </c>
      <c r="L5" s="13"/>
      <c r="M5" t="s">
        <v>12</v>
      </c>
      <c r="N5" s="8" t="s">
        <v>192</v>
      </c>
      <c r="O5" s="15" t="s">
        <v>200</v>
      </c>
      <c r="P5" s="3">
        <v>4.38</v>
      </c>
      <c r="Q5" s="3">
        <v>8.6</v>
      </c>
    </row>
    <row r="6" spans="1:18" x14ac:dyDescent="0.25">
      <c r="A6">
        <v>920</v>
      </c>
      <c r="B6" s="21">
        <v>4.8792698184554268</v>
      </c>
      <c r="C6" s="13" t="b">
        <v>1</v>
      </c>
      <c r="D6" s="13" t="s">
        <v>245</v>
      </c>
      <c r="E6" t="s">
        <v>81</v>
      </c>
      <c r="F6" s="13" t="s">
        <v>101</v>
      </c>
      <c r="H6" s="18">
        <v>44770</v>
      </c>
      <c r="I6" s="19">
        <v>58.226100000000002</v>
      </c>
      <c r="J6" s="19">
        <v>-134.6112</v>
      </c>
      <c r="L6" s="13"/>
      <c r="M6" t="s">
        <v>69</v>
      </c>
      <c r="N6" s="20" t="s">
        <v>207</v>
      </c>
      <c r="P6" s="3">
        <v>48.21</v>
      </c>
      <c r="Q6" s="3">
        <v>16</v>
      </c>
    </row>
    <row r="7" spans="1:18" x14ac:dyDescent="0.25">
      <c r="A7">
        <v>921</v>
      </c>
      <c r="B7" s="21">
        <v>-0.30347465566930809</v>
      </c>
      <c r="C7" s="13" t="b">
        <v>0</v>
      </c>
      <c r="D7" s="13" t="s">
        <v>245</v>
      </c>
      <c r="E7" t="s">
        <v>81</v>
      </c>
      <c r="F7" s="13" t="s">
        <v>101</v>
      </c>
      <c r="H7" s="18">
        <v>44770</v>
      </c>
      <c r="I7" s="19">
        <v>58.226100000000002</v>
      </c>
      <c r="J7" s="19">
        <v>-134.6112</v>
      </c>
      <c r="L7" s="13"/>
      <c r="M7" t="s">
        <v>69</v>
      </c>
      <c r="N7" s="20" t="s">
        <v>207</v>
      </c>
      <c r="P7" s="3">
        <v>49.08</v>
      </c>
      <c r="Q7" s="3">
        <v>17</v>
      </c>
    </row>
    <row r="8" spans="1:18" x14ac:dyDescent="0.25">
      <c r="A8">
        <v>922</v>
      </c>
      <c r="B8" s="21">
        <v>-1.3053714798822724</v>
      </c>
      <c r="C8" s="13" t="b">
        <v>0</v>
      </c>
      <c r="D8" s="13" t="s">
        <v>245</v>
      </c>
      <c r="E8" t="s">
        <v>81</v>
      </c>
      <c r="F8" s="13" t="s">
        <v>101</v>
      </c>
      <c r="H8" s="18">
        <v>44770</v>
      </c>
      <c r="I8" s="19">
        <v>58.226100000000002</v>
      </c>
      <c r="J8" s="19">
        <v>-134.6112</v>
      </c>
      <c r="L8" s="13"/>
      <c r="M8" t="s">
        <v>69</v>
      </c>
      <c r="N8" s="20" t="s">
        <v>207</v>
      </c>
      <c r="P8" s="3">
        <v>49.38</v>
      </c>
      <c r="Q8" s="3">
        <v>17</v>
      </c>
    </row>
    <row r="9" spans="1:18" x14ac:dyDescent="0.25">
      <c r="A9">
        <v>923</v>
      </c>
      <c r="B9" s="21">
        <v>-0.36750565571298938</v>
      </c>
      <c r="C9" s="13" t="b">
        <v>0</v>
      </c>
      <c r="D9" s="13" t="s">
        <v>245</v>
      </c>
      <c r="E9" t="s">
        <v>81</v>
      </c>
      <c r="F9" s="13" t="s">
        <v>101</v>
      </c>
      <c r="H9" s="18">
        <v>44770</v>
      </c>
      <c r="I9" s="19">
        <v>58.226100000000002</v>
      </c>
      <c r="J9" s="19">
        <v>-134.6112</v>
      </c>
      <c r="M9" t="s">
        <v>69</v>
      </c>
      <c r="N9" s="20" t="s">
        <v>207</v>
      </c>
      <c r="P9" s="3">
        <v>46.48</v>
      </c>
      <c r="Q9" s="3">
        <v>16.5</v>
      </c>
    </row>
    <row r="10" spans="1:18" x14ac:dyDescent="0.25">
      <c r="A10">
        <v>924</v>
      </c>
      <c r="B10" s="21">
        <v>2.1447694636483852</v>
      </c>
      <c r="C10" s="13" t="b">
        <v>1</v>
      </c>
      <c r="D10" s="13" t="s">
        <v>245</v>
      </c>
      <c r="E10" t="s">
        <v>81</v>
      </c>
      <c r="F10" s="13" t="s">
        <v>101</v>
      </c>
      <c r="H10" s="18">
        <v>44770</v>
      </c>
      <c r="I10" s="19">
        <v>58.226100000000002</v>
      </c>
      <c r="J10" s="19">
        <v>-134.6112</v>
      </c>
      <c r="L10" s="13"/>
      <c r="M10" t="s">
        <v>69</v>
      </c>
      <c r="N10" s="20" t="s">
        <v>207</v>
      </c>
      <c r="P10" s="3">
        <v>56.42</v>
      </c>
      <c r="Q10" s="3">
        <v>18</v>
      </c>
    </row>
    <row r="11" spans="1:18" x14ac:dyDescent="0.25">
      <c r="A11">
        <v>925</v>
      </c>
      <c r="B11" s="21">
        <v>2.0931142031088692</v>
      </c>
      <c r="C11" s="13" t="b">
        <v>1</v>
      </c>
      <c r="D11" s="13" t="s">
        <v>245</v>
      </c>
      <c r="E11" t="s">
        <v>81</v>
      </c>
      <c r="F11" s="13" t="s">
        <v>101</v>
      </c>
      <c r="H11" s="18">
        <v>44770</v>
      </c>
      <c r="I11" s="19">
        <v>58.226100000000002</v>
      </c>
      <c r="J11" s="19">
        <v>-134.6112</v>
      </c>
      <c r="L11" s="13"/>
      <c r="M11" t="s">
        <v>69</v>
      </c>
      <c r="N11" s="20" t="s">
        <v>207</v>
      </c>
      <c r="P11" s="3">
        <v>49.18</v>
      </c>
      <c r="Q11" s="3">
        <v>16.399999999999999</v>
      </c>
    </row>
    <row r="12" spans="1:18" x14ac:dyDescent="0.25">
      <c r="A12">
        <v>926</v>
      </c>
      <c r="B12" s="21">
        <v>3.1805650525904561</v>
      </c>
      <c r="C12" s="13" t="b">
        <v>1</v>
      </c>
      <c r="D12" s="13" t="s">
        <v>245</v>
      </c>
      <c r="E12" t="s">
        <v>81</v>
      </c>
      <c r="F12" s="13" t="s">
        <v>101</v>
      </c>
      <c r="H12" s="18">
        <v>44770</v>
      </c>
      <c r="I12" s="19">
        <v>58.226100000000002</v>
      </c>
      <c r="J12" s="19">
        <v>-134.6112</v>
      </c>
      <c r="L12" s="13"/>
      <c r="M12" t="s">
        <v>69</v>
      </c>
      <c r="N12" s="20" t="s">
        <v>207</v>
      </c>
      <c r="P12" s="3">
        <v>41.85</v>
      </c>
      <c r="Q12" s="3">
        <v>16</v>
      </c>
    </row>
    <row r="13" spans="1:18" x14ac:dyDescent="0.25">
      <c r="A13">
        <v>927</v>
      </c>
      <c r="B13" s="21">
        <v>-0.18886454634734826</v>
      </c>
      <c r="C13" s="13" t="b">
        <v>0</v>
      </c>
      <c r="D13" s="13" t="s">
        <v>245</v>
      </c>
      <c r="E13" t="s">
        <v>81</v>
      </c>
      <c r="F13" t="s">
        <v>101</v>
      </c>
      <c r="H13" s="18">
        <v>44770</v>
      </c>
      <c r="I13" s="19">
        <v>58.226100000000002</v>
      </c>
      <c r="J13" s="19">
        <v>-134.6112</v>
      </c>
      <c r="L13" s="13"/>
      <c r="M13" t="s">
        <v>69</v>
      </c>
      <c r="N13" s="20" t="s">
        <v>207</v>
      </c>
      <c r="P13" s="3">
        <v>36.74</v>
      </c>
      <c r="Q13" s="3">
        <v>15.8</v>
      </c>
    </row>
    <row r="14" spans="1:18" x14ac:dyDescent="0.25">
      <c r="A14">
        <v>928</v>
      </c>
      <c r="B14" s="21">
        <v>1.6707248330727729</v>
      </c>
      <c r="C14" s="13" t="b">
        <v>1</v>
      </c>
      <c r="D14" s="13" t="s">
        <v>245</v>
      </c>
      <c r="E14" t="s">
        <v>81</v>
      </c>
      <c r="F14" t="s">
        <v>101</v>
      </c>
      <c r="H14" s="18">
        <v>44770</v>
      </c>
      <c r="I14" s="19">
        <v>58.226100000000002</v>
      </c>
      <c r="J14" s="19">
        <v>-134.6112</v>
      </c>
      <c r="L14" s="13"/>
      <c r="M14" t="s">
        <v>69</v>
      </c>
      <c r="N14" s="20" t="s">
        <v>207</v>
      </c>
      <c r="P14" s="3">
        <v>45.88</v>
      </c>
      <c r="Q14" s="3">
        <v>16.100000000000001</v>
      </c>
    </row>
    <row r="15" spans="1:18" x14ac:dyDescent="0.25">
      <c r="A15">
        <v>940</v>
      </c>
      <c r="B15" s="21">
        <v>-3.5927309856447751</v>
      </c>
      <c r="C15" s="13" t="b">
        <v>0</v>
      </c>
      <c r="D15" s="13" t="s">
        <v>245</v>
      </c>
      <c r="E15" t="s">
        <v>81</v>
      </c>
      <c r="F15" t="s">
        <v>101</v>
      </c>
      <c r="H15" s="18">
        <v>44770</v>
      </c>
      <c r="I15" s="19">
        <v>58.226100000000002</v>
      </c>
      <c r="J15" s="19">
        <v>-134.6112</v>
      </c>
      <c r="L15" s="13"/>
      <c r="M15" t="s">
        <v>69</v>
      </c>
      <c r="N15" s="20" t="s">
        <v>207</v>
      </c>
      <c r="P15" s="3">
        <v>43.01</v>
      </c>
      <c r="Q15" s="3">
        <v>15.5</v>
      </c>
    </row>
    <row r="16" spans="1:18" x14ac:dyDescent="0.25">
      <c r="A16">
        <v>1021</v>
      </c>
      <c r="B16" s="21">
        <v>-1.10628349655321</v>
      </c>
      <c r="C16" s="13" t="b">
        <v>0</v>
      </c>
      <c r="D16" s="13" t="s">
        <v>244</v>
      </c>
      <c r="E16" t="s">
        <v>220</v>
      </c>
      <c r="F16" s="13">
        <v>202101</v>
      </c>
      <c r="G16">
        <v>5</v>
      </c>
      <c r="H16" s="4">
        <v>44439</v>
      </c>
      <c r="I16" s="13">
        <v>60.507100000000001</v>
      </c>
      <c r="J16" s="13">
        <v>-170.9639</v>
      </c>
      <c r="L16" s="13"/>
      <c r="M16" t="s">
        <v>69</v>
      </c>
      <c r="N16" s="15" t="s">
        <v>207</v>
      </c>
      <c r="O16" s="13" t="s">
        <v>203</v>
      </c>
      <c r="P16" s="3">
        <v>83.08</v>
      </c>
      <c r="Q16" s="3">
        <v>20.399999999999999</v>
      </c>
    </row>
    <row r="17" spans="1:17" x14ac:dyDescent="0.25">
      <c r="A17">
        <v>1058</v>
      </c>
      <c r="B17" s="21">
        <v>13.579414689938226</v>
      </c>
      <c r="C17" s="13" t="b">
        <v>1</v>
      </c>
      <c r="D17" s="13" t="s">
        <v>244</v>
      </c>
      <c r="E17" t="s">
        <v>220</v>
      </c>
      <c r="F17" s="13">
        <v>202101</v>
      </c>
      <c r="G17">
        <v>10</v>
      </c>
      <c r="H17" s="4">
        <v>44441</v>
      </c>
      <c r="I17" s="13">
        <v>61.007199999999997</v>
      </c>
      <c r="J17" s="13">
        <v>-167.0247</v>
      </c>
      <c r="L17" s="13"/>
      <c r="M17" t="s">
        <v>4</v>
      </c>
      <c r="N17" s="13" t="s">
        <v>193</v>
      </c>
      <c r="P17" s="3">
        <v>41.93</v>
      </c>
      <c r="Q17" s="3">
        <v>17.600000000000001</v>
      </c>
    </row>
    <row r="18" spans="1:17" x14ac:dyDescent="0.25">
      <c r="A18">
        <v>1149</v>
      </c>
      <c r="B18" s="13" t="s">
        <v>200</v>
      </c>
      <c r="C18" s="13" t="s">
        <v>200</v>
      </c>
      <c r="D18" s="13" t="s">
        <v>244</v>
      </c>
      <c r="E18" t="s">
        <v>2</v>
      </c>
      <c r="F18" s="8">
        <v>202202</v>
      </c>
      <c r="G18">
        <v>26</v>
      </c>
      <c r="H18" s="16">
        <v>44815</v>
      </c>
      <c r="I18" s="8">
        <v>63.017499999999998</v>
      </c>
      <c r="J18" s="8">
        <v>-166.00919999999999</v>
      </c>
      <c r="L18" s="13"/>
      <c r="M18" t="s">
        <v>4</v>
      </c>
      <c r="N18" s="8" t="s">
        <v>193</v>
      </c>
      <c r="O18" s="15" t="s">
        <v>200</v>
      </c>
      <c r="P18" s="3">
        <v>25.5</v>
      </c>
      <c r="Q18" s="3">
        <v>15.1</v>
      </c>
    </row>
    <row r="19" spans="1:17" x14ac:dyDescent="0.25">
      <c r="A19">
        <v>1150</v>
      </c>
      <c r="B19" s="13">
        <v>5.7880795585713551</v>
      </c>
      <c r="C19" s="13" t="b">
        <v>1</v>
      </c>
      <c r="D19" s="13" t="s">
        <v>244</v>
      </c>
      <c r="E19" t="s">
        <v>2</v>
      </c>
      <c r="F19" s="8">
        <v>202202</v>
      </c>
      <c r="G19">
        <v>26</v>
      </c>
      <c r="H19" s="16">
        <v>44815</v>
      </c>
      <c r="I19" s="8">
        <v>63.017499999999998</v>
      </c>
      <c r="J19" s="8">
        <v>-166.00919999999999</v>
      </c>
      <c r="L19" s="1">
        <v>44841</v>
      </c>
      <c r="M19" t="s">
        <v>4</v>
      </c>
      <c r="N19" s="8" t="s">
        <v>193</v>
      </c>
      <c r="O19" s="15" t="s">
        <v>200</v>
      </c>
      <c r="P19" s="3">
        <v>19.399999999999999</v>
      </c>
      <c r="Q19" s="3">
        <v>14.5</v>
      </c>
    </row>
    <row r="20" spans="1:17" x14ac:dyDescent="0.25">
      <c r="A20">
        <v>1151</v>
      </c>
      <c r="B20" s="13">
        <v>6.2067023991931292</v>
      </c>
      <c r="C20" s="13" t="b">
        <v>1</v>
      </c>
      <c r="D20" s="13" t="s">
        <v>244</v>
      </c>
      <c r="E20" t="s">
        <v>2</v>
      </c>
      <c r="F20" s="8">
        <v>202202</v>
      </c>
      <c r="G20">
        <v>26</v>
      </c>
      <c r="H20" s="16">
        <v>44815</v>
      </c>
      <c r="I20" s="8">
        <v>63.017499999999998</v>
      </c>
      <c r="J20" s="8">
        <v>-166.00919999999999</v>
      </c>
      <c r="L20" s="1">
        <v>44841</v>
      </c>
      <c r="M20" t="s">
        <v>4</v>
      </c>
      <c r="N20" s="8" t="s">
        <v>193</v>
      </c>
      <c r="O20" s="15" t="s">
        <v>200</v>
      </c>
      <c r="P20" s="3">
        <v>20.9</v>
      </c>
      <c r="Q20" s="3">
        <v>14.4</v>
      </c>
    </row>
    <row r="21" spans="1:17" x14ac:dyDescent="0.25">
      <c r="A21">
        <v>1152</v>
      </c>
      <c r="B21" s="13">
        <v>7.2403456856127564</v>
      </c>
      <c r="C21" s="13" t="b">
        <v>1</v>
      </c>
      <c r="D21" s="13" t="s">
        <v>244</v>
      </c>
      <c r="E21" t="s">
        <v>2</v>
      </c>
      <c r="F21" s="8">
        <v>202202</v>
      </c>
      <c r="G21">
        <v>26</v>
      </c>
      <c r="H21" s="16">
        <v>44815</v>
      </c>
      <c r="I21" s="8">
        <v>63.017499999999998</v>
      </c>
      <c r="J21" s="8">
        <v>-166.00919999999999</v>
      </c>
      <c r="L21" s="1">
        <v>44841</v>
      </c>
      <c r="M21" t="s">
        <v>4</v>
      </c>
      <c r="N21" s="8" t="s">
        <v>193</v>
      </c>
      <c r="O21" s="15" t="s">
        <v>200</v>
      </c>
      <c r="P21" s="3">
        <v>37.700000000000003</v>
      </c>
      <c r="Q21" s="3">
        <v>17.5</v>
      </c>
    </row>
    <row r="22" spans="1:17" x14ac:dyDescent="0.25">
      <c r="A22">
        <v>1153</v>
      </c>
      <c r="B22" s="13">
        <v>10.603856452613721</v>
      </c>
      <c r="C22" s="13" t="b">
        <v>1</v>
      </c>
      <c r="D22" s="13" t="s">
        <v>244</v>
      </c>
      <c r="E22" t="s">
        <v>2</v>
      </c>
      <c r="F22" s="8">
        <v>202202</v>
      </c>
      <c r="G22">
        <v>26</v>
      </c>
      <c r="H22" s="16">
        <v>44815</v>
      </c>
      <c r="I22" s="8">
        <v>63.017499999999998</v>
      </c>
      <c r="J22" s="8">
        <v>-166.00919999999999</v>
      </c>
      <c r="L22" s="2">
        <v>44841</v>
      </c>
      <c r="M22" t="s">
        <v>4</v>
      </c>
      <c r="N22" s="8" t="s">
        <v>193</v>
      </c>
      <c r="O22" s="15" t="s">
        <v>200</v>
      </c>
      <c r="P22" s="3">
        <v>17.600000000000001</v>
      </c>
      <c r="Q22" s="3">
        <v>14</v>
      </c>
    </row>
    <row r="23" spans="1:17" x14ac:dyDescent="0.25">
      <c r="A23">
        <v>1154</v>
      </c>
      <c r="B23" s="13">
        <v>14.488448628233549</v>
      </c>
      <c r="C23" s="13" t="b">
        <v>1</v>
      </c>
      <c r="D23" s="13" t="s">
        <v>244</v>
      </c>
      <c r="E23" t="s">
        <v>2</v>
      </c>
      <c r="F23" s="8">
        <v>202202</v>
      </c>
      <c r="G23">
        <v>26</v>
      </c>
      <c r="H23" s="16">
        <v>44815</v>
      </c>
      <c r="I23" s="8">
        <v>63.017499999999998</v>
      </c>
      <c r="J23" s="8">
        <v>-166.00919999999999</v>
      </c>
      <c r="L23" s="1">
        <v>44834</v>
      </c>
      <c r="M23" t="s">
        <v>4</v>
      </c>
      <c r="N23" s="8" t="s">
        <v>193</v>
      </c>
      <c r="O23" s="15" t="s">
        <v>200</v>
      </c>
      <c r="P23" s="3">
        <v>29.8</v>
      </c>
      <c r="Q23" s="3">
        <v>15.6</v>
      </c>
    </row>
    <row r="24" spans="1:17" x14ac:dyDescent="0.25">
      <c r="A24">
        <v>1155</v>
      </c>
      <c r="B24" s="13">
        <v>16.091286252576506</v>
      </c>
      <c r="C24" s="13" t="b">
        <v>1</v>
      </c>
      <c r="D24" s="13" t="s">
        <v>244</v>
      </c>
      <c r="E24" t="s">
        <v>2</v>
      </c>
      <c r="F24" s="8">
        <v>202202</v>
      </c>
      <c r="G24">
        <v>26</v>
      </c>
      <c r="H24" s="16">
        <v>44815</v>
      </c>
      <c r="I24" s="8">
        <v>63.017499999999998</v>
      </c>
      <c r="J24" s="8">
        <v>-166.00919999999999</v>
      </c>
      <c r="L24" s="1">
        <v>44834</v>
      </c>
      <c r="M24" t="s">
        <v>4</v>
      </c>
      <c r="N24" s="8" t="s">
        <v>193</v>
      </c>
      <c r="O24" s="15" t="s">
        <v>200</v>
      </c>
      <c r="P24" s="3">
        <v>22.12</v>
      </c>
      <c r="Q24" s="3">
        <v>14</v>
      </c>
    </row>
    <row r="25" spans="1:17" x14ac:dyDescent="0.25">
      <c r="A25">
        <v>1156</v>
      </c>
      <c r="B25" s="13">
        <v>9.9753841160504138</v>
      </c>
      <c r="C25" s="13" t="b">
        <v>1</v>
      </c>
      <c r="D25" s="13" t="s">
        <v>244</v>
      </c>
      <c r="E25" t="s">
        <v>2</v>
      </c>
      <c r="F25" s="8">
        <v>202202</v>
      </c>
      <c r="G25">
        <v>26</v>
      </c>
      <c r="H25" s="16">
        <v>44815</v>
      </c>
      <c r="I25" s="8">
        <v>63.017499999999998</v>
      </c>
      <c r="J25" s="8">
        <v>-166.00919999999999</v>
      </c>
      <c r="L25" s="1">
        <v>44841</v>
      </c>
      <c r="M25" t="s">
        <v>4</v>
      </c>
      <c r="N25" s="8" t="s">
        <v>193</v>
      </c>
      <c r="O25" s="15" t="s">
        <v>200</v>
      </c>
      <c r="P25" s="3">
        <v>21.47</v>
      </c>
      <c r="Q25" s="3">
        <v>13.7</v>
      </c>
    </row>
    <row r="26" spans="1:17" x14ac:dyDescent="0.25">
      <c r="A26">
        <v>1255</v>
      </c>
      <c r="B26" s="13">
        <v>15.733331439307149</v>
      </c>
      <c r="C26" s="13" t="b">
        <v>1</v>
      </c>
      <c r="D26" s="13" t="s">
        <v>244</v>
      </c>
      <c r="E26" t="s">
        <v>220</v>
      </c>
      <c r="F26" s="13">
        <v>202101</v>
      </c>
      <c r="G26">
        <v>31</v>
      </c>
      <c r="H26" s="4">
        <v>44448</v>
      </c>
      <c r="I26" s="13">
        <v>63.015999999999998</v>
      </c>
      <c r="J26" s="13">
        <v>-166.006</v>
      </c>
      <c r="L26" s="13"/>
      <c r="M26" t="s">
        <v>4</v>
      </c>
      <c r="N26" s="13" t="s">
        <v>193</v>
      </c>
      <c r="P26" s="3">
        <v>8.5299999999999994</v>
      </c>
      <c r="Q26" s="3">
        <v>10.8</v>
      </c>
    </row>
    <row r="27" spans="1:17" x14ac:dyDescent="0.25">
      <c r="A27">
        <v>1256</v>
      </c>
      <c r="B27" s="13">
        <v>16.514617254966236</v>
      </c>
      <c r="C27" s="13" t="b">
        <v>1</v>
      </c>
      <c r="D27" s="13" t="s">
        <v>244</v>
      </c>
      <c r="E27" t="s">
        <v>220</v>
      </c>
      <c r="F27" s="13">
        <v>202101</v>
      </c>
      <c r="G27">
        <v>31</v>
      </c>
      <c r="H27" s="4">
        <v>44448</v>
      </c>
      <c r="I27" s="13">
        <v>63.015999999999998</v>
      </c>
      <c r="J27" s="13">
        <v>-166.006</v>
      </c>
      <c r="L27" s="13"/>
      <c r="M27" t="s">
        <v>4</v>
      </c>
      <c r="N27" s="13" t="s">
        <v>193</v>
      </c>
      <c r="P27" s="3">
        <v>30.09</v>
      </c>
      <c r="Q27" s="3">
        <v>15</v>
      </c>
    </row>
    <row r="28" spans="1:17" x14ac:dyDescent="0.25">
      <c r="A28">
        <v>1524</v>
      </c>
      <c r="B28" s="13">
        <v>-0.59026896678931895</v>
      </c>
      <c r="C28" s="13" t="b">
        <v>0</v>
      </c>
      <c r="D28" s="13" t="s">
        <v>244</v>
      </c>
      <c r="E28" t="s">
        <v>220</v>
      </c>
      <c r="F28" s="13">
        <v>202101</v>
      </c>
      <c r="G28">
        <v>3</v>
      </c>
      <c r="H28" s="13" t="s">
        <v>237</v>
      </c>
      <c r="I28" s="13">
        <v>59.997199999999999</v>
      </c>
      <c r="J28" s="13">
        <v>-170.0025</v>
      </c>
      <c r="M28" t="s">
        <v>235</v>
      </c>
      <c r="N28" s="13" t="s">
        <v>236</v>
      </c>
      <c r="O28" s="13" t="s">
        <v>199</v>
      </c>
      <c r="P28" s="3">
        <v>12.09</v>
      </c>
      <c r="Q28" s="3">
        <v>8.6999999999999993</v>
      </c>
    </row>
    <row r="29" spans="1:17" x14ac:dyDescent="0.25">
      <c r="A29">
        <v>1525</v>
      </c>
      <c r="B29" s="13">
        <v>1.2112082445239489</v>
      </c>
      <c r="C29" s="13" t="b">
        <v>1</v>
      </c>
      <c r="D29" s="13" t="s">
        <v>244</v>
      </c>
      <c r="E29" t="s">
        <v>220</v>
      </c>
      <c r="F29" s="13">
        <v>202101</v>
      </c>
      <c r="G29">
        <v>3</v>
      </c>
      <c r="H29" s="13" t="s">
        <v>237</v>
      </c>
      <c r="I29" s="13">
        <v>59.997199999999999</v>
      </c>
      <c r="J29" s="13">
        <v>-170.0025</v>
      </c>
      <c r="M29" t="s">
        <v>235</v>
      </c>
      <c r="N29" s="13" t="s">
        <v>236</v>
      </c>
      <c r="O29" s="13" t="s">
        <v>199</v>
      </c>
      <c r="P29" s="3">
        <v>2.0099999999999998</v>
      </c>
      <c r="Q29" s="3">
        <v>6.4</v>
      </c>
    </row>
    <row r="30" spans="1:17" x14ac:dyDescent="0.25">
      <c r="A30">
        <v>1568</v>
      </c>
      <c r="B30" s="13">
        <v>7.1983757864244327</v>
      </c>
      <c r="C30" s="13" t="b">
        <v>1</v>
      </c>
      <c r="D30" s="13" t="s">
        <v>244</v>
      </c>
      <c r="E30" t="s">
        <v>220</v>
      </c>
      <c r="F30" s="13">
        <v>202101</v>
      </c>
      <c r="G30">
        <v>6</v>
      </c>
      <c r="H30" s="4">
        <v>44440</v>
      </c>
      <c r="I30" s="13">
        <v>60.503500000000003</v>
      </c>
      <c r="J30" s="13">
        <v>-169.93680000000001</v>
      </c>
      <c r="L30" s="13"/>
      <c r="M30" t="s">
        <v>69</v>
      </c>
      <c r="N30" s="15" t="s">
        <v>207</v>
      </c>
      <c r="O30" s="13" t="s">
        <v>203</v>
      </c>
      <c r="P30" s="3">
        <v>92.18</v>
      </c>
      <c r="Q30" s="3">
        <v>20.8</v>
      </c>
    </row>
    <row r="31" spans="1:17" x14ac:dyDescent="0.25">
      <c r="A31">
        <v>1569</v>
      </c>
      <c r="B31" s="13">
        <v>-0.88405826110743646</v>
      </c>
      <c r="C31" s="13" t="b">
        <v>0</v>
      </c>
      <c r="D31" s="13" t="s">
        <v>244</v>
      </c>
      <c r="E31" t="s">
        <v>220</v>
      </c>
      <c r="F31" s="13">
        <v>1699</v>
      </c>
      <c r="G31">
        <v>6</v>
      </c>
      <c r="H31" s="4">
        <v>44440</v>
      </c>
      <c r="I31" s="13">
        <v>60.503500000000003</v>
      </c>
      <c r="J31" s="13">
        <v>-169.93680000000001</v>
      </c>
      <c r="L31" s="13"/>
      <c r="M31" t="s">
        <v>69</v>
      </c>
      <c r="N31" s="15" t="s">
        <v>207</v>
      </c>
      <c r="O31" s="13" t="s">
        <v>203</v>
      </c>
      <c r="P31" s="3">
        <v>96.88</v>
      </c>
      <c r="Q31" s="3">
        <v>21.5</v>
      </c>
    </row>
    <row r="32" spans="1:17" x14ac:dyDescent="0.25">
      <c r="A32">
        <v>1579</v>
      </c>
      <c r="B32" s="13">
        <v>-1.1912994461910478</v>
      </c>
      <c r="C32" s="13" t="b">
        <v>0</v>
      </c>
      <c r="D32" s="13" t="s">
        <v>244</v>
      </c>
      <c r="E32" t="s">
        <v>220</v>
      </c>
      <c r="F32" s="13">
        <v>202101</v>
      </c>
      <c r="G32">
        <v>5</v>
      </c>
      <c r="H32" s="4">
        <v>44439</v>
      </c>
      <c r="I32" s="13">
        <v>60.507100000000001</v>
      </c>
      <c r="J32" s="13">
        <v>-170.9639</v>
      </c>
      <c r="L32" s="13"/>
      <c r="M32" t="s">
        <v>234</v>
      </c>
      <c r="N32" s="13" t="s">
        <v>194</v>
      </c>
      <c r="O32" s="13" t="s">
        <v>199</v>
      </c>
      <c r="P32" s="3">
        <v>3.07</v>
      </c>
      <c r="Q32" s="3">
        <v>6.8</v>
      </c>
    </row>
    <row r="33" spans="1:17" x14ac:dyDescent="0.25">
      <c r="A33">
        <v>1585</v>
      </c>
      <c r="B33" s="13">
        <v>0.99974452169057515</v>
      </c>
      <c r="C33" s="13" t="b">
        <v>1</v>
      </c>
      <c r="D33" s="13" t="s">
        <v>244</v>
      </c>
      <c r="E33" t="s">
        <v>220</v>
      </c>
      <c r="F33" s="13">
        <v>202101</v>
      </c>
      <c r="G33">
        <v>7</v>
      </c>
      <c r="H33" s="4">
        <v>44440</v>
      </c>
      <c r="I33" s="13">
        <v>60.499899999999997</v>
      </c>
      <c r="J33" s="13">
        <v>-168.95779999999999</v>
      </c>
      <c r="L33" s="13"/>
      <c r="M33" t="s">
        <v>234</v>
      </c>
      <c r="N33" s="13" t="s">
        <v>194</v>
      </c>
      <c r="O33" s="13" t="s">
        <v>199</v>
      </c>
      <c r="P33" s="3">
        <v>4.0599999999999996</v>
      </c>
      <c r="Q33" s="3">
        <v>7.7</v>
      </c>
    </row>
    <row r="34" spans="1:17" x14ac:dyDescent="0.25">
      <c r="A34">
        <v>1599</v>
      </c>
      <c r="B34" s="13">
        <v>1.8014772113132345</v>
      </c>
      <c r="C34" s="13" t="b">
        <v>1</v>
      </c>
      <c r="D34" s="13" t="s">
        <v>244</v>
      </c>
      <c r="E34" t="s">
        <v>220</v>
      </c>
      <c r="F34" s="13">
        <v>202101</v>
      </c>
      <c r="G34">
        <v>8</v>
      </c>
      <c r="H34" s="4">
        <v>44440</v>
      </c>
      <c r="I34" s="13">
        <v>60.504100000000001</v>
      </c>
      <c r="J34" s="13">
        <v>-167.97880000000001</v>
      </c>
      <c r="M34" t="s">
        <v>234</v>
      </c>
      <c r="N34" s="13" t="s">
        <v>194</v>
      </c>
      <c r="O34" s="13" t="s">
        <v>199</v>
      </c>
      <c r="P34" s="3">
        <v>4.22</v>
      </c>
      <c r="Q34" s="3">
        <v>8.1</v>
      </c>
    </row>
    <row r="35" spans="1:17" x14ac:dyDescent="0.25">
      <c r="A35">
        <v>1658</v>
      </c>
      <c r="B35" s="13">
        <v>1.7245323961347272</v>
      </c>
      <c r="C35" s="13" t="b">
        <v>1</v>
      </c>
      <c r="D35" s="13" t="s">
        <v>244</v>
      </c>
      <c r="E35" t="s">
        <v>220</v>
      </c>
      <c r="F35" s="13">
        <v>202101</v>
      </c>
      <c r="G35">
        <v>11</v>
      </c>
      <c r="H35" s="4">
        <v>44441</v>
      </c>
      <c r="I35" s="13">
        <v>61.006999999999998</v>
      </c>
      <c r="J35" s="13">
        <v>-168.05250000000001</v>
      </c>
      <c r="M35" t="s">
        <v>234</v>
      </c>
      <c r="N35" s="13" t="s">
        <v>194</v>
      </c>
      <c r="O35" s="13" t="s">
        <v>199</v>
      </c>
      <c r="P35" s="3">
        <v>3.68</v>
      </c>
      <c r="Q35" s="3">
        <v>7.9</v>
      </c>
    </row>
    <row r="36" spans="1:17" x14ac:dyDescent="0.25">
      <c r="A36">
        <v>1699</v>
      </c>
      <c r="B36" s="13">
        <v>1.8681985895100424</v>
      </c>
      <c r="C36" s="13" t="b">
        <v>1</v>
      </c>
      <c r="D36" s="13" t="s">
        <v>244</v>
      </c>
      <c r="E36" t="s">
        <v>220</v>
      </c>
      <c r="F36" s="13">
        <v>202101</v>
      </c>
      <c r="G36">
        <v>13</v>
      </c>
      <c r="H36" s="4">
        <v>44442</v>
      </c>
      <c r="I36" s="13">
        <v>61.009300000000003</v>
      </c>
      <c r="J36" s="13">
        <v>-170.01519999999999</v>
      </c>
      <c r="M36" t="s">
        <v>69</v>
      </c>
      <c r="N36" s="15" t="s">
        <v>207</v>
      </c>
      <c r="O36" s="13" t="s">
        <v>203</v>
      </c>
      <c r="P36" s="3">
        <v>101.88500000000001</v>
      </c>
      <c r="Q36" s="3">
        <v>22.1</v>
      </c>
    </row>
    <row r="37" spans="1:17" x14ac:dyDescent="0.25">
      <c r="A37">
        <v>1700</v>
      </c>
      <c r="B37" s="13">
        <v>2.2071862368002053</v>
      </c>
      <c r="C37" s="13" t="b">
        <v>1</v>
      </c>
      <c r="D37" s="13" t="s">
        <v>244</v>
      </c>
      <c r="E37" t="s">
        <v>220</v>
      </c>
      <c r="F37" s="13">
        <v>202101</v>
      </c>
      <c r="G37">
        <v>13</v>
      </c>
      <c r="H37" s="4">
        <v>44442</v>
      </c>
      <c r="I37" s="13">
        <v>61.009300000000003</v>
      </c>
      <c r="J37" s="13">
        <v>-170.01519999999999</v>
      </c>
      <c r="M37" s="13" t="s">
        <v>69</v>
      </c>
      <c r="N37" s="15" t="s">
        <v>207</v>
      </c>
      <c r="O37" s="13" t="s">
        <v>203</v>
      </c>
      <c r="P37" s="3">
        <v>57</v>
      </c>
      <c r="Q37" s="3">
        <v>19</v>
      </c>
    </row>
    <row r="38" spans="1:17" x14ac:dyDescent="0.25">
      <c r="A38">
        <v>2007</v>
      </c>
      <c r="B38" s="13">
        <v>-0.82217956358622934</v>
      </c>
      <c r="C38" s="13" t="b">
        <v>0</v>
      </c>
      <c r="D38" s="13" t="s">
        <v>244</v>
      </c>
      <c r="E38" t="s">
        <v>220</v>
      </c>
      <c r="F38" s="13">
        <v>202101</v>
      </c>
      <c r="G38">
        <v>32</v>
      </c>
      <c r="H38" s="4">
        <v>44448</v>
      </c>
      <c r="I38" s="13">
        <v>63.496200000000002</v>
      </c>
      <c r="J38" s="13">
        <v>-166.0308</v>
      </c>
      <c r="M38" s="13" t="s">
        <v>238</v>
      </c>
      <c r="N38" s="13" t="s">
        <v>239</v>
      </c>
      <c r="P38" s="3">
        <v>4.68</v>
      </c>
      <c r="Q38" s="3">
        <v>7.9</v>
      </c>
    </row>
    <row r="39" spans="1:17" x14ac:dyDescent="0.25">
      <c r="A39">
        <v>2008</v>
      </c>
      <c r="B39" s="13">
        <v>-1.5679523876245294</v>
      </c>
      <c r="C39" s="13" t="b">
        <v>0</v>
      </c>
      <c r="D39" s="13" t="s">
        <v>244</v>
      </c>
      <c r="E39" t="s">
        <v>220</v>
      </c>
      <c r="F39" s="13">
        <v>202101</v>
      </c>
      <c r="G39">
        <v>32</v>
      </c>
      <c r="H39" s="4">
        <v>44448</v>
      </c>
      <c r="I39" s="13">
        <v>63.496200000000002</v>
      </c>
      <c r="J39" s="13">
        <v>-166.0308</v>
      </c>
      <c r="M39" s="13" t="s">
        <v>238</v>
      </c>
      <c r="N39" s="13" t="s">
        <v>239</v>
      </c>
      <c r="P39" s="3">
        <v>4.8</v>
      </c>
      <c r="Q39" s="3">
        <v>7.4</v>
      </c>
    </row>
    <row r="40" spans="1:17" x14ac:dyDescent="0.25">
      <c r="A40">
        <v>2070</v>
      </c>
      <c r="B40" s="13">
        <v>-2.0102505559935673</v>
      </c>
      <c r="C40" s="13" t="b">
        <v>0</v>
      </c>
      <c r="D40" s="13" t="s">
        <v>244</v>
      </c>
      <c r="E40" t="s">
        <v>220</v>
      </c>
      <c r="F40" s="13">
        <v>202101</v>
      </c>
      <c r="G40">
        <v>33</v>
      </c>
      <c r="H40" s="4">
        <v>44449</v>
      </c>
      <c r="I40" s="13">
        <v>63.503799999999998</v>
      </c>
      <c r="J40" s="13">
        <v>-167.0196</v>
      </c>
      <c r="L40" s="13"/>
      <c r="M40" t="s">
        <v>69</v>
      </c>
      <c r="N40" s="15" t="s">
        <v>207</v>
      </c>
      <c r="O40" s="13" t="s">
        <v>203</v>
      </c>
      <c r="P40" s="3">
        <v>92.24</v>
      </c>
      <c r="Q40" s="3">
        <v>20.8</v>
      </c>
    </row>
    <row r="41" spans="1:17" x14ac:dyDescent="0.25">
      <c r="A41">
        <v>2071</v>
      </c>
      <c r="B41" s="13">
        <v>-0.11514818495253451</v>
      </c>
      <c r="C41" s="13" t="b">
        <v>0</v>
      </c>
      <c r="D41" s="13" t="s">
        <v>244</v>
      </c>
      <c r="E41" t="s">
        <v>220</v>
      </c>
      <c r="F41" s="13">
        <v>202101</v>
      </c>
      <c r="G41">
        <v>33</v>
      </c>
      <c r="H41" s="4">
        <v>44449</v>
      </c>
      <c r="I41" s="13">
        <v>63.503799999999998</v>
      </c>
      <c r="J41" s="13">
        <v>-167.0196</v>
      </c>
      <c r="L41" s="13"/>
      <c r="M41" t="s">
        <v>69</v>
      </c>
      <c r="N41" s="15" t="s">
        <v>207</v>
      </c>
      <c r="O41" s="13" t="s">
        <v>203</v>
      </c>
      <c r="P41" s="3">
        <v>83.61</v>
      </c>
      <c r="Q41" s="3">
        <v>20.2</v>
      </c>
    </row>
    <row r="42" spans="1:17" x14ac:dyDescent="0.25">
      <c r="A42">
        <v>2110</v>
      </c>
      <c r="B42" s="13">
        <v>33.890155518923343</v>
      </c>
      <c r="C42" s="13" t="b">
        <v>1</v>
      </c>
      <c r="D42" s="13" t="s">
        <v>244</v>
      </c>
      <c r="E42" t="s">
        <v>220</v>
      </c>
      <c r="F42" s="13">
        <v>202101</v>
      </c>
      <c r="G42">
        <v>37</v>
      </c>
      <c r="H42" s="4">
        <v>44450</v>
      </c>
      <c r="I42" s="13">
        <v>65.388999999999996</v>
      </c>
      <c r="J42" s="13">
        <v>-167.99039999999999</v>
      </c>
      <c r="L42" s="13"/>
      <c r="M42" t="s">
        <v>4</v>
      </c>
      <c r="N42" s="13" t="s">
        <v>193</v>
      </c>
      <c r="P42" s="3">
        <v>20.53</v>
      </c>
      <c r="Q42" s="3">
        <v>15.8</v>
      </c>
    </row>
    <row r="43" spans="1:17" x14ac:dyDescent="0.25">
      <c r="A43">
        <v>2144</v>
      </c>
      <c r="B43" s="13">
        <v>-0.44767892467522685</v>
      </c>
      <c r="C43" s="13" t="b">
        <v>0</v>
      </c>
      <c r="D43" s="13" t="s">
        <v>244</v>
      </c>
      <c r="E43" t="s">
        <v>220</v>
      </c>
      <c r="F43" s="13">
        <v>202101</v>
      </c>
      <c r="G43">
        <v>39</v>
      </c>
      <c r="H43" s="4">
        <v>44451</v>
      </c>
      <c r="I43" s="13">
        <v>64.503</v>
      </c>
      <c r="J43" s="13">
        <v>-167.03809999999999</v>
      </c>
      <c r="L43" s="13"/>
      <c r="M43" t="s">
        <v>12</v>
      </c>
      <c r="N43" s="13" t="s">
        <v>192</v>
      </c>
      <c r="P43" s="3">
        <v>2.7</v>
      </c>
      <c r="Q43" s="3">
        <v>7.5</v>
      </c>
    </row>
    <row r="44" spans="1:17" x14ac:dyDescent="0.25">
      <c r="A44">
        <v>2145</v>
      </c>
      <c r="B44" s="13">
        <v>0.76514354674053731</v>
      </c>
      <c r="C44" s="13" t="b">
        <v>1</v>
      </c>
      <c r="D44" s="13" t="s">
        <v>244</v>
      </c>
      <c r="E44" t="s">
        <v>220</v>
      </c>
      <c r="F44" s="13">
        <v>202101</v>
      </c>
      <c r="G44">
        <v>39</v>
      </c>
      <c r="H44" s="4">
        <v>44451</v>
      </c>
      <c r="I44" s="13">
        <v>64.503</v>
      </c>
      <c r="J44" s="13">
        <v>-167.03809999999999</v>
      </c>
      <c r="M44" t="s">
        <v>12</v>
      </c>
      <c r="N44" s="13" t="s">
        <v>192</v>
      </c>
      <c r="P44" s="3">
        <v>3.92</v>
      </c>
      <c r="Q44" s="3">
        <v>8.6</v>
      </c>
    </row>
    <row r="45" spans="1:17" x14ac:dyDescent="0.25">
      <c r="A45">
        <v>2226</v>
      </c>
      <c r="B45" s="13">
        <v>-0.8625352358826619</v>
      </c>
      <c r="C45" s="13" t="b">
        <v>0</v>
      </c>
      <c r="D45" s="13" t="s">
        <v>244</v>
      </c>
      <c r="E45" t="s">
        <v>220</v>
      </c>
      <c r="F45" s="13">
        <v>202101</v>
      </c>
      <c r="G45">
        <v>45</v>
      </c>
      <c r="H45" s="4">
        <v>44453</v>
      </c>
      <c r="I45" s="13">
        <v>64.106300000000005</v>
      </c>
      <c r="J45" s="13">
        <v>-163.44880000000001</v>
      </c>
      <c r="L45" s="13"/>
      <c r="M45" t="s">
        <v>69</v>
      </c>
      <c r="N45" s="15" t="s">
        <v>207</v>
      </c>
      <c r="O45" s="13" t="s">
        <v>203</v>
      </c>
      <c r="P45" s="3">
        <v>37.299999999999997</v>
      </c>
      <c r="Q45" s="3">
        <v>14.9</v>
      </c>
    </row>
    <row r="46" spans="1:17" x14ac:dyDescent="0.25">
      <c r="A46">
        <v>2604</v>
      </c>
      <c r="B46" s="13">
        <v>1.2182032277219965</v>
      </c>
      <c r="C46" s="13" t="b">
        <v>1</v>
      </c>
      <c r="D46" s="13" t="s">
        <v>244</v>
      </c>
      <c r="E46" t="s">
        <v>2</v>
      </c>
      <c r="F46" s="13" t="s">
        <v>7</v>
      </c>
      <c r="G46">
        <v>39</v>
      </c>
      <c r="H46" s="16">
        <v>44819</v>
      </c>
      <c r="I46" s="13">
        <v>64.099699999999999</v>
      </c>
      <c r="J46" s="13">
        <v>-163.49109999999999</v>
      </c>
      <c r="M46" t="s">
        <v>86</v>
      </c>
      <c r="N46" s="13" t="s">
        <v>207</v>
      </c>
      <c r="O46" s="15" t="s">
        <v>199</v>
      </c>
      <c r="P46" s="3">
        <v>3.49</v>
      </c>
      <c r="Q46" s="3">
        <v>7.1</v>
      </c>
    </row>
    <row r="47" spans="1:17" x14ac:dyDescent="0.25">
      <c r="A47">
        <v>2606</v>
      </c>
      <c r="B47" s="13">
        <v>2.4062742201293217</v>
      </c>
      <c r="C47" s="13" t="b">
        <v>1</v>
      </c>
      <c r="D47" s="13" t="s">
        <v>244</v>
      </c>
      <c r="E47" t="s">
        <v>2</v>
      </c>
      <c r="F47" s="13" t="s">
        <v>7</v>
      </c>
      <c r="G47">
        <v>39</v>
      </c>
      <c r="H47" s="16">
        <v>44819</v>
      </c>
      <c r="I47" s="13">
        <v>64.099699999999999</v>
      </c>
      <c r="J47" s="13">
        <v>-163.49109999999999</v>
      </c>
      <c r="M47" t="s">
        <v>86</v>
      </c>
      <c r="N47" s="13" t="s">
        <v>207</v>
      </c>
      <c r="O47" s="15" t="s">
        <v>199</v>
      </c>
      <c r="P47" s="3">
        <v>2.29</v>
      </c>
      <c r="Q47" s="3">
        <v>6.8</v>
      </c>
    </row>
    <row r="48" spans="1:17" x14ac:dyDescent="0.25">
      <c r="A48">
        <v>2664</v>
      </c>
      <c r="B48" s="13">
        <v>1.0971362108326497</v>
      </c>
      <c r="C48" s="13" t="b">
        <v>1</v>
      </c>
      <c r="D48" s="13" t="s">
        <v>244</v>
      </c>
      <c r="E48" t="s">
        <v>2</v>
      </c>
      <c r="F48" s="13" t="s">
        <v>7</v>
      </c>
      <c r="G48">
        <v>40</v>
      </c>
      <c r="H48" s="4">
        <v>44820</v>
      </c>
      <c r="I48" s="13">
        <v>64.100399999999993</v>
      </c>
      <c r="J48" s="13">
        <v>-164.50630000000001</v>
      </c>
      <c r="L48" s="13"/>
      <c r="M48" t="s">
        <v>69</v>
      </c>
      <c r="N48" s="13" t="s">
        <v>207</v>
      </c>
      <c r="O48" s="15" t="s">
        <v>203</v>
      </c>
      <c r="P48" s="3">
        <v>43.18</v>
      </c>
      <c r="Q48" s="3">
        <v>16.399999999999999</v>
      </c>
    </row>
    <row r="49" spans="1:18" x14ac:dyDescent="0.25">
      <c r="A49">
        <v>2665</v>
      </c>
      <c r="B49" s="13">
        <v>-3.9984400111317462</v>
      </c>
      <c r="C49" s="13" t="b">
        <v>0</v>
      </c>
      <c r="D49" s="13" t="s">
        <v>244</v>
      </c>
      <c r="E49" t="s">
        <v>2</v>
      </c>
      <c r="F49" s="13" t="s">
        <v>7</v>
      </c>
      <c r="G49">
        <v>40</v>
      </c>
      <c r="H49" s="4">
        <v>44820</v>
      </c>
      <c r="I49" s="13">
        <v>64.100399999999993</v>
      </c>
      <c r="J49" s="13">
        <v>-164.50630000000001</v>
      </c>
      <c r="L49" s="13"/>
      <c r="M49" t="s">
        <v>69</v>
      </c>
      <c r="N49" s="13" t="s">
        <v>207</v>
      </c>
      <c r="O49" s="15" t="s">
        <v>203</v>
      </c>
      <c r="P49" s="3">
        <v>18.95</v>
      </c>
      <c r="Q49" s="3">
        <v>12.2</v>
      </c>
      <c r="R49" t="s">
        <v>66</v>
      </c>
    </row>
    <row r="50" spans="1:18" x14ac:dyDescent="0.25">
      <c r="A50">
        <v>2666</v>
      </c>
      <c r="B50" s="13">
        <v>3.5695937335281607</v>
      </c>
      <c r="C50" s="13" t="b">
        <v>1</v>
      </c>
      <c r="D50" s="13" t="s">
        <v>244</v>
      </c>
      <c r="E50" t="s">
        <v>2</v>
      </c>
      <c r="F50" s="13" t="s">
        <v>7</v>
      </c>
      <c r="G50">
        <v>40</v>
      </c>
      <c r="H50" s="4">
        <v>44820</v>
      </c>
      <c r="I50" s="13">
        <v>64.100399999999993</v>
      </c>
      <c r="J50" s="13">
        <v>-164.50630000000001</v>
      </c>
      <c r="M50" t="s">
        <v>69</v>
      </c>
      <c r="N50" s="13" t="s">
        <v>207</v>
      </c>
      <c r="O50" s="15" t="s">
        <v>203</v>
      </c>
      <c r="P50" s="3">
        <v>37.479999999999997</v>
      </c>
      <c r="Q50" s="3">
        <v>14.8</v>
      </c>
      <c r="R50" t="s">
        <v>66</v>
      </c>
    </row>
    <row r="51" spans="1:18" x14ac:dyDescent="0.25">
      <c r="A51">
        <v>2667</v>
      </c>
      <c r="B51" s="13">
        <v>-0.25773822706661137</v>
      </c>
      <c r="C51" s="13" t="b">
        <v>0</v>
      </c>
      <c r="D51" s="13" t="s">
        <v>244</v>
      </c>
      <c r="E51" t="s">
        <v>2</v>
      </c>
      <c r="F51" s="13" t="s">
        <v>7</v>
      </c>
      <c r="G51">
        <v>40</v>
      </c>
      <c r="H51" s="4">
        <v>44820</v>
      </c>
      <c r="I51" s="13">
        <v>64.100399999999993</v>
      </c>
      <c r="J51" s="13">
        <v>-164.50630000000001</v>
      </c>
      <c r="L51" s="13"/>
      <c r="M51" t="s">
        <v>69</v>
      </c>
      <c r="N51" s="13" t="s">
        <v>207</v>
      </c>
      <c r="O51" s="15" t="s">
        <v>203</v>
      </c>
      <c r="P51" s="3">
        <v>21.78</v>
      </c>
      <c r="Q51" s="3">
        <v>12.4</v>
      </c>
      <c r="R51" t="s">
        <v>66</v>
      </c>
    </row>
    <row r="52" spans="1:18" x14ac:dyDescent="0.25">
      <c r="A52">
        <v>2668</v>
      </c>
      <c r="B52" s="13">
        <v>1.4797079842029319</v>
      </c>
      <c r="C52" s="13" t="b">
        <v>1</v>
      </c>
      <c r="D52" s="13" t="s">
        <v>244</v>
      </c>
      <c r="E52" t="s">
        <v>2</v>
      </c>
      <c r="F52" s="13" t="s">
        <v>7</v>
      </c>
      <c r="G52">
        <v>40</v>
      </c>
      <c r="H52" s="4">
        <v>44820</v>
      </c>
      <c r="I52" s="13">
        <v>64.100399999999993</v>
      </c>
      <c r="J52" s="13">
        <v>-164.50630000000001</v>
      </c>
      <c r="L52" s="13"/>
      <c r="M52" t="s">
        <v>69</v>
      </c>
      <c r="N52" s="13" t="s">
        <v>207</v>
      </c>
      <c r="O52" s="15" t="s">
        <v>203</v>
      </c>
      <c r="P52" s="3">
        <v>11.22</v>
      </c>
      <c r="Q52" s="3">
        <v>11.1</v>
      </c>
      <c r="R52" t="s">
        <v>68</v>
      </c>
    </row>
    <row r="53" spans="1:18" x14ac:dyDescent="0.25">
      <c r="A53">
        <v>2669</v>
      </c>
      <c r="B53" s="13">
        <v>6.8335605088611029E-2</v>
      </c>
      <c r="C53" s="13" t="b">
        <v>0</v>
      </c>
      <c r="D53" s="13" t="s">
        <v>244</v>
      </c>
      <c r="E53" t="s">
        <v>2</v>
      </c>
      <c r="F53" s="13" t="s">
        <v>7</v>
      </c>
      <c r="G53">
        <v>40</v>
      </c>
      <c r="H53" s="4">
        <v>44820</v>
      </c>
      <c r="I53" s="13">
        <v>64.100399999999993</v>
      </c>
      <c r="J53" s="13">
        <v>-164.50630000000001</v>
      </c>
      <c r="L53" s="13"/>
      <c r="M53" t="s">
        <v>69</v>
      </c>
      <c r="N53" s="13" t="s">
        <v>207</v>
      </c>
      <c r="O53" s="15" t="s">
        <v>203</v>
      </c>
      <c r="P53" s="3">
        <v>29.28</v>
      </c>
      <c r="Q53" s="3">
        <v>14.2</v>
      </c>
      <c r="R53" t="s">
        <v>67</v>
      </c>
    </row>
    <row r="54" spans="1:18" x14ac:dyDescent="0.25">
      <c r="A54">
        <v>2670</v>
      </c>
      <c r="B54" s="13">
        <v>4.8475233562488587</v>
      </c>
      <c r="C54" s="13" t="b">
        <v>1</v>
      </c>
      <c r="D54" s="13" t="s">
        <v>244</v>
      </c>
      <c r="E54" t="s">
        <v>2</v>
      </c>
      <c r="F54" s="13" t="s">
        <v>7</v>
      </c>
      <c r="G54">
        <v>40</v>
      </c>
      <c r="H54" s="4">
        <v>44820</v>
      </c>
      <c r="I54" s="13">
        <v>64.100399999999993</v>
      </c>
      <c r="J54" s="13">
        <v>-164.50630000000001</v>
      </c>
      <c r="L54" s="13"/>
      <c r="M54" t="s">
        <v>69</v>
      </c>
      <c r="N54" s="13" t="s">
        <v>207</v>
      </c>
      <c r="O54" s="15" t="s">
        <v>203</v>
      </c>
      <c r="P54" s="3">
        <v>29.15</v>
      </c>
      <c r="Q54" s="3">
        <v>12.8</v>
      </c>
      <c r="R54" t="s">
        <v>66</v>
      </c>
    </row>
    <row r="55" spans="1:18" x14ac:dyDescent="0.25">
      <c r="A55">
        <v>2671</v>
      </c>
      <c r="B55" s="13">
        <v>2.5461738840903267</v>
      </c>
      <c r="C55" s="13" t="b">
        <v>1</v>
      </c>
      <c r="D55" s="13" t="s">
        <v>244</v>
      </c>
      <c r="E55" t="s">
        <v>2</v>
      </c>
      <c r="F55" s="13" t="s">
        <v>7</v>
      </c>
      <c r="G55">
        <v>40</v>
      </c>
      <c r="H55" s="4">
        <v>44820</v>
      </c>
      <c r="I55" s="13">
        <v>64.100399999999993</v>
      </c>
      <c r="J55" s="13">
        <v>-164.50630000000001</v>
      </c>
      <c r="L55" s="13"/>
      <c r="M55" t="s">
        <v>69</v>
      </c>
      <c r="N55" s="13" t="s">
        <v>207</v>
      </c>
      <c r="O55" s="15" t="s">
        <v>203</v>
      </c>
      <c r="P55" s="3">
        <v>16.190000000000001</v>
      </c>
      <c r="Q55" s="3">
        <v>11.6</v>
      </c>
      <c r="R55" t="s">
        <v>66</v>
      </c>
    </row>
    <row r="56" spans="1:18" x14ac:dyDescent="0.25">
      <c r="A56">
        <v>2672</v>
      </c>
      <c r="B56" s="13">
        <v>-2.5725395899906918</v>
      </c>
      <c r="C56" s="13" t="b">
        <v>0</v>
      </c>
      <c r="D56" s="13" t="s">
        <v>244</v>
      </c>
      <c r="E56" t="s">
        <v>2</v>
      </c>
      <c r="F56" s="13" t="s">
        <v>7</v>
      </c>
      <c r="G56">
        <v>40</v>
      </c>
      <c r="H56" s="4">
        <v>44820</v>
      </c>
      <c r="I56" s="13">
        <v>64.100399999999993</v>
      </c>
      <c r="J56" s="13">
        <v>-164.50630000000001</v>
      </c>
      <c r="L56" s="13"/>
      <c r="M56" t="s">
        <v>69</v>
      </c>
      <c r="N56" s="13" t="s">
        <v>207</v>
      </c>
      <c r="O56" s="15" t="s">
        <v>203</v>
      </c>
      <c r="P56" s="3">
        <v>20.97</v>
      </c>
      <c r="Q56" s="3">
        <v>12.7</v>
      </c>
      <c r="R56" t="s">
        <v>66</v>
      </c>
    </row>
    <row r="57" spans="1:18" x14ac:dyDescent="0.25">
      <c r="A57">
        <v>2673</v>
      </c>
      <c r="B57" s="13">
        <v>-1.7584311608637091</v>
      </c>
      <c r="C57" s="13" t="b">
        <v>0</v>
      </c>
      <c r="D57" s="13" t="s">
        <v>244</v>
      </c>
      <c r="E57" t="s">
        <v>2</v>
      </c>
      <c r="F57" s="13" t="s">
        <v>7</v>
      </c>
      <c r="G57">
        <v>40</v>
      </c>
      <c r="H57" s="4">
        <v>44820</v>
      </c>
      <c r="I57" s="13">
        <v>64.100399999999993</v>
      </c>
      <c r="J57" s="13">
        <v>-164.50630000000001</v>
      </c>
      <c r="L57" s="13"/>
      <c r="M57" t="s">
        <v>69</v>
      </c>
      <c r="N57" s="13" t="s">
        <v>207</v>
      </c>
      <c r="O57" s="15" t="s">
        <v>203</v>
      </c>
      <c r="P57" s="3">
        <v>20.58</v>
      </c>
      <c r="Q57" s="3">
        <v>13.2</v>
      </c>
      <c r="R57" t="s">
        <v>66</v>
      </c>
    </row>
    <row r="58" spans="1:18" x14ac:dyDescent="0.25">
      <c r="A58">
        <v>2815</v>
      </c>
      <c r="B58" s="13">
        <v>1.436123858122804</v>
      </c>
      <c r="C58" s="13" t="b">
        <v>1</v>
      </c>
      <c r="D58" s="13" t="s">
        <v>244</v>
      </c>
      <c r="E58" t="s">
        <v>2</v>
      </c>
      <c r="F58" s="8">
        <v>202202</v>
      </c>
      <c r="G58">
        <v>1</v>
      </c>
      <c r="H58" s="16">
        <v>44805</v>
      </c>
      <c r="I58" s="8">
        <v>60.007399999999997</v>
      </c>
      <c r="J58" s="8">
        <v>-168.07210000000001</v>
      </c>
      <c r="L58" s="13"/>
      <c r="M58" t="s">
        <v>195</v>
      </c>
      <c r="N58" s="13" t="s">
        <v>194</v>
      </c>
      <c r="O58" s="13" t="s">
        <v>199</v>
      </c>
      <c r="P58" s="3">
        <v>2.5939999999999999</v>
      </c>
      <c r="Q58" s="3">
        <v>6.4</v>
      </c>
    </row>
    <row r="59" spans="1:18" x14ac:dyDescent="0.25">
      <c r="A59">
        <v>2933</v>
      </c>
      <c r="B59" s="13">
        <v>1.7083901272161466</v>
      </c>
      <c r="C59" s="13" t="b">
        <v>1</v>
      </c>
      <c r="D59" s="13" t="s">
        <v>244</v>
      </c>
      <c r="E59" t="s">
        <v>2</v>
      </c>
      <c r="F59" s="8">
        <v>202202</v>
      </c>
      <c r="G59">
        <v>3</v>
      </c>
      <c r="H59" s="16">
        <v>44806</v>
      </c>
      <c r="I59" s="8">
        <v>60.025199999999998</v>
      </c>
      <c r="J59" s="8">
        <v>-170.06049999999999</v>
      </c>
      <c r="L59" s="13"/>
      <c r="M59" t="s">
        <v>195</v>
      </c>
      <c r="N59" s="13" t="s">
        <v>194</v>
      </c>
      <c r="O59" s="13" t="s">
        <v>199</v>
      </c>
      <c r="P59" s="3">
        <v>1.17</v>
      </c>
      <c r="Q59" s="3">
        <v>5.2</v>
      </c>
    </row>
    <row r="60" spans="1:18" x14ac:dyDescent="0.25">
      <c r="A60">
        <v>2934</v>
      </c>
      <c r="B60" s="13">
        <v>-0.80011846273083398</v>
      </c>
      <c r="C60" s="13" t="b">
        <v>0</v>
      </c>
      <c r="D60" s="13" t="s">
        <v>244</v>
      </c>
      <c r="E60" t="s">
        <v>2</v>
      </c>
      <c r="F60" s="8">
        <v>202202</v>
      </c>
      <c r="G60">
        <v>3</v>
      </c>
      <c r="H60" s="16">
        <v>44806</v>
      </c>
      <c r="I60" s="8">
        <v>60.025199999999998</v>
      </c>
      <c r="J60" s="8">
        <v>-170.06049999999999</v>
      </c>
      <c r="L60" s="13"/>
      <c r="M60" t="s">
        <v>195</v>
      </c>
      <c r="N60" s="13" t="s">
        <v>194</v>
      </c>
      <c r="O60" s="13" t="s">
        <v>199</v>
      </c>
      <c r="P60" s="3">
        <v>1.57</v>
      </c>
      <c r="Q60" s="3">
        <v>5.7</v>
      </c>
    </row>
    <row r="61" spans="1:18" x14ac:dyDescent="0.25">
      <c r="A61">
        <v>2936</v>
      </c>
      <c r="B61" s="13">
        <v>-0.39656173976636394</v>
      </c>
      <c r="C61" s="13" t="b">
        <v>0</v>
      </c>
      <c r="D61" s="13" t="s">
        <v>244</v>
      </c>
      <c r="E61" t="s">
        <v>2</v>
      </c>
      <c r="F61" s="8">
        <v>202202</v>
      </c>
      <c r="G61">
        <v>3</v>
      </c>
      <c r="H61" s="16">
        <v>44806</v>
      </c>
      <c r="I61" s="8">
        <v>60.025199999999998</v>
      </c>
      <c r="J61" s="8">
        <v>-170.06049999999999</v>
      </c>
      <c r="L61" s="13"/>
      <c r="M61" t="s">
        <v>195</v>
      </c>
      <c r="N61" s="13" t="s">
        <v>194</v>
      </c>
      <c r="O61" s="13" t="s">
        <v>199</v>
      </c>
      <c r="P61" s="3">
        <v>2.17</v>
      </c>
      <c r="Q61" s="3">
        <v>6.1</v>
      </c>
    </row>
    <row r="62" spans="1:18" x14ac:dyDescent="0.25">
      <c r="A62">
        <v>2978</v>
      </c>
      <c r="B62" s="13">
        <v>1.1810760092092525</v>
      </c>
      <c r="C62" s="13" t="b">
        <v>1</v>
      </c>
      <c r="D62" s="13" t="s">
        <v>244</v>
      </c>
      <c r="E62" t="s">
        <v>2</v>
      </c>
      <c r="F62" s="8">
        <v>202202</v>
      </c>
      <c r="G62">
        <v>5</v>
      </c>
      <c r="H62" s="16">
        <v>44807</v>
      </c>
      <c r="I62" s="8">
        <v>60.521900000000002</v>
      </c>
      <c r="J62" s="8">
        <v>-169.00819999999999</v>
      </c>
      <c r="L62" s="1">
        <v>44851</v>
      </c>
      <c r="M62" t="s">
        <v>12</v>
      </c>
      <c r="N62" s="8" t="s">
        <v>192</v>
      </c>
      <c r="O62" s="15" t="s">
        <v>200</v>
      </c>
      <c r="P62" s="3">
        <v>5.26</v>
      </c>
      <c r="Q62" s="3">
        <v>10.1</v>
      </c>
    </row>
    <row r="63" spans="1:18" x14ac:dyDescent="0.25">
      <c r="A63">
        <v>2979</v>
      </c>
      <c r="B63" s="13">
        <v>-0.39763789102766162</v>
      </c>
      <c r="C63" s="13" t="b">
        <v>0</v>
      </c>
      <c r="D63" s="13" t="s">
        <v>244</v>
      </c>
      <c r="E63" t="s">
        <v>2</v>
      </c>
      <c r="F63" s="8">
        <v>202202</v>
      </c>
      <c r="G63">
        <v>5</v>
      </c>
      <c r="H63" s="16">
        <v>44807</v>
      </c>
      <c r="I63" s="8">
        <v>60.521900000000002</v>
      </c>
      <c r="J63" s="8">
        <v>-169.00819999999999</v>
      </c>
      <c r="L63" s="1">
        <v>44851</v>
      </c>
      <c r="M63" t="s">
        <v>12</v>
      </c>
      <c r="N63" s="8" t="s">
        <v>192</v>
      </c>
      <c r="O63" s="15" t="s">
        <v>200</v>
      </c>
      <c r="P63" s="3">
        <v>4.54</v>
      </c>
      <c r="Q63" s="3">
        <v>9.5</v>
      </c>
    </row>
    <row r="64" spans="1:18" x14ac:dyDescent="0.25">
      <c r="A64">
        <v>2980</v>
      </c>
      <c r="B64" s="13" t="s">
        <v>200</v>
      </c>
      <c r="C64" s="13" t="s">
        <v>200</v>
      </c>
      <c r="D64" s="13" t="s">
        <v>244</v>
      </c>
      <c r="E64" t="s">
        <v>2</v>
      </c>
      <c r="F64" s="8">
        <v>202202</v>
      </c>
      <c r="G64">
        <v>5</v>
      </c>
      <c r="H64" s="16">
        <v>44807</v>
      </c>
      <c r="I64" s="8">
        <v>60.521900000000002</v>
      </c>
      <c r="J64" s="8">
        <v>-169.00819999999999</v>
      </c>
      <c r="L64" s="13"/>
      <c r="M64" t="s">
        <v>12</v>
      </c>
      <c r="N64" s="8" t="s">
        <v>192</v>
      </c>
      <c r="O64" s="15" t="s">
        <v>200</v>
      </c>
      <c r="P64" s="3">
        <v>2.48</v>
      </c>
      <c r="Q64" s="3">
        <v>7.8</v>
      </c>
    </row>
    <row r="65" spans="1:18" x14ac:dyDescent="0.25">
      <c r="A65">
        <v>2981</v>
      </c>
      <c r="B65" s="13">
        <v>0.76514354674055818</v>
      </c>
      <c r="C65" s="13" t="b">
        <v>1</v>
      </c>
      <c r="D65" s="13" t="s">
        <v>244</v>
      </c>
      <c r="E65" t="s">
        <v>2</v>
      </c>
      <c r="F65" s="8">
        <v>202202</v>
      </c>
      <c r="G65">
        <v>5</v>
      </c>
      <c r="H65" s="16">
        <v>44807</v>
      </c>
      <c r="I65" s="8">
        <v>60.521900000000002</v>
      </c>
      <c r="J65" s="8">
        <v>-169.00819999999999</v>
      </c>
      <c r="L65" s="1">
        <v>44851</v>
      </c>
      <c r="M65" t="s">
        <v>12</v>
      </c>
      <c r="N65" s="8" t="s">
        <v>192</v>
      </c>
      <c r="O65" s="15" t="s">
        <v>200</v>
      </c>
      <c r="P65" s="3">
        <v>4.2699999999999996</v>
      </c>
      <c r="Q65" s="3">
        <v>9.3000000000000007</v>
      </c>
    </row>
    <row r="66" spans="1:18" x14ac:dyDescent="0.25">
      <c r="A66">
        <v>2998</v>
      </c>
      <c r="B66" s="13" t="s">
        <v>200</v>
      </c>
      <c r="C66" s="13" t="s">
        <v>200</v>
      </c>
      <c r="D66" s="13" t="s">
        <v>244</v>
      </c>
      <c r="E66" t="s">
        <v>2</v>
      </c>
      <c r="F66" s="8">
        <v>202202</v>
      </c>
      <c r="G66">
        <v>6</v>
      </c>
      <c r="H66" s="16">
        <v>44807</v>
      </c>
      <c r="I66" s="8">
        <v>60.5045</v>
      </c>
      <c r="J66" s="8">
        <v>-167.97900000000001</v>
      </c>
      <c r="L66" s="13"/>
      <c r="M66" t="s">
        <v>12</v>
      </c>
      <c r="N66" s="8" t="s">
        <v>192</v>
      </c>
      <c r="O66" s="15" t="s">
        <v>200</v>
      </c>
      <c r="P66" s="3">
        <v>3.9</v>
      </c>
      <c r="Q66" s="3">
        <v>8.5</v>
      </c>
    </row>
    <row r="67" spans="1:18" x14ac:dyDescent="0.25">
      <c r="A67">
        <v>2999</v>
      </c>
      <c r="B67" s="13">
        <v>3.4436840359632119E-2</v>
      </c>
      <c r="C67" s="13" t="b">
        <v>0</v>
      </c>
      <c r="D67" s="13" t="s">
        <v>244</v>
      </c>
      <c r="E67" t="s">
        <v>2</v>
      </c>
      <c r="F67" s="8">
        <v>202202</v>
      </c>
      <c r="G67">
        <v>6</v>
      </c>
      <c r="H67" s="16">
        <v>44807</v>
      </c>
      <c r="I67" s="8">
        <v>60.5045</v>
      </c>
      <c r="J67" s="8">
        <v>-167.97900000000001</v>
      </c>
      <c r="L67" s="13"/>
      <c r="M67" t="s">
        <v>12</v>
      </c>
      <c r="N67" s="8" t="s">
        <v>192</v>
      </c>
      <c r="O67" s="15" t="s">
        <v>200</v>
      </c>
      <c r="P67" s="3">
        <v>4.04</v>
      </c>
      <c r="Q67" s="3">
        <v>8.5</v>
      </c>
    </row>
    <row r="68" spans="1:18" x14ac:dyDescent="0.25">
      <c r="A68">
        <v>3000</v>
      </c>
      <c r="B68" s="13">
        <v>-4.617765061974489</v>
      </c>
      <c r="C68" s="13" t="b">
        <v>0</v>
      </c>
      <c r="D68" s="13" t="s">
        <v>244</v>
      </c>
      <c r="E68" t="s">
        <v>2</v>
      </c>
      <c r="F68" s="8">
        <v>202202</v>
      </c>
      <c r="G68">
        <v>6</v>
      </c>
      <c r="H68" s="16">
        <v>44807</v>
      </c>
      <c r="I68" s="8">
        <v>60.5045</v>
      </c>
      <c r="J68" s="8">
        <v>-167.97900000000001</v>
      </c>
      <c r="M68" t="s">
        <v>12</v>
      </c>
      <c r="N68" s="8" t="s">
        <v>192</v>
      </c>
      <c r="O68" s="15" t="s">
        <v>200</v>
      </c>
      <c r="P68" s="3">
        <v>4.76</v>
      </c>
      <c r="Q68" s="3">
        <v>8.8000000000000007</v>
      </c>
    </row>
    <row r="69" spans="1:18" x14ac:dyDescent="0.25">
      <c r="A69">
        <v>3001</v>
      </c>
      <c r="B69" s="13">
        <v>1.0390240427257962</v>
      </c>
      <c r="C69" s="13" t="b">
        <v>1</v>
      </c>
      <c r="D69" s="13" t="s">
        <v>244</v>
      </c>
      <c r="E69" t="s">
        <v>2</v>
      </c>
      <c r="F69" s="8">
        <v>202202</v>
      </c>
      <c r="G69">
        <v>6</v>
      </c>
      <c r="H69" s="16">
        <v>44807</v>
      </c>
      <c r="I69" s="8">
        <v>60.5045</v>
      </c>
      <c r="J69" s="8">
        <v>-167.97900000000001</v>
      </c>
      <c r="L69" s="13"/>
      <c r="M69" t="s">
        <v>12</v>
      </c>
      <c r="N69" s="8" t="s">
        <v>192</v>
      </c>
      <c r="O69" s="15" t="s">
        <v>200</v>
      </c>
      <c r="P69" s="3">
        <v>2.8</v>
      </c>
      <c r="Q69" s="3">
        <v>8.4</v>
      </c>
    </row>
    <row r="70" spans="1:18" x14ac:dyDescent="0.25">
      <c r="A70">
        <v>3109</v>
      </c>
      <c r="B70" s="13">
        <v>0.12644777319553635</v>
      </c>
      <c r="C70" s="13" t="b">
        <v>0</v>
      </c>
      <c r="D70" s="13" t="s">
        <v>244</v>
      </c>
      <c r="E70" t="s">
        <v>2</v>
      </c>
      <c r="F70" s="8">
        <v>202202</v>
      </c>
      <c r="G70">
        <v>13</v>
      </c>
      <c r="H70" s="16">
        <v>44810</v>
      </c>
      <c r="I70" s="8">
        <v>61.501199999999997</v>
      </c>
      <c r="J70" s="8">
        <v>-168.95609999999999</v>
      </c>
      <c r="L70" s="1">
        <v>44851</v>
      </c>
      <c r="M70" t="s">
        <v>11</v>
      </c>
      <c r="N70" s="8" t="s">
        <v>197</v>
      </c>
      <c r="O70" s="15" t="s">
        <v>199</v>
      </c>
      <c r="P70" s="3">
        <v>1</v>
      </c>
      <c r="Q70" s="3">
        <v>6.8</v>
      </c>
    </row>
    <row r="71" spans="1:18" x14ac:dyDescent="0.25">
      <c r="A71">
        <v>3204</v>
      </c>
      <c r="B71" s="13">
        <v>1.4856268161398027</v>
      </c>
      <c r="C71" s="13" t="b">
        <v>1</v>
      </c>
      <c r="D71" s="13" t="s">
        <v>244</v>
      </c>
      <c r="E71" t="s">
        <v>2</v>
      </c>
      <c r="F71" s="8">
        <v>202202</v>
      </c>
      <c r="G71">
        <v>23</v>
      </c>
      <c r="H71" s="16">
        <v>44814</v>
      </c>
      <c r="I71" s="8">
        <v>62.991500000000002</v>
      </c>
      <c r="J71" s="8">
        <v>-166.9599</v>
      </c>
      <c r="L71" s="1">
        <v>44851</v>
      </c>
      <c r="M71" t="s">
        <v>4</v>
      </c>
      <c r="N71" s="8" t="s">
        <v>193</v>
      </c>
      <c r="O71" s="15" t="s">
        <v>200</v>
      </c>
      <c r="P71" s="3">
        <v>27.58</v>
      </c>
      <c r="Q71" s="3">
        <v>14.9</v>
      </c>
    </row>
    <row r="72" spans="1:18" x14ac:dyDescent="0.25">
      <c r="A72">
        <v>3282</v>
      </c>
      <c r="B72" s="13">
        <v>-0.505791092782095</v>
      </c>
      <c r="C72" s="13" t="b">
        <v>0</v>
      </c>
      <c r="D72" s="13" t="s">
        <v>244</v>
      </c>
      <c r="E72" t="s">
        <v>2</v>
      </c>
      <c r="F72" s="8">
        <v>202202</v>
      </c>
      <c r="G72">
        <v>28</v>
      </c>
      <c r="H72" s="16">
        <v>44816</v>
      </c>
      <c r="I72" s="8">
        <v>63.499099999999999</v>
      </c>
      <c r="J72" s="8">
        <v>-167.00559999999999</v>
      </c>
      <c r="L72" s="13"/>
      <c r="M72" t="s">
        <v>19</v>
      </c>
      <c r="N72" s="8" t="s">
        <v>201</v>
      </c>
      <c r="O72" s="15" t="s">
        <v>200</v>
      </c>
      <c r="P72" s="3">
        <v>9.76</v>
      </c>
      <c r="Q72" s="3">
        <v>9.5</v>
      </c>
      <c r="R72" t="s">
        <v>20</v>
      </c>
    </row>
    <row r="73" spans="1:18" x14ac:dyDescent="0.25">
      <c r="A73">
        <v>3283</v>
      </c>
      <c r="B73" s="13">
        <v>1.7708069003679674</v>
      </c>
      <c r="C73" s="13" t="b">
        <v>1</v>
      </c>
      <c r="D73" s="13" t="s">
        <v>244</v>
      </c>
      <c r="E73" t="s">
        <v>2</v>
      </c>
      <c r="F73" s="8">
        <v>202202</v>
      </c>
      <c r="G73">
        <v>28</v>
      </c>
      <c r="H73" s="16">
        <v>44816</v>
      </c>
      <c r="I73" s="8">
        <v>63.499099999999999</v>
      </c>
      <c r="J73" s="8">
        <v>-167.00559999999999</v>
      </c>
      <c r="L73" s="13"/>
      <c r="M73" t="s">
        <v>19</v>
      </c>
      <c r="N73" s="8" t="s">
        <v>201</v>
      </c>
      <c r="O73" s="15" t="s">
        <v>200</v>
      </c>
      <c r="P73" s="3">
        <v>10.45</v>
      </c>
      <c r="Q73" s="3">
        <v>11</v>
      </c>
      <c r="R73" t="s">
        <v>20</v>
      </c>
    </row>
    <row r="74" spans="1:18" x14ac:dyDescent="0.25">
      <c r="A74">
        <v>3284</v>
      </c>
      <c r="B74" s="13">
        <v>0.52085721043943667</v>
      </c>
      <c r="C74" s="13" t="b">
        <v>1</v>
      </c>
      <c r="D74" s="13" t="s">
        <v>244</v>
      </c>
      <c r="E74" t="s">
        <v>2</v>
      </c>
      <c r="F74" s="8">
        <v>202202</v>
      </c>
      <c r="G74">
        <v>28</v>
      </c>
      <c r="H74" s="16">
        <v>44816</v>
      </c>
      <c r="I74" s="8">
        <v>63.499099999999999</v>
      </c>
      <c r="J74" s="8">
        <v>-167.00559999999999</v>
      </c>
      <c r="L74" s="1">
        <v>44851</v>
      </c>
      <c r="M74" t="s">
        <v>19</v>
      </c>
      <c r="N74" s="8" t="s">
        <v>201</v>
      </c>
      <c r="O74" s="15" t="s">
        <v>200</v>
      </c>
      <c r="P74" s="3">
        <v>7.57</v>
      </c>
      <c r="Q74" s="3">
        <v>9.4</v>
      </c>
      <c r="R74" t="s">
        <v>20</v>
      </c>
    </row>
    <row r="75" spans="1:18" x14ac:dyDescent="0.25">
      <c r="A75">
        <v>3285</v>
      </c>
      <c r="B75" s="13">
        <v>0.52677604237626818</v>
      </c>
      <c r="C75" s="13" t="b">
        <v>1</v>
      </c>
      <c r="D75" s="13" t="s">
        <v>244</v>
      </c>
      <c r="E75" t="s">
        <v>2</v>
      </c>
      <c r="F75" s="8">
        <v>202202</v>
      </c>
      <c r="G75">
        <v>28</v>
      </c>
      <c r="H75" s="16">
        <v>44816</v>
      </c>
      <c r="I75" s="8">
        <v>63.499099999999999</v>
      </c>
      <c r="J75" s="8">
        <v>-167.00559999999999</v>
      </c>
      <c r="L75" s="1">
        <v>44851</v>
      </c>
      <c r="M75" t="s">
        <v>19</v>
      </c>
      <c r="N75" s="8" t="s">
        <v>201</v>
      </c>
      <c r="O75" s="15" t="s">
        <v>200</v>
      </c>
      <c r="P75" s="3">
        <v>6.28</v>
      </c>
      <c r="Q75" s="3">
        <v>7.6</v>
      </c>
      <c r="R75" t="s">
        <v>20</v>
      </c>
    </row>
    <row r="76" spans="1:18" x14ac:dyDescent="0.25">
      <c r="A76">
        <v>3383</v>
      </c>
      <c r="B76" s="13">
        <v>0.97337881579023167</v>
      </c>
      <c r="C76" s="13" t="b">
        <v>1</v>
      </c>
      <c r="D76" s="13" t="s">
        <v>244</v>
      </c>
      <c r="E76" t="s">
        <v>2</v>
      </c>
      <c r="F76" s="8">
        <v>202202</v>
      </c>
      <c r="G76">
        <v>34</v>
      </c>
      <c r="H76" s="16">
        <v>44818</v>
      </c>
      <c r="I76" s="8">
        <v>64.981099999999998</v>
      </c>
      <c r="J76" s="8">
        <v>-167.5343</v>
      </c>
      <c r="L76" s="1">
        <v>44851</v>
      </c>
      <c r="M76" s="13" t="s">
        <v>11</v>
      </c>
      <c r="N76" s="8" t="s">
        <v>197</v>
      </c>
      <c r="O76" s="15" t="s">
        <v>203</v>
      </c>
      <c r="P76" s="3">
        <v>11.08</v>
      </c>
      <c r="Q76" s="3">
        <v>13.4</v>
      </c>
    </row>
    <row r="77" spans="1:18" x14ac:dyDescent="0.25">
      <c r="A77">
        <v>3384</v>
      </c>
      <c r="B77" s="13">
        <v>-0.83939798376602026</v>
      </c>
      <c r="C77" s="13" t="b">
        <v>0</v>
      </c>
      <c r="D77" s="13" t="s">
        <v>244</v>
      </c>
      <c r="E77" t="s">
        <v>2</v>
      </c>
      <c r="F77" s="8">
        <v>202202</v>
      </c>
      <c r="G77">
        <v>34</v>
      </c>
      <c r="H77" s="16">
        <v>44818</v>
      </c>
      <c r="I77" s="8">
        <v>64.981099999999998</v>
      </c>
      <c r="J77" s="8">
        <v>-167.5343</v>
      </c>
      <c r="L77" s="1">
        <v>44851</v>
      </c>
      <c r="M77" s="13" t="s">
        <v>11</v>
      </c>
      <c r="N77" s="8" t="s">
        <v>197</v>
      </c>
      <c r="O77" s="15" t="s">
        <v>203</v>
      </c>
      <c r="P77" s="3">
        <v>10.44</v>
      </c>
      <c r="Q77" s="3">
        <v>14.3</v>
      </c>
    </row>
    <row r="78" spans="1:18" x14ac:dyDescent="0.25">
      <c r="A78">
        <v>3385</v>
      </c>
      <c r="B78" s="13">
        <v>0.60049240377109858</v>
      </c>
      <c r="C78" s="13" t="b">
        <v>1</v>
      </c>
      <c r="D78" s="13" t="s">
        <v>244</v>
      </c>
      <c r="E78" t="s">
        <v>2</v>
      </c>
      <c r="F78" s="8">
        <v>202202</v>
      </c>
      <c r="G78">
        <v>34</v>
      </c>
      <c r="H78" s="16">
        <v>44818</v>
      </c>
      <c r="I78" s="8">
        <v>64.981099999999998</v>
      </c>
      <c r="J78" s="8">
        <v>-167.5343</v>
      </c>
      <c r="L78" s="1">
        <v>44851</v>
      </c>
      <c r="M78" s="13" t="s">
        <v>11</v>
      </c>
      <c r="N78" s="8" t="s">
        <v>197</v>
      </c>
      <c r="O78" s="15" t="s">
        <v>203</v>
      </c>
      <c r="P78" s="3">
        <v>10.199999999999999</v>
      </c>
      <c r="Q78" s="3">
        <v>13.8</v>
      </c>
    </row>
    <row r="79" spans="1:18" x14ac:dyDescent="0.25">
      <c r="A79">
        <v>3386</v>
      </c>
      <c r="B79" s="13">
        <v>0.99221146286190276</v>
      </c>
      <c r="C79" s="13" t="b">
        <v>1</v>
      </c>
      <c r="D79" s="13" t="s">
        <v>244</v>
      </c>
      <c r="E79" t="s">
        <v>2</v>
      </c>
      <c r="F79" s="8">
        <v>202202</v>
      </c>
      <c r="G79">
        <v>34</v>
      </c>
      <c r="H79" s="16">
        <v>44818</v>
      </c>
      <c r="I79" s="8">
        <v>64.981099999999998</v>
      </c>
      <c r="J79" s="8">
        <v>-167.5343</v>
      </c>
      <c r="L79" s="1">
        <v>44851</v>
      </c>
      <c r="M79" s="13" t="s">
        <v>11</v>
      </c>
      <c r="N79" s="8" t="s">
        <v>197</v>
      </c>
      <c r="O79" s="15" t="s">
        <v>203</v>
      </c>
      <c r="P79" s="3">
        <v>11.87</v>
      </c>
      <c r="Q79" s="3">
        <v>14.9</v>
      </c>
    </row>
    <row r="80" spans="1:18" x14ac:dyDescent="0.25">
      <c r="A80">
        <v>3387</v>
      </c>
      <c r="B80" s="13">
        <v>1.9101684886983745</v>
      </c>
      <c r="C80" s="13" t="b">
        <v>1</v>
      </c>
      <c r="D80" s="13" t="s">
        <v>244</v>
      </c>
      <c r="E80" t="s">
        <v>2</v>
      </c>
      <c r="F80" s="8">
        <v>202202</v>
      </c>
      <c r="G80">
        <v>34</v>
      </c>
      <c r="H80" s="16">
        <v>44818</v>
      </c>
      <c r="I80" s="8">
        <v>64.981099999999998</v>
      </c>
      <c r="J80" s="8">
        <v>-167.5343</v>
      </c>
      <c r="L80" s="1">
        <v>44851</v>
      </c>
      <c r="M80" s="13" t="s">
        <v>11</v>
      </c>
      <c r="N80" s="8" t="s">
        <v>197</v>
      </c>
      <c r="O80" s="15" t="s">
        <v>203</v>
      </c>
      <c r="P80" s="3">
        <v>12.27</v>
      </c>
      <c r="Q80" s="3">
        <v>14.2</v>
      </c>
    </row>
    <row r="81" spans="1:18" x14ac:dyDescent="0.25">
      <c r="A81">
        <v>3388</v>
      </c>
      <c r="B81" s="13">
        <v>-0.45144545408955677</v>
      </c>
      <c r="C81" s="13" t="b">
        <v>0</v>
      </c>
      <c r="D81" s="13" t="s">
        <v>244</v>
      </c>
      <c r="E81" t="s">
        <v>2</v>
      </c>
      <c r="F81" s="8">
        <v>202202</v>
      </c>
      <c r="G81">
        <v>34</v>
      </c>
      <c r="H81" s="16">
        <v>44818</v>
      </c>
      <c r="I81" s="8">
        <v>64.981099999999998</v>
      </c>
      <c r="J81" s="8">
        <v>-167.5343</v>
      </c>
      <c r="L81" s="1">
        <v>44851</v>
      </c>
      <c r="M81" s="13" t="s">
        <v>11</v>
      </c>
      <c r="N81" s="8" t="s">
        <v>197</v>
      </c>
      <c r="O81" s="15" t="s">
        <v>203</v>
      </c>
      <c r="P81" s="3">
        <v>11.06</v>
      </c>
      <c r="Q81" s="3">
        <v>14.5</v>
      </c>
    </row>
    <row r="82" spans="1:18" x14ac:dyDescent="0.25">
      <c r="A82">
        <v>3389</v>
      </c>
      <c r="B82" s="13">
        <v>0.66398532818416822</v>
      </c>
      <c r="C82" s="13" t="b">
        <v>1</v>
      </c>
      <c r="D82" s="13" t="s">
        <v>244</v>
      </c>
      <c r="E82" t="s">
        <v>2</v>
      </c>
      <c r="F82" s="8">
        <v>202202</v>
      </c>
      <c r="G82">
        <v>34</v>
      </c>
      <c r="H82" s="16">
        <v>44818</v>
      </c>
      <c r="I82" s="8">
        <v>64.981099999999998</v>
      </c>
      <c r="J82" s="8">
        <v>-167.5343</v>
      </c>
      <c r="L82" s="1">
        <v>44851</v>
      </c>
      <c r="M82" s="13" t="s">
        <v>11</v>
      </c>
      <c r="N82" s="8" t="s">
        <v>197</v>
      </c>
      <c r="O82" s="15" t="s">
        <v>203</v>
      </c>
      <c r="P82" s="3">
        <v>13.1</v>
      </c>
      <c r="Q82" s="3">
        <v>14.3</v>
      </c>
    </row>
    <row r="83" spans="1:18" x14ac:dyDescent="0.25">
      <c r="A83">
        <v>3390</v>
      </c>
      <c r="B83" s="13">
        <v>-0.31692654643473939</v>
      </c>
      <c r="C83" s="13" t="b">
        <v>0</v>
      </c>
      <c r="D83" s="13" t="s">
        <v>244</v>
      </c>
      <c r="E83" t="s">
        <v>2</v>
      </c>
      <c r="F83" s="8">
        <v>202202</v>
      </c>
      <c r="G83">
        <v>34</v>
      </c>
      <c r="H83" s="16">
        <v>44818</v>
      </c>
      <c r="I83" s="8">
        <v>64.981099999999998</v>
      </c>
      <c r="J83" s="8">
        <v>-167.5343</v>
      </c>
      <c r="L83" s="1">
        <v>44851</v>
      </c>
      <c r="M83" t="s">
        <v>11</v>
      </c>
      <c r="N83" s="8" t="s">
        <v>197</v>
      </c>
      <c r="O83" s="15" t="s">
        <v>203</v>
      </c>
      <c r="P83" s="3">
        <v>11.706</v>
      </c>
      <c r="Q83" s="3">
        <v>15</v>
      </c>
    </row>
    <row r="84" spans="1:18" x14ac:dyDescent="0.25">
      <c r="A84">
        <v>3444</v>
      </c>
      <c r="B84" s="13">
        <v>7.8112439296997458</v>
      </c>
      <c r="C84" s="13" t="b">
        <v>1</v>
      </c>
      <c r="D84" s="13" t="s">
        <v>244</v>
      </c>
      <c r="E84" t="s">
        <v>2</v>
      </c>
      <c r="F84" s="8">
        <v>202202</v>
      </c>
      <c r="G84">
        <v>37</v>
      </c>
      <c r="H84" s="16">
        <v>44819</v>
      </c>
      <c r="I84" s="8">
        <v>63.992100000000001</v>
      </c>
      <c r="J84" s="8">
        <v>-165.96510000000001</v>
      </c>
      <c r="L84" s="1">
        <v>44851</v>
      </c>
      <c r="M84" t="s">
        <v>18</v>
      </c>
      <c r="N84" s="8" t="s">
        <v>202</v>
      </c>
      <c r="O84" s="13" t="s">
        <v>200</v>
      </c>
      <c r="P84" s="3">
        <v>2.65</v>
      </c>
      <c r="Q84" s="3">
        <v>6.5</v>
      </c>
    </row>
    <row r="85" spans="1:18" x14ac:dyDescent="0.25">
      <c r="A85">
        <v>3445</v>
      </c>
      <c r="B85" s="13">
        <v>0.75438203412817473</v>
      </c>
      <c r="C85" s="13" t="b">
        <v>1</v>
      </c>
      <c r="D85" s="13" t="s">
        <v>244</v>
      </c>
      <c r="E85" t="s">
        <v>2</v>
      </c>
      <c r="F85" s="8">
        <v>202202</v>
      </c>
      <c r="G85">
        <v>37</v>
      </c>
      <c r="H85" s="16">
        <v>44819</v>
      </c>
      <c r="I85" s="8">
        <v>63.992100000000001</v>
      </c>
      <c r="J85" s="8">
        <v>-165.96510000000001</v>
      </c>
      <c r="L85" s="1">
        <v>44851</v>
      </c>
      <c r="M85" t="s">
        <v>18</v>
      </c>
      <c r="N85" s="8" t="s">
        <v>202</v>
      </c>
      <c r="O85" s="13" t="s">
        <v>200</v>
      </c>
      <c r="P85" s="3">
        <v>2.64</v>
      </c>
      <c r="Q85" s="3">
        <v>6.4</v>
      </c>
    </row>
    <row r="86" spans="1:18" x14ac:dyDescent="0.25">
      <c r="A86">
        <v>3446</v>
      </c>
      <c r="B86" s="13">
        <v>2.5025897580101497</v>
      </c>
      <c r="C86" s="13" t="b">
        <v>1</v>
      </c>
      <c r="D86" s="13" t="s">
        <v>244</v>
      </c>
      <c r="E86" t="s">
        <v>2</v>
      </c>
      <c r="F86" s="8">
        <v>202202</v>
      </c>
      <c r="G86">
        <v>37</v>
      </c>
      <c r="H86" s="16">
        <v>44819</v>
      </c>
      <c r="I86" s="8">
        <v>63.992100000000001</v>
      </c>
      <c r="J86" s="8">
        <v>-165.96510000000001</v>
      </c>
      <c r="L86" s="13"/>
      <c r="M86" t="s">
        <v>18</v>
      </c>
      <c r="N86" s="8" t="s">
        <v>202</v>
      </c>
      <c r="O86" s="13" t="s">
        <v>200</v>
      </c>
      <c r="P86" s="3">
        <v>1.53</v>
      </c>
      <c r="Q86" s="3">
        <v>5.3</v>
      </c>
    </row>
    <row r="87" spans="1:18" x14ac:dyDescent="0.25">
      <c r="A87">
        <v>3447</v>
      </c>
      <c r="B87" s="13">
        <v>3.5975736663203985</v>
      </c>
      <c r="C87" s="13" t="b">
        <v>1</v>
      </c>
      <c r="D87" s="13" t="s">
        <v>244</v>
      </c>
      <c r="E87" t="s">
        <v>2</v>
      </c>
      <c r="F87" s="8">
        <v>202202</v>
      </c>
      <c r="G87">
        <v>37</v>
      </c>
      <c r="H87" s="16">
        <v>44819</v>
      </c>
      <c r="I87" s="8">
        <v>63.992100000000001</v>
      </c>
      <c r="J87" s="8">
        <v>-165.96510000000001</v>
      </c>
      <c r="L87" s="13"/>
      <c r="M87" t="s">
        <v>18</v>
      </c>
      <c r="N87" s="8" t="s">
        <v>202</v>
      </c>
      <c r="O87" s="13" t="s">
        <v>200</v>
      </c>
      <c r="P87" s="3">
        <v>2.52</v>
      </c>
      <c r="Q87" s="3">
        <v>5.8</v>
      </c>
    </row>
    <row r="88" spans="1:18" x14ac:dyDescent="0.25">
      <c r="A88">
        <v>3454</v>
      </c>
      <c r="B88" s="13">
        <v>2.9448879263791992</v>
      </c>
      <c r="C88" s="13" t="b">
        <v>1</v>
      </c>
      <c r="D88" s="13" t="s">
        <v>244</v>
      </c>
      <c r="E88" t="s">
        <v>2</v>
      </c>
      <c r="F88" s="8">
        <v>202202</v>
      </c>
      <c r="G88">
        <v>37</v>
      </c>
      <c r="H88" s="16">
        <v>44819</v>
      </c>
      <c r="I88" s="8">
        <v>63.992100000000001</v>
      </c>
      <c r="J88" s="8">
        <v>-165.96510000000001</v>
      </c>
      <c r="L88" s="1">
        <v>44851</v>
      </c>
      <c r="M88" t="s">
        <v>19</v>
      </c>
      <c r="N88" s="8" t="s">
        <v>201</v>
      </c>
      <c r="O88" s="13" t="s">
        <v>200</v>
      </c>
      <c r="P88" s="3">
        <v>9.6999999999999993</v>
      </c>
      <c r="Q88" s="3">
        <v>8.9</v>
      </c>
      <c r="R88" t="s">
        <v>20</v>
      </c>
    </row>
    <row r="89" spans="1:18" x14ac:dyDescent="0.25">
      <c r="A89">
        <v>3455</v>
      </c>
      <c r="B89" s="13">
        <v>2.1915820435122524</v>
      </c>
      <c r="C89" s="13" t="b">
        <v>1</v>
      </c>
      <c r="D89" s="13" t="s">
        <v>244</v>
      </c>
      <c r="E89" t="s">
        <v>2</v>
      </c>
      <c r="F89" s="8">
        <v>202202</v>
      </c>
      <c r="G89">
        <v>37</v>
      </c>
      <c r="H89" s="16">
        <v>44819</v>
      </c>
      <c r="I89" s="8">
        <v>63.992100000000001</v>
      </c>
      <c r="J89" s="8">
        <v>-165.96510000000001</v>
      </c>
      <c r="L89" s="1">
        <v>44851</v>
      </c>
      <c r="M89" t="s">
        <v>19</v>
      </c>
      <c r="N89" s="8" t="s">
        <v>201</v>
      </c>
      <c r="O89" s="13" t="s">
        <v>200</v>
      </c>
      <c r="P89" s="3">
        <v>22.933</v>
      </c>
      <c r="Q89" s="3">
        <v>10.5</v>
      </c>
      <c r="R89" t="s">
        <v>20</v>
      </c>
    </row>
    <row r="90" spans="1:18" x14ac:dyDescent="0.25">
      <c r="A90" t="s">
        <v>231</v>
      </c>
      <c r="B90" s="13">
        <v>-0.62954848782453643</v>
      </c>
      <c r="C90" s="13" t="b">
        <v>0</v>
      </c>
      <c r="D90" s="13" t="s">
        <v>244</v>
      </c>
      <c r="E90" t="s">
        <v>220</v>
      </c>
      <c r="F90">
        <v>202101</v>
      </c>
      <c r="G90">
        <v>27</v>
      </c>
      <c r="H90" s="4">
        <v>44447</v>
      </c>
      <c r="I90" s="13">
        <v>62.5002</v>
      </c>
      <c r="J90" s="13">
        <v>-168.97669999999999</v>
      </c>
      <c r="M90" t="s">
        <v>11</v>
      </c>
      <c r="N90" t="s">
        <v>197</v>
      </c>
      <c r="P90" s="3">
        <f>AVERAGE(0.75,0.66)</f>
        <v>0.70500000000000007</v>
      </c>
      <c r="Q90" s="3">
        <f>AVERAGE(5.9,6)</f>
        <v>5.95</v>
      </c>
      <c r="R90" t="s">
        <v>233</v>
      </c>
    </row>
    <row r="91" spans="1:18" x14ac:dyDescent="0.25">
      <c r="A91" t="s">
        <v>222</v>
      </c>
      <c r="B91" s="13">
        <v>-0.78935695011849238</v>
      </c>
      <c r="C91" s="13" t="b">
        <v>0</v>
      </c>
      <c r="D91" s="13" t="s">
        <v>244</v>
      </c>
      <c r="E91" t="s">
        <v>220</v>
      </c>
      <c r="F91">
        <v>202101</v>
      </c>
      <c r="G91">
        <v>4</v>
      </c>
      <c r="H91" s="4">
        <v>44439</v>
      </c>
      <c r="I91" s="13">
        <v>60.004199999999997</v>
      </c>
      <c r="J91" s="13">
        <v>-170.97479999999999</v>
      </c>
      <c r="M91" t="s">
        <v>234</v>
      </c>
      <c r="N91" t="s">
        <v>194</v>
      </c>
      <c r="O91" s="13" t="s">
        <v>199</v>
      </c>
      <c r="P91" s="3">
        <f>AVERAGE(1.55,1.43)</f>
        <v>1.49</v>
      </c>
      <c r="Q91" s="3">
        <f>AVERAGE(5.5,5.9)</f>
        <v>5.7</v>
      </c>
    </row>
    <row r="92" spans="1:18" x14ac:dyDescent="0.25">
      <c r="A92" t="s">
        <v>225</v>
      </c>
      <c r="B92" s="13">
        <v>2.0323116568489379</v>
      </c>
      <c r="C92" s="13" t="b">
        <v>1</v>
      </c>
      <c r="D92" s="13" t="s">
        <v>244</v>
      </c>
      <c r="E92" t="s">
        <v>220</v>
      </c>
      <c r="F92">
        <v>202101</v>
      </c>
      <c r="G92">
        <v>12</v>
      </c>
      <c r="H92" s="4">
        <v>44442</v>
      </c>
      <c r="I92" s="13">
        <v>61.024700000000003</v>
      </c>
      <c r="J92" s="13">
        <v>-169.01650000000001</v>
      </c>
      <c r="M92" t="s">
        <v>11</v>
      </c>
      <c r="N92" t="s">
        <v>197</v>
      </c>
      <c r="P92" s="3">
        <f>AVERAGE(0.41,0.41,0.43,0.41,0.51)</f>
        <v>0.434</v>
      </c>
      <c r="Q92" s="3">
        <f>AVERAGE(5,5.5,5.3,5.1,5.9)</f>
        <v>5.3599999999999994</v>
      </c>
      <c r="R92" t="s">
        <v>227</v>
      </c>
    </row>
    <row r="93" spans="1:18" x14ac:dyDescent="0.25">
      <c r="A93" t="s">
        <v>228</v>
      </c>
      <c r="B93" s="13">
        <v>-5.0579109278236604E-2</v>
      </c>
      <c r="C93" s="13" t="b">
        <v>0</v>
      </c>
      <c r="D93" s="13" t="s">
        <v>244</v>
      </c>
      <c r="E93" t="s">
        <v>220</v>
      </c>
      <c r="F93">
        <v>202101</v>
      </c>
      <c r="G93">
        <v>12</v>
      </c>
      <c r="H93" s="4">
        <v>44442</v>
      </c>
      <c r="I93" s="13">
        <v>61.024700000000003</v>
      </c>
      <c r="J93" s="13">
        <v>-169.01650000000001</v>
      </c>
      <c r="M93" t="s">
        <v>11</v>
      </c>
      <c r="N93" t="s">
        <v>197</v>
      </c>
      <c r="P93" s="3">
        <f>AVERAGE(0.32,0.45,0.33,0.32,0.35)</f>
        <v>0.35399999999999998</v>
      </c>
      <c r="Q93" s="3">
        <f>AVERAGE(4.8,5.4,5,4.9,5.1)</f>
        <v>5.0400000000000009</v>
      </c>
      <c r="R93" t="s">
        <v>229</v>
      </c>
    </row>
    <row r="94" spans="1:18" x14ac:dyDescent="0.25">
      <c r="A94" t="s">
        <v>230</v>
      </c>
      <c r="B94" s="13">
        <v>-2.0220882198671752</v>
      </c>
      <c r="C94" s="13" t="b">
        <v>0</v>
      </c>
      <c r="D94" s="13" t="s">
        <v>244</v>
      </c>
      <c r="E94" t="s">
        <v>220</v>
      </c>
      <c r="F94">
        <v>202101</v>
      </c>
      <c r="G94">
        <v>17</v>
      </c>
      <c r="H94" s="4">
        <v>44443</v>
      </c>
      <c r="I94" s="13">
        <v>61.502800000000001</v>
      </c>
      <c r="J94" s="13">
        <v>-168.9718</v>
      </c>
      <c r="M94" t="s">
        <v>11</v>
      </c>
      <c r="N94" t="s">
        <v>197</v>
      </c>
      <c r="P94" s="3">
        <f>AVERAGE(0.34,0.39)</f>
        <v>0.36499999999999999</v>
      </c>
      <c r="Q94" s="3">
        <f>AVERAGE(5.1,5.4)</f>
        <v>5.25</v>
      </c>
      <c r="R94" t="s">
        <v>232</v>
      </c>
    </row>
    <row r="95" spans="1:18" x14ac:dyDescent="0.25">
      <c r="A95" t="s">
        <v>224</v>
      </c>
      <c r="B95" s="13">
        <v>-0.12321931941184838</v>
      </c>
      <c r="C95" s="13" t="b">
        <v>0</v>
      </c>
      <c r="D95" s="13" t="s">
        <v>244</v>
      </c>
      <c r="E95" t="s">
        <v>220</v>
      </c>
      <c r="F95">
        <v>202101</v>
      </c>
      <c r="G95">
        <v>24</v>
      </c>
      <c r="H95" s="4">
        <v>44446</v>
      </c>
      <c r="I95" s="13">
        <v>62.005299999999998</v>
      </c>
      <c r="J95" s="13">
        <v>-170.9941</v>
      </c>
      <c r="M95" t="s">
        <v>234</v>
      </c>
      <c r="N95" t="s">
        <v>194</v>
      </c>
      <c r="O95" s="13" t="s">
        <v>199</v>
      </c>
      <c r="P95" s="3">
        <f>AVERAGE(0.77,0.93)</f>
        <v>0.85000000000000009</v>
      </c>
      <c r="Q95" s="3">
        <f>AVERAGE(4.5,4.6)</f>
        <v>4.55</v>
      </c>
      <c r="R95" t="s">
        <v>226</v>
      </c>
    </row>
    <row r="96" spans="1:18" x14ac:dyDescent="0.25">
      <c r="A96" t="s">
        <v>221</v>
      </c>
      <c r="B96" s="13">
        <v>-1.171390647858171</v>
      </c>
      <c r="C96" s="13" t="b">
        <v>0</v>
      </c>
      <c r="D96" s="13" t="s">
        <v>244</v>
      </c>
      <c r="E96" t="s">
        <v>220</v>
      </c>
      <c r="F96">
        <v>202101</v>
      </c>
      <c r="G96">
        <v>35</v>
      </c>
      <c r="H96" s="4">
        <v>44449</v>
      </c>
      <c r="I96" s="13">
        <v>64.011200000000002</v>
      </c>
      <c r="J96" s="13">
        <v>-168.99100000000001</v>
      </c>
      <c r="M96" t="s">
        <v>234</v>
      </c>
      <c r="N96" t="s">
        <v>194</v>
      </c>
      <c r="O96" s="13" t="s">
        <v>199</v>
      </c>
      <c r="P96" s="3">
        <f>AVERAGE(1.28,1.4)</f>
        <v>1.3399999999999999</v>
      </c>
      <c r="Q96" s="3">
        <f>AVERAGE(5.2,5.9)</f>
        <v>5.5500000000000007</v>
      </c>
      <c r="R96" t="s">
        <v>223</v>
      </c>
    </row>
    <row r="97" spans="1:18" x14ac:dyDescent="0.25">
      <c r="A97" t="s">
        <v>85</v>
      </c>
      <c r="B97" s="13">
        <v>0.40086634481134548</v>
      </c>
      <c r="C97" s="13" t="b">
        <v>1</v>
      </c>
      <c r="D97" s="13" t="s">
        <v>244</v>
      </c>
      <c r="E97" t="s">
        <v>2</v>
      </c>
      <c r="F97" t="s">
        <v>7</v>
      </c>
      <c r="G97">
        <v>39</v>
      </c>
      <c r="H97" s="16">
        <v>44819</v>
      </c>
      <c r="I97" s="13">
        <v>64.099699999999999</v>
      </c>
      <c r="J97" s="13">
        <v>-163.49109999999999</v>
      </c>
      <c r="M97" t="s">
        <v>86</v>
      </c>
      <c r="N97" s="15" t="s">
        <v>207</v>
      </c>
      <c r="O97" s="13" t="s">
        <v>199</v>
      </c>
      <c r="P97" s="3">
        <f>4.27/2</f>
        <v>2.1349999999999998</v>
      </c>
      <c r="Q97" s="3">
        <f>AVERAGE(7.1,5.9)</f>
        <v>6.5</v>
      </c>
      <c r="R97" t="s">
        <v>88</v>
      </c>
    </row>
    <row r="98" spans="1:18" x14ac:dyDescent="0.25">
      <c r="A98" t="s">
        <v>84</v>
      </c>
      <c r="B98" s="13">
        <v>-1.6621156229828853</v>
      </c>
      <c r="C98" s="13" t="b">
        <v>0</v>
      </c>
      <c r="D98" s="13" t="s">
        <v>244</v>
      </c>
      <c r="E98" t="s">
        <v>2</v>
      </c>
      <c r="F98" t="s">
        <v>7</v>
      </c>
      <c r="G98">
        <v>39</v>
      </c>
      <c r="H98" s="16">
        <v>44819</v>
      </c>
      <c r="I98" s="13">
        <v>64.099699999999999</v>
      </c>
      <c r="J98" s="13">
        <v>-163.49109999999999</v>
      </c>
      <c r="M98" t="s">
        <v>86</v>
      </c>
      <c r="N98" s="15" t="s">
        <v>207</v>
      </c>
      <c r="O98" s="13" t="s">
        <v>199</v>
      </c>
      <c r="P98" s="3">
        <f>3.22/2</f>
        <v>1.61</v>
      </c>
      <c r="Q98" s="3">
        <f>AVERAGE(5.8,6)</f>
        <v>5.9</v>
      </c>
      <c r="R98" t="s">
        <v>87</v>
      </c>
    </row>
    <row r="99" spans="1:18" x14ac:dyDescent="0.25">
      <c r="A99" t="s">
        <v>94</v>
      </c>
      <c r="B99" s="13" t="s">
        <v>200</v>
      </c>
      <c r="C99" s="13" t="s">
        <v>200</v>
      </c>
      <c r="D99" s="13" t="s">
        <v>244</v>
      </c>
      <c r="E99" t="s">
        <v>2</v>
      </c>
      <c r="F99" t="s">
        <v>7</v>
      </c>
      <c r="G99">
        <v>39</v>
      </c>
      <c r="H99" s="16">
        <v>44819</v>
      </c>
      <c r="I99" s="13">
        <v>64.099699999999999</v>
      </c>
      <c r="J99" s="13">
        <v>-163.49109999999999</v>
      </c>
      <c r="M99" t="s">
        <v>86</v>
      </c>
      <c r="N99" s="15" t="s">
        <v>207</v>
      </c>
      <c r="O99" s="13" t="s">
        <v>199</v>
      </c>
      <c r="P99" s="3">
        <f>5.56/3</f>
        <v>1.8533333333333333</v>
      </c>
      <c r="Q99" s="3">
        <f>AVERAGE(6.5,6.6,5.4)</f>
        <v>6.166666666666667</v>
      </c>
      <c r="R99" t="s">
        <v>100</v>
      </c>
    </row>
    <row r="100" spans="1:18" x14ac:dyDescent="0.25">
      <c r="A100" t="s">
        <v>93</v>
      </c>
      <c r="B100" s="13">
        <v>1.6583490935685388</v>
      </c>
      <c r="C100" s="13" t="b">
        <v>1</v>
      </c>
      <c r="D100" s="13" t="s">
        <v>244</v>
      </c>
      <c r="E100" t="s">
        <v>2</v>
      </c>
      <c r="F100" t="s">
        <v>7</v>
      </c>
      <c r="G100">
        <v>39</v>
      </c>
      <c r="H100" s="16">
        <v>44819</v>
      </c>
      <c r="I100" s="13">
        <v>64.099699999999999</v>
      </c>
      <c r="J100" s="13">
        <v>-163.49109999999999</v>
      </c>
      <c r="M100" t="s">
        <v>86</v>
      </c>
      <c r="N100" s="15" t="s">
        <v>207</v>
      </c>
      <c r="O100" s="13" t="s">
        <v>199</v>
      </c>
      <c r="P100" s="3">
        <f>3.78/2</f>
        <v>1.89</v>
      </c>
      <c r="Q100" s="3">
        <f>AVERAGE(6.7,6.5)</f>
        <v>6.6</v>
      </c>
      <c r="R100" t="s">
        <v>99</v>
      </c>
    </row>
    <row r="101" spans="1:18" x14ac:dyDescent="0.25">
      <c r="A101" t="s">
        <v>92</v>
      </c>
      <c r="B101" s="13">
        <v>-5.9726394998733216E-2</v>
      </c>
      <c r="C101" s="13" t="b">
        <v>0</v>
      </c>
      <c r="D101" s="13" t="s">
        <v>244</v>
      </c>
      <c r="E101" t="s">
        <v>2</v>
      </c>
      <c r="F101" t="s">
        <v>7</v>
      </c>
      <c r="G101">
        <v>39</v>
      </c>
      <c r="H101" s="16">
        <v>44819</v>
      </c>
      <c r="I101" s="13">
        <v>64.099699999999999</v>
      </c>
      <c r="J101" s="13">
        <v>-163.49109999999999</v>
      </c>
      <c r="M101" t="s">
        <v>86</v>
      </c>
      <c r="N101" s="15" t="s">
        <v>207</v>
      </c>
      <c r="O101" s="13" t="s">
        <v>199</v>
      </c>
      <c r="P101" s="3">
        <f>3.13/2</f>
        <v>1.5649999999999999</v>
      </c>
      <c r="Q101" s="3">
        <f>AVERAGE(6.5,5.8)</f>
        <v>6.15</v>
      </c>
      <c r="R101" t="s">
        <v>98</v>
      </c>
    </row>
    <row r="102" spans="1:18" x14ac:dyDescent="0.25">
      <c r="A102" t="s">
        <v>91</v>
      </c>
      <c r="B102" s="13">
        <v>0.1334427563935793</v>
      </c>
      <c r="C102" s="13" t="b">
        <v>0</v>
      </c>
      <c r="D102" s="13" t="s">
        <v>244</v>
      </c>
      <c r="E102" t="s">
        <v>2</v>
      </c>
      <c r="F102" t="s">
        <v>7</v>
      </c>
      <c r="G102">
        <v>39</v>
      </c>
      <c r="H102" s="16">
        <v>44819</v>
      </c>
      <c r="I102" s="13">
        <v>64.099699999999999</v>
      </c>
      <c r="J102" s="13">
        <v>-163.49109999999999</v>
      </c>
      <c r="M102" t="s">
        <v>86</v>
      </c>
      <c r="N102" s="15" t="s">
        <v>207</v>
      </c>
      <c r="O102" s="13" t="s">
        <v>199</v>
      </c>
      <c r="P102" s="3">
        <f>3.42/2</f>
        <v>1.71</v>
      </c>
      <c r="Q102" s="3">
        <f>AVERAGE(6.9,5.8)</f>
        <v>6.35</v>
      </c>
      <c r="R102" t="s">
        <v>97</v>
      </c>
    </row>
    <row r="103" spans="1:18" x14ac:dyDescent="0.25">
      <c r="A103" t="s">
        <v>90</v>
      </c>
      <c r="B103" s="13" t="s">
        <v>200</v>
      </c>
      <c r="C103" s="13" t="s">
        <v>200</v>
      </c>
      <c r="D103" s="13" t="s">
        <v>244</v>
      </c>
      <c r="E103" t="s">
        <v>2</v>
      </c>
      <c r="F103" t="s">
        <v>7</v>
      </c>
      <c r="G103">
        <v>39</v>
      </c>
      <c r="H103" s="16">
        <v>44819</v>
      </c>
      <c r="I103" s="13">
        <v>64.099699999999999</v>
      </c>
      <c r="J103" s="13">
        <v>-163.49109999999999</v>
      </c>
      <c r="M103" t="s">
        <v>86</v>
      </c>
      <c r="N103" s="15" t="s">
        <v>207</v>
      </c>
      <c r="O103" s="13" t="s">
        <v>199</v>
      </c>
      <c r="P103" s="3">
        <f>4.53/2</f>
        <v>2.2650000000000001</v>
      </c>
      <c r="Q103" s="3">
        <f>AVERAGE(6.9,6.1)</f>
        <v>6.5</v>
      </c>
      <c r="R103" t="s">
        <v>96</v>
      </c>
    </row>
    <row r="104" spans="1:18" x14ac:dyDescent="0.25">
      <c r="A104" t="s">
        <v>89</v>
      </c>
      <c r="B104" s="13">
        <v>3.0584218844398716</v>
      </c>
      <c r="C104" s="13" t="b">
        <v>1</v>
      </c>
      <c r="D104" s="13" t="s">
        <v>244</v>
      </c>
      <c r="E104" t="s">
        <v>2</v>
      </c>
      <c r="F104" t="s">
        <v>7</v>
      </c>
      <c r="G104">
        <v>39</v>
      </c>
      <c r="H104" s="16">
        <v>44819</v>
      </c>
      <c r="I104" s="13">
        <v>64.099699999999999</v>
      </c>
      <c r="J104" s="13">
        <v>-163.49109999999999</v>
      </c>
      <c r="M104" t="s">
        <v>86</v>
      </c>
      <c r="N104" s="15" t="s">
        <v>207</v>
      </c>
      <c r="O104" s="13" t="s">
        <v>199</v>
      </c>
      <c r="P104" s="3">
        <f>3.27/2</f>
        <v>1.635</v>
      </c>
      <c r="Q104" s="3">
        <f>AVERAGE(6.1,5.9)</f>
        <v>6</v>
      </c>
      <c r="R104" t="s">
        <v>95</v>
      </c>
    </row>
    <row r="105" spans="1:18" x14ac:dyDescent="0.25">
      <c r="A105" t="s">
        <v>59</v>
      </c>
      <c r="B105" s="13">
        <v>0.47081617679184851</v>
      </c>
      <c r="C105" s="13" t="b">
        <v>0</v>
      </c>
      <c r="D105" s="13" t="s">
        <v>244</v>
      </c>
      <c r="E105" t="s">
        <v>2</v>
      </c>
      <c r="F105" s="8">
        <v>202202</v>
      </c>
      <c r="G105">
        <v>1</v>
      </c>
      <c r="H105" s="16">
        <v>44805</v>
      </c>
      <c r="I105" s="8">
        <v>60.007399999999997</v>
      </c>
      <c r="J105" s="8">
        <v>-168.07210000000001</v>
      </c>
      <c r="M105" t="s">
        <v>234</v>
      </c>
      <c r="N105" s="15" t="s">
        <v>194</v>
      </c>
      <c r="O105" s="8" t="s">
        <v>199</v>
      </c>
      <c r="P105" s="3">
        <f>AVERAGE(2.59,2.06,1.57)</f>
        <v>2.0733333333333337</v>
      </c>
      <c r="Q105" s="3">
        <f>AVERAGE(6.8,6.8,5.9)</f>
        <v>6.5</v>
      </c>
      <c r="R105" t="s">
        <v>63</v>
      </c>
    </row>
    <row r="106" spans="1:18" x14ac:dyDescent="0.25">
      <c r="A106" t="s">
        <v>58</v>
      </c>
      <c r="B106" s="13">
        <v>0.53430910120492237</v>
      </c>
      <c r="C106" s="13" t="b">
        <v>1</v>
      </c>
      <c r="D106" s="13" t="s">
        <v>244</v>
      </c>
      <c r="E106" t="s">
        <v>2</v>
      </c>
      <c r="F106" s="8">
        <v>202202</v>
      </c>
      <c r="G106">
        <v>1</v>
      </c>
      <c r="H106" s="16">
        <v>44805</v>
      </c>
      <c r="I106" s="8">
        <v>60.007399999999997</v>
      </c>
      <c r="J106" s="8">
        <v>-168.07210000000001</v>
      </c>
      <c r="M106" t="s">
        <v>234</v>
      </c>
      <c r="N106" s="15" t="s">
        <v>194</v>
      </c>
      <c r="O106" s="8" t="s">
        <v>199</v>
      </c>
      <c r="P106" s="3">
        <f>AVERAGE(1.21,0.91,2.19)</f>
        <v>1.4366666666666668</v>
      </c>
      <c r="Q106" s="3">
        <f>AVERAGE(5.7,5.2,5.1)</f>
        <v>5.333333333333333</v>
      </c>
      <c r="R106" t="s">
        <v>62</v>
      </c>
    </row>
    <row r="107" spans="1:18" x14ac:dyDescent="0.25">
      <c r="A107" t="s">
        <v>55</v>
      </c>
      <c r="B107" s="13">
        <v>-1.4178292866817097</v>
      </c>
      <c r="C107" s="13" t="b">
        <v>0</v>
      </c>
      <c r="D107" s="13" t="s">
        <v>244</v>
      </c>
      <c r="E107" t="s">
        <v>2</v>
      </c>
      <c r="F107" s="8">
        <v>202202</v>
      </c>
      <c r="G107">
        <v>2</v>
      </c>
      <c r="H107" s="16">
        <v>44806</v>
      </c>
      <c r="I107" s="8">
        <v>59.994399999999999</v>
      </c>
      <c r="J107" s="8">
        <v>-169.0626</v>
      </c>
      <c r="M107" t="s">
        <v>234</v>
      </c>
      <c r="N107" s="15" t="s">
        <v>194</v>
      </c>
      <c r="O107" s="8" t="s">
        <v>199</v>
      </c>
      <c r="P107" s="3">
        <f>AVERAGE(0.805,0.899,0.719,0.748,0.464,0.692)</f>
        <v>0.72116666666666662</v>
      </c>
      <c r="Q107" s="3">
        <f>AVERAGE(4.6,3.6,3.5,4.5,4.2,4.6)</f>
        <v>4.166666666666667</v>
      </c>
      <c r="R107" t="s">
        <v>56</v>
      </c>
    </row>
    <row r="108" spans="1:18" x14ac:dyDescent="0.25">
      <c r="A108" t="s">
        <v>54</v>
      </c>
      <c r="B108" s="13">
        <v>1.7745734297822966</v>
      </c>
      <c r="C108" s="13" t="b">
        <v>1</v>
      </c>
      <c r="D108" s="13" t="s">
        <v>244</v>
      </c>
      <c r="E108" t="s">
        <v>2</v>
      </c>
      <c r="F108" s="8">
        <v>202202</v>
      </c>
      <c r="G108">
        <v>2</v>
      </c>
      <c r="H108" s="16">
        <v>44806</v>
      </c>
      <c r="I108" s="8">
        <v>59.994399999999999</v>
      </c>
      <c r="J108" s="8">
        <v>-169.0626</v>
      </c>
      <c r="M108" t="s">
        <v>234</v>
      </c>
      <c r="N108" s="15" t="s">
        <v>194</v>
      </c>
      <c r="O108" s="8" t="s">
        <v>199</v>
      </c>
      <c r="P108" s="3">
        <f>AVERAGE(0.27,0.61,0.93,0.8)</f>
        <v>0.65250000000000008</v>
      </c>
      <c r="Q108" s="3">
        <f>AVERAGE(2.2,4.5,5.2,5)</f>
        <v>4.2249999999999996</v>
      </c>
      <c r="R108" t="s">
        <v>57</v>
      </c>
    </row>
    <row r="109" spans="1:18" x14ac:dyDescent="0.25">
      <c r="A109" t="s">
        <v>27</v>
      </c>
      <c r="B109" s="13">
        <v>-2.3363243881488271</v>
      </c>
      <c r="C109" s="13" t="b">
        <v>0</v>
      </c>
      <c r="D109" s="13" t="s">
        <v>244</v>
      </c>
      <c r="E109" t="s">
        <v>2</v>
      </c>
      <c r="F109" s="8">
        <v>202202</v>
      </c>
      <c r="G109">
        <v>3</v>
      </c>
      <c r="H109" s="16">
        <v>44806</v>
      </c>
      <c r="I109" s="8">
        <v>60.025199999999998</v>
      </c>
      <c r="J109" s="8">
        <v>-170.06049999999999</v>
      </c>
      <c r="M109" t="s">
        <v>234</v>
      </c>
      <c r="N109" s="15" t="s">
        <v>194</v>
      </c>
      <c r="O109" s="8" t="s">
        <v>199</v>
      </c>
      <c r="P109" s="3">
        <f>AVERAGE(0.93,0.97,0.87)</f>
        <v>0.92333333333333334</v>
      </c>
      <c r="Q109" s="3">
        <f>AVERAGE(5.1,5.5,4.6)</f>
        <v>5.0666666666666664</v>
      </c>
      <c r="R109" t="s">
        <v>30</v>
      </c>
    </row>
    <row r="110" spans="1:18" x14ac:dyDescent="0.25">
      <c r="A110" t="s">
        <v>28</v>
      </c>
      <c r="B110" s="13">
        <v>1.6944001608200563</v>
      </c>
      <c r="C110" s="13" t="b">
        <v>1</v>
      </c>
      <c r="D110" s="13" t="s">
        <v>244</v>
      </c>
      <c r="E110" t="s">
        <v>2</v>
      </c>
      <c r="F110" s="8">
        <v>202202</v>
      </c>
      <c r="G110" s="5">
        <v>3</v>
      </c>
      <c r="H110" s="16">
        <v>44806</v>
      </c>
      <c r="I110" s="8">
        <v>60.025199999999998</v>
      </c>
      <c r="J110" s="8">
        <v>-170.06049999999999</v>
      </c>
      <c r="K110" s="6"/>
      <c r="M110" t="s">
        <v>234</v>
      </c>
      <c r="N110" s="15" t="s">
        <v>194</v>
      </c>
      <c r="O110" s="8" t="s">
        <v>199</v>
      </c>
      <c r="P110" s="3">
        <f>AVERAGE(0.78,0.85)</f>
        <v>0.81499999999999995</v>
      </c>
      <c r="Q110" s="3">
        <f>AVERAGE(4.7,4.9)</f>
        <v>4.8000000000000007</v>
      </c>
      <c r="R110" t="s">
        <v>31</v>
      </c>
    </row>
    <row r="111" spans="1:18" x14ac:dyDescent="0.25">
      <c r="A111" t="s">
        <v>29</v>
      </c>
      <c r="B111" s="13">
        <v>1.1606291352457432</v>
      </c>
      <c r="C111" s="13" t="b">
        <v>1</v>
      </c>
      <c r="D111" s="13" t="s">
        <v>244</v>
      </c>
      <c r="E111" t="s">
        <v>2</v>
      </c>
      <c r="F111" s="8">
        <v>202202</v>
      </c>
      <c r="G111" s="5">
        <v>3</v>
      </c>
      <c r="H111" s="16">
        <v>44806</v>
      </c>
      <c r="I111" s="8">
        <v>60.025199999999998</v>
      </c>
      <c r="J111" s="8">
        <v>-170.06049999999999</v>
      </c>
      <c r="K111" s="6"/>
      <c r="M111" t="s">
        <v>234</v>
      </c>
      <c r="N111" s="15" t="s">
        <v>194</v>
      </c>
      <c r="O111" s="8" t="s">
        <v>199</v>
      </c>
      <c r="P111" s="3">
        <f>AVERAGE(0.89,0.95)</f>
        <v>0.91999999999999993</v>
      </c>
      <c r="Q111" s="3">
        <f>AVERAGE(4.5,5.2)</f>
        <v>4.8499999999999996</v>
      </c>
      <c r="R111" t="s">
        <v>32</v>
      </c>
    </row>
    <row r="112" spans="1:18" x14ac:dyDescent="0.25">
      <c r="A112" t="s">
        <v>60</v>
      </c>
      <c r="B112" s="13">
        <v>0.27764702539956587</v>
      </c>
      <c r="C112" s="13" t="b">
        <v>1</v>
      </c>
      <c r="D112" s="13" t="s">
        <v>244</v>
      </c>
      <c r="E112" t="s">
        <v>2</v>
      </c>
      <c r="F112" s="8">
        <v>202202</v>
      </c>
      <c r="G112" s="5">
        <v>5</v>
      </c>
      <c r="H112" s="16">
        <v>44807</v>
      </c>
      <c r="I112" s="8">
        <v>60.521900000000002</v>
      </c>
      <c r="J112" s="8">
        <v>-169.00819999999999</v>
      </c>
      <c r="K112" s="6"/>
      <c r="M112" t="s">
        <v>15</v>
      </c>
      <c r="N112" s="8" t="s">
        <v>204</v>
      </c>
      <c r="O112" s="8" t="s">
        <v>205</v>
      </c>
      <c r="P112" s="3">
        <f>AVERAGE(0.26, 0.08, 0.362)</f>
        <v>0.23399999999999999</v>
      </c>
      <c r="Q112" s="3">
        <f>AVERAGE(2.5, 0.6, 3)</f>
        <v>2.0333333333333332</v>
      </c>
      <c r="R112" t="s">
        <v>64</v>
      </c>
    </row>
    <row r="113" spans="1:18" x14ac:dyDescent="0.25">
      <c r="A113" t="s">
        <v>22</v>
      </c>
      <c r="B113" s="13">
        <v>-5.5674685500174732</v>
      </c>
      <c r="C113" s="13" t="b">
        <v>0</v>
      </c>
      <c r="D113" s="13" t="s">
        <v>244</v>
      </c>
      <c r="E113" t="s">
        <v>2</v>
      </c>
      <c r="F113" s="8">
        <v>202202</v>
      </c>
      <c r="G113" s="5">
        <v>13</v>
      </c>
      <c r="H113" s="16">
        <v>44810</v>
      </c>
      <c r="I113" s="8">
        <v>61.501199999999997</v>
      </c>
      <c r="J113" s="8">
        <v>-168.95609999999999</v>
      </c>
      <c r="K113" s="6"/>
      <c r="M113" t="s">
        <v>11</v>
      </c>
      <c r="N113" s="8" t="s">
        <v>197</v>
      </c>
      <c r="O113" s="8" t="s">
        <v>199</v>
      </c>
      <c r="P113" s="3">
        <f>AVERAGE(0.76,0.7,0.89,0.87)</f>
        <v>0.80500000000000005</v>
      </c>
      <c r="Q113" s="3">
        <f>AVERAGE(6.1,5.5,6,6.2)</f>
        <v>5.95</v>
      </c>
      <c r="R113" t="s">
        <v>25</v>
      </c>
    </row>
    <row r="114" spans="1:18" x14ac:dyDescent="0.25">
      <c r="A114" t="s">
        <v>21</v>
      </c>
      <c r="B114" s="13" t="s">
        <v>200</v>
      </c>
      <c r="C114" s="13" t="s">
        <v>200</v>
      </c>
      <c r="D114" s="13" t="s">
        <v>244</v>
      </c>
      <c r="E114" t="s">
        <v>2</v>
      </c>
      <c r="F114" s="8">
        <v>202202</v>
      </c>
      <c r="G114" s="5">
        <v>13</v>
      </c>
      <c r="H114" s="16">
        <v>44810</v>
      </c>
      <c r="I114" s="8">
        <v>61.501199999999997</v>
      </c>
      <c r="J114" s="8">
        <v>-168.95609999999999</v>
      </c>
      <c r="K114" s="6"/>
      <c r="M114" t="s">
        <v>11</v>
      </c>
      <c r="N114" s="8" t="s">
        <v>197</v>
      </c>
      <c r="O114" s="8" t="s">
        <v>199</v>
      </c>
      <c r="P114" s="3">
        <f>AVERAGE(0.48,0.91,0.81)</f>
        <v>0.73333333333333339</v>
      </c>
      <c r="Q114" s="3">
        <f>AVERAGE(3.3,6,6.2)</f>
        <v>5.166666666666667</v>
      </c>
      <c r="R114" t="s">
        <v>24</v>
      </c>
    </row>
    <row r="115" spans="1:18" x14ac:dyDescent="0.25">
      <c r="A115" t="s">
        <v>23</v>
      </c>
      <c r="B115" s="13">
        <v>-6.5386950632852194</v>
      </c>
      <c r="C115" s="13" t="b">
        <v>0</v>
      </c>
      <c r="D115" s="13" t="s">
        <v>244</v>
      </c>
      <c r="E115" t="s">
        <v>2</v>
      </c>
      <c r="F115" s="8">
        <v>202202</v>
      </c>
      <c r="G115" s="5">
        <v>28</v>
      </c>
      <c r="H115" s="16">
        <v>44816</v>
      </c>
      <c r="I115" s="8">
        <v>63.499099999999999</v>
      </c>
      <c r="J115" s="8">
        <v>-167.00559999999999</v>
      </c>
      <c r="K115" s="6"/>
      <c r="M115" t="s">
        <v>11</v>
      </c>
      <c r="N115" s="8" t="s">
        <v>197</v>
      </c>
      <c r="O115" s="8" t="s">
        <v>199</v>
      </c>
      <c r="P115" s="3">
        <f>AVERAGE(0.48,0.49,0.56)</f>
        <v>0.51</v>
      </c>
      <c r="Q115" s="3">
        <f>AVERAGE(5.1,5.5,4.8)</f>
        <v>5.1333333333333329</v>
      </c>
      <c r="R115" t="s">
        <v>26</v>
      </c>
    </row>
    <row r="116" spans="1:18" x14ac:dyDescent="0.25">
      <c r="A116" t="s">
        <v>40</v>
      </c>
      <c r="B116" s="13">
        <v>4.9971083815610529</v>
      </c>
      <c r="C116" s="13" t="b">
        <v>1</v>
      </c>
      <c r="D116" s="13" t="s">
        <v>244</v>
      </c>
      <c r="E116" t="s">
        <v>2</v>
      </c>
      <c r="F116" s="8">
        <v>202202</v>
      </c>
      <c r="G116" s="5">
        <v>30</v>
      </c>
      <c r="H116" s="16">
        <v>44816</v>
      </c>
      <c r="I116" s="8">
        <v>64.000799999999998</v>
      </c>
      <c r="J116" s="8">
        <v>-168.0068</v>
      </c>
      <c r="K116" s="6"/>
      <c r="M116" t="s">
        <v>11</v>
      </c>
      <c r="N116" s="8" t="s">
        <v>197</v>
      </c>
      <c r="O116" s="8" t="s">
        <v>199</v>
      </c>
      <c r="P116" s="3">
        <f>AVERAGE(0.571,0.645,0.407,0.412)</f>
        <v>0.50875000000000004</v>
      </c>
      <c r="Q116" s="3">
        <f>AVERAGE(5.5,5.2,5.1,5.1)</f>
        <v>5.2249999999999996</v>
      </c>
      <c r="R116" t="s">
        <v>42</v>
      </c>
    </row>
    <row r="117" spans="1:18" x14ac:dyDescent="0.25">
      <c r="A117" t="s">
        <v>41</v>
      </c>
      <c r="B117" s="13">
        <v>-0.99543991664562703</v>
      </c>
      <c r="C117" s="13" t="b">
        <v>0</v>
      </c>
      <c r="D117" s="13" t="s">
        <v>244</v>
      </c>
      <c r="E117" t="s">
        <v>2</v>
      </c>
      <c r="F117" s="8">
        <v>202202</v>
      </c>
      <c r="G117" s="5">
        <v>30</v>
      </c>
      <c r="H117" s="16">
        <v>44816</v>
      </c>
      <c r="I117" s="8">
        <v>64.000799999999998</v>
      </c>
      <c r="J117" s="8">
        <v>-168.0068</v>
      </c>
      <c r="K117" s="6"/>
      <c r="M117" t="s">
        <v>11</v>
      </c>
      <c r="N117" s="8" t="s">
        <v>197</v>
      </c>
      <c r="O117" s="8" t="s">
        <v>199</v>
      </c>
      <c r="P117" s="3">
        <f>AVERAGE(0.674,0.564,0.57,0.371)</f>
        <v>0.54474999999999996</v>
      </c>
      <c r="Q117" s="3">
        <f>AVERAGE(5.5,5.4,5.8,4.8)</f>
        <v>5.375</v>
      </c>
      <c r="R117" t="s">
        <v>43</v>
      </c>
    </row>
    <row r="118" spans="1:18" x14ac:dyDescent="0.25">
      <c r="A118" t="s">
        <v>52</v>
      </c>
      <c r="B118" s="13">
        <v>0.2184587060314519</v>
      </c>
      <c r="C118" s="13" t="b">
        <v>0</v>
      </c>
      <c r="D118" s="13" t="s">
        <v>244</v>
      </c>
      <c r="E118" t="s">
        <v>2</v>
      </c>
      <c r="F118" s="8">
        <v>202202</v>
      </c>
      <c r="G118" s="5">
        <v>37</v>
      </c>
      <c r="H118" s="4"/>
      <c r="I118" s="13"/>
      <c r="J118" s="13"/>
      <c r="K118" s="6"/>
      <c r="M118" t="s">
        <v>11</v>
      </c>
      <c r="P118" s="3">
        <f>AVERAGE(1.11,0.85)</f>
        <v>0.98</v>
      </c>
      <c r="Q118" s="3">
        <f>AVERAGE(7,6.6)</f>
        <v>6.8</v>
      </c>
      <c r="R118" t="s">
        <v>53</v>
      </c>
    </row>
    <row r="119" spans="1:18" x14ac:dyDescent="0.25">
      <c r="A119" t="s">
        <v>102</v>
      </c>
      <c r="B119" s="13">
        <v>1.0863746982202935</v>
      </c>
      <c r="C119" s="13" t="b">
        <v>1</v>
      </c>
      <c r="D119" s="13" t="s">
        <v>246</v>
      </c>
      <c r="G119" s="5" t="s">
        <v>122</v>
      </c>
      <c r="H119" s="4">
        <v>43303</v>
      </c>
      <c r="I119" s="13">
        <v>70.276660000000007</v>
      </c>
      <c r="J119" s="13">
        <v>-147.77771000000001</v>
      </c>
      <c r="K119" s="6" t="s">
        <v>130</v>
      </c>
      <c r="M119" t="s">
        <v>112</v>
      </c>
      <c r="P119" s="3">
        <v>1.84</v>
      </c>
      <c r="Q119" s="3">
        <v>7.6</v>
      </c>
      <c r="R119" t="s">
        <v>113</v>
      </c>
    </row>
    <row r="120" spans="1:18" x14ac:dyDescent="0.25">
      <c r="A120" t="s">
        <v>103</v>
      </c>
      <c r="B120" s="13">
        <v>2.3648423965716261</v>
      </c>
      <c r="C120" s="13" t="b">
        <v>1</v>
      </c>
      <c r="D120" s="13" t="s">
        <v>246</v>
      </c>
      <c r="G120" s="9" t="s">
        <v>123</v>
      </c>
      <c r="H120" s="4">
        <v>43307</v>
      </c>
      <c r="I120" s="13">
        <v>70.515600000000006</v>
      </c>
      <c r="J120" s="13">
        <v>-149.46764999999999</v>
      </c>
      <c r="K120" s="9" t="s">
        <v>131</v>
      </c>
      <c r="M120" t="s">
        <v>112</v>
      </c>
      <c r="P120" s="3">
        <v>5.01</v>
      </c>
      <c r="Q120" s="3">
        <v>8.5</v>
      </c>
      <c r="R120" t="s">
        <v>114</v>
      </c>
    </row>
    <row r="121" spans="1:18" x14ac:dyDescent="0.25">
      <c r="A121" s="6" t="s">
        <v>104</v>
      </c>
      <c r="B121" s="13">
        <v>2.7958409766976646</v>
      </c>
      <c r="C121" s="13" t="b">
        <v>1</v>
      </c>
      <c r="D121" s="13" t="s">
        <v>246</v>
      </c>
      <c r="G121" s="9" t="s">
        <v>124</v>
      </c>
      <c r="H121" s="4">
        <v>44789.472222222219</v>
      </c>
      <c r="I121" s="10">
        <v>70.172070000000005</v>
      </c>
      <c r="J121" s="10">
        <v>-145.95714000000001</v>
      </c>
      <c r="K121" s="9" t="s">
        <v>132</v>
      </c>
      <c r="M121" s="13" t="s">
        <v>112</v>
      </c>
      <c r="P121" s="3">
        <v>9.02</v>
      </c>
      <c r="Q121" s="3">
        <v>11</v>
      </c>
      <c r="R121" s="13" t="s">
        <v>115</v>
      </c>
    </row>
    <row r="122" spans="1:18" x14ac:dyDescent="0.25">
      <c r="A122" s="6" t="s">
        <v>105</v>
      </c>
      <c r="B122" s="13">
        <v>0.17971726062680624</v>
      </c>
      <c r="C122" s="13" t="b">
        <v>0</v>
      </c>
      <c r="D122" s="13" t="s">
        <v>246</v>
      </c>
      <c r="G122" s="9" t="s">
        <v>125</v>
      </c>
      <c r="H122" s="4">
        <v>44766.447222222225</v>
      </c>
      <c r="I122" s="10">
        <v>70.293049999999994</v>
      </c>
      <c r="J122" s="10">
        <v>-147.7989</v>
      </c>
      <c r="K122" s="9" t="s">
        <v>130</v>
      </c>
      <c r="M122" s="13" t="s">
        <v>112</v>
      </c>
      <c r="P122" s="3">
        <v>15.83</v>
      </c>
      <c r="Q122" s="3">
        <v>12.3</v>
      </c>
      <c r="R122" s="13" t="s">
        <v>116</v>
      </c>
    </row>
    <row r="123" spans="1:18" x14ac:dyDescent="0.25">
      <c r="A123" s="6" t="s">
        <v>106</v>
      </c>
      <c r="B123" s="13">
        <v>1.6954763120812795</v>
      </c>
      <c r="C123" s="13" t="b">
        <v>1</v>
      </c>
      <c r="D123" s="13" t="s">
        <v>246</v>
      </c>
      <c r="G123" s="9" t="s">
        <v>124</v>
      </c>
      <c r="H123" s="4">
        <v>44789.472222222219</v>
      </c>
      <c r="I123" s="10">
        <v>70.172070000000005</v>
      </c>
      <c r="J123" s="10">
        <v>-145.95714000000001</v>
      </c>
      <c r="K123" s="9" t="s">
        <v>132</v>
      </c>
      <c r="M123" s="13" t="s">
        <v>112</v>
      </c>
      <c r="P123" s="3">
        <v>16.89</v>
      </c>
      <c r="Q123" s="3">
        <v>12.6</v>
      </c>
      <c r="R123" s="13" t="s">
        <v>115</v>
      </c>
    </row>
    <row r="124" spans="1:18" x14ac:dyDescent="0.25">
      <c r="A124" s="6" t="s">
        <v>107</v>
      </c>
      <c r="B124" s="13" t="s">
        <v>200</v>
      </c>
      <c r="C124" s="13" t="s">
        <v>200</v>
      </c>
      <c r="D124" s="13" t="s">
        <v>246</v>
      </c>
      <c r="G124" s="9" t="s">
        <v>122</v>
      </c>
      <c r="H124" s="4">
        <v>43676.53125</v>
      </c>
      <c r="I124" s="13">
        <v>70.276660000000007</v>
      </c>
      <c r="J124" s="13">
        <v>-147.77771000000001</v>
      </c>
      <c r="K124" s="9" t="s">
        <v>130</v>
      </c>
      <c r="M124" s="13" t="s">
        <v>112</v>
      </c>
      <c r="P124" s="3">
        <v>17.989999999999998</v>
      </c>
      <c r="Q124" s="3">
        <v>13.3</v>
      </c>
      <c r="R124" s="13" t="s">
        <v>117</v>
      </c>
    </row>
    <row r="125" spans="1:18" x14ac:dyDescent="0.25">
      <c r="A125" s="6" t="s">
        <v>108</v>
      </c>
      <c r="B125" s="13">
        <v>8.1028809214953643</v>
      </c>
      <c r="C125" s="13" t="b">
        <v>1</v>
      </c>
      <c r="D125" s="13" t="s">
        <v>246</v>
      </c>
      <c r="G125" s="9" t="s">
        <v>124</v>
      </c>
      <c r="H125" s="4">
        <v>44402.876388888886</v>
      </c>
      <c r="I125" s="14">
        <v>70.172830000000005</v>
      </c>
      <c r="J125" s="14">
        <v>-145.95804000000001</v>
      </c>
      <c r="K125" s="9" t="s">
        <v>132</v>
      </c>
      <c r="M125" s="13" t="s">
        <v>112</v>
      </c>
      <c r="P125" s="3">
        <v>21.66</v>
      </c>
      <c r="Q125" s="3">
        <v>13.9</v>
      </c>
      <c r="R125" s="13" t="s">
        <v>118</v>
      </c>
    </row>
    <row r="126" spans="1:18" x14ac:dyDescent="0.25">
      <c r="A126" s="6" t="s">
        <v>109</v>
      </c>
      <c r="B126" s="13">
        <v>0.86307331151328692</v>
      </c>
      <c r="C126" s="13" t="b">
        <v>1</v>
      </c>
      <c r="D126" s="13" t="s">
        <v>246</v>
      </c>
      <c r="G126" s="9" t="s">
        <v>126</v>
      </c>
      <c r="H126" s="7">
        <v>43669.488194444442</v>
      </c>
      <c r="I126" s="13">
        <v>70.498609999999999</v>
      </c>
      <c r="J126" s="13">
        <v>-149.59873999999999</v>
      </c>
      <c r="K126" s="9" t="s">
        <v>131</v>
      </c>
      <c r="M126" s="13" t="s">
        <v>112</v>
      </c>
      <c r="P126" s="3">
        <v>34</v>
      </c>
      <c r="Q126" s="3">
        <v>15</v>
      </c>
      <c r="R126" s="13" t="s">
        <v>119</v>
      </c>
    </row>
    <row r="127" spans="1:18" x14ac:dyDescent="0.25">
      <c r="A127" s="6" t="s">
        <v>110</v>
      </c>
      <c r="B127" s="13">
        <v>-0.23944365562556721</v>
      </c>
      <c r="C127" s="13" t="b">
        <v>0</v>
      </c>
      <c r="D127" s="13" t="s">
        <v>246</v>
      </c>
      <c r="G127" s="9" t="s">
        <v>125</v>
      </c>
      <c r="H127" s="4">
        <v>44765.863194444442</v>
      </c>
      <c r="I127" s="14">
        <v>70.293049999999994</v>
      </c>
      <c r="J127" s="14">
        <v>-147.7989</v>
      </c>
      <c r="K127" s="9" t="s">
        <v>130</v>
      </c>
      <c r="M127" s="13" t="s">
        <v>112</v>
      </c>
      <c r="P127" s="3">
        <v>26.3</v>
      </c>
      <c r="Q127" s="3">
        <v>15.1</v>
      </c>
      <c r="R127" s="13" t="s">
        <v>120</v>
      </c>
    </row>
    <row r="128" spans="1:18" x14ac:dyDescent="0.25">
      <c r="A128" s="6" t="s">
        <v>111</v>
      </c>
      <c r="B128" s="13">
        <v>3.6314724310493833</v>
      </c>
      <c r="C128" s="13" t="b">
        <v>1</v>
      </c>
      <c r="D128" s="13" t="s">
        <v>246</v>
      </c>
      <c r="G128" s="9" t="s">
        <v>122</v>
      </c>
      <c r="H128" s="4">
        <v>43676.53125</v>
      </c>
      <c r="I128" s="13">
        <v>70.276660000000007</v>
      </c>
      <c r="J128" s="13">
        <v>-147.77771000000001</v>
      </c>
      <c r="K128" s="9" t="s">
        <v>130</v>
      </c>
      <c r="M128" s="13" t="s">
        <v>112</v>
      </c>
      <c r="P128" s="3">
        <v>40.32</v>
      </c>
      <c r="Q128" s="3">
        <v>16</v>
      </c>
      <c r="R128" s="13" t="s">
        <v>121</v>
      </c>
    </row>
    <row r="129" spans="1:18" x14ac:dyDescent="0.25">
      <c r="A129" s="6" t="s">
        <v>143</v>
      </c>
      <c r="B129" s="13">
        <v>1.4754033791579981</v>
      </c>
      <c r="C129" s="13" t="b">
        <v>1</v>
      </c>
      <c r="D129" s="13" t="s">
        <v>246</v>
      </c>
      <c r="G129" s="9" t="s">
        <v>153</v>
      </c>
      <c r="H129" s="4">
        <v>44405.444444444445</v>
      </c>
      <c r="I129" s="14">
        <v>70.185040000000001</v>
      </c>
      <c r="J129" s="14">
        <v>-146.05628999999999</v>
      </c>
      <c r="K129" s="9" t="s">
        <v>132</v>
      </c>
      <c r="M129" s="13" t="s">
        <v>177</v>
      </c>
      <c r="P129" s="3">
        <v>1.88</v>
      </c>
      <c r="Q129" s="3">
        <v>7</v>
      </c>
      <c r="R129" s="13" t="s">
        <v>187</v>
      </c>
    </row>
    <row r="130" spans="1:18" x14ac:dyDescent="0.25">
      <c r="A130" t="s">
        <v>144</v>
      </c>
      <c r="B130" s="13">
        <v>-0.49718188269220903</v>
      </c>
      <c r="C130" s="13" t="b">
        <v>0</v>
      </c>
      <c r="D130" s="13" t="s">
        <v>246</v>
      </c>
      <c r="F130" s="13"/>
      <c r="G130" s="11" t="s">
        <v>125</v>
      </c>
      <c r="H130" s="4">
        <v>44401.739583333336</v>
      </c>
      <c r="I130" s="14">
        <v>70.292900000000003</v>
      </c>
      <c r="J130" s="14">
        <v>-147.79822999999999</v>
      </c>
      <c r="K130" s="11" t="s">
        <v>130</v>
      </c>
      <c r="M130" t="s">
        <v>177</v>
      </c>
      <c r="P130" s="3">
        <v>3.61</v>
      </c>
      <c r="Q130" s="3">
        <v>7.5</v>
      </c>
      <c r="R130" s="13" t="s">
        <v>188</v>
      </c>
    </row>
    <row r="131" spans="1:18" x14ac:dyDescent="0.25">
      <c r="A131" s="9" t="s">
        <v>145</v>
      </c>
      <c r="B131" s="13">
        <v>0.17487457995126587</v>
      </c>
      <c r="C131" s="13" t="b">
        <v>0</v>
      </c>
      <c r="D131" s="13" t="s">
        <v>246</v>
      </c>
      <c r="F131" s="13"/>
      <c r="G131" s="11" t="s">
        <v>125</v>
      </c>
      <c r="H131" s="4">
        <v>44401.739583333336</v>
      </c>
      <c r="I131" s="14">
        <v>70.292900000000003</v>
      </c>
      <c r="J131" s="14">
        <v>-147.79822999999999</v>
      </c>
      <c r="K131" s="11" t="s">
        <v>130</v>
      </c>
      <c r="M131" s="13" t="s">
        <v>177</v>
      </c>
      <c r="P131" s="3">
        <v>3.99</v>
      </c>
      <c r="Q131" s="3">
        <v>8</v>
      </c>
      <c r="R131" s="13" t="s">
        <v>188</v>
      </c>
    </row>
    <row r="132" spans="1:18" x14ac:dyDescent="0.25">
      <c r="A132" s="9" t="s">
        <v>146</v>
      </c>
      <c r="B132" s="13">
        <v>-1.9741994887420549</v>
      </c>
      <c r="C132" s="13" t="b">
        <v>0</v>
      </c>
      <c r="D132" s="13" t="s">
        <v>246</v>
      </c>
      <c r="F132" s="13"/>
      <c r="G132" s="11" t="s">
        <v>154</v>
      </c>
      <c r="H132" s="4">
        <v>44792.40625</v>
      </c>
      <c r="I132" s="14">
        <v>70.155240000000006</v>
      </c>
      <c r="J132" s="14">
        <v>-146.11319</v>
      </c>
      <c r="K132" s="11" t="s">
        <v>132</v>
      </c>
      <c r="M132" s="13" t="s">
        <v>177</v>
      </c>
      <c r="P132" s="3">
        <v>5.0199999999999996</v>
      </c>
      <c r="Q132" s="3">
        <v>8.5</v>
      </c>
      <c r="R132" s="13" t="s">
        <v>189</v>
      </c>
    </row>
    <row r="133" spans="1:18" x14ac:dyDescent="0.25">
      <c r="A133" s="9" t="s">
        <v>147</v>
      </c>
      <c r="B133" s="13">
        <v>-1.1202734629493056</v>
      </c>
      <c r="C133" s="13" t="b">
        <v>0</v>
      </c>
      <c r="D133" s="13" t="s">
        <v>246</v>
      </c>
      <c r="F133" s="13"/>
      <c r="G133" s="11" t="s">
        <v>125</v>
      </c>
      <c r="H133" s="4">
        <v>44401.739583333336</v>
      </c>
      <c r="I133" s="14">
        <v>70.292900000000003</v>
      </c>
      <c r="J133" s="14">
        <v>-147.79822999999999</v>
      </c>
      <c r="K133" s="11" t="s">
        <v>130</v>
      </c>
      <c r="M133" s="13" t="s">
        <v>177</v>
      </c>
      <c r="P133" s="3">
        <v>4.66</v>
      </c>
      <c r="Q133" s="3">
        <v>8.8000000000000007</v>
      </c>
      <c r="R133" s="13" t="s">
        <v>188</v>
      </c>
    </row>
    <row r="134" spans="1:18" x14ac:dyDescent="0.25">
      <c r="A134" s="9" t="s">
        <v>148</v>
      </c>
      <c r="B134" s="13">
        <v>-1.1165069335349984</v>
      </c>
      <c r="C134" s="13" t="b">
        <v>0</v>
      </c>
      <c r="D134" s="13" t="s">
        <v>246</v>
      </c>
      <c r="F134" s="13"/>
      <c r="G134" s="11" t="s">
        <v>154</v>
      </c>
      <c r="H134" s="4">
        <v>44792.40625</v>
      </c>
      <c r="I134" s="14">
        <v>70.155240000000006</v>
      </c>
      <c r="J134" s="14">
        <v>-146.11319</v>
      </c>
      <c r="K134" s="11" t="s">
        <v>132</v>
      </c>
      <c r="L134" s="13"/>
      <c r="M134" s="13" t="s">
        <v>177</v>
      </c>
      <c r="N134" s="13"/>
      <c r="P134" s="3">
        <v>5.8</v>
      </c>
      <c r="Q134" s="3">
        <v>9.1</v>
      </c>
      <c r="R134" s="13" t="s">
        <v>189</v>
      </c>
    </row>
    <row r="135" spans="1:18" x14ac:dyDescent="0.25">
      <c r="A135" s="9" t="s">
        <v>149</v>
      </c>
      <c r="B135" s="13">
        <v>0.49933418521466899</v>
      </c>
      <c r="C135" s="13" t="b">
        <v>1</v>
      </c>
      <c r="D135" s="13" t="s">
        <v>246</v>
      </c>
      <c r="F135" s="13"/>
      <c r="G135" s="11" t="s">
        <v>155</v>
      </c>
      <c r="H135" s="4">
        <v>44792.354166666664</v>
      </c>
      <c r="I135" s="14">
        <v>70.142989999999998</v>
      </c>
      <c r="J135" s="14">
        <v>-146.02218999999999</v>
      </c>
      <c r="K135" s="11" t="s">
        <v>132</v>
      </c>
      <c r="L135" s="13"/>
      <c r="M135" s="13" t="s">
        <v>177</v>
      </c>
      <c r="N135" s="13"/>
      <c r="P135" s="3">
        <v>10.6</v>
      </c>
      <c r="Q135" s="3">
        <v>9.9</v>
      </c>
      <c r="R135" s="13" t="s">
        <v>190</v>
      </c>
    </row>
    <row r="136" spans="1:18" x14ac:dyDescent="0.25">
      <c r="A136" s="9" t="s">
        <v>150</v>
      </c>
      <c r="B136" s="13">
        <v>1.6126126649659156</v>
      </c>
      <c r="C136" s="13" t="b">
        <v>1</v>
      </c>
      <c r="D136" s="13" t="s">
        <v>246</v>
      </c>
      <c r="F136" s="13"/>
      <c r="G136" s="11" t="s">
        <v>125</v>
      </c>
      <c r="H136" s="4">
        <v>44401.739583333336</v>
      </c>
      <c r="I136" s="14">
        <v>70.292900000000003</v>
      </c>
      <c r="J136" s="14">
        <v>-147.79822999999999</v>
      </c>
      <c r="K136" s="11" t="s">
        <v>130</v>
      </c>
      <c r="M136" s="13" t="s">
        <v>177</v>
      </c>
      <c r="P136" s="3">
        <v>8.94</v>
      </c>
      <c r="Q136" s="3">
        <v>10.3</v>
      </c>
      <c r="R136" s="13" t="s">
        <v>188</v>
      </c>
    </row>
    <row r="137" spans="1:18" x14ac:dyDescent="0.25">
      <c r="A137" s="9" t="s">
        <v>151</v>
      </c>
      <c r="B137" s="13">
        <v>-2.9680251784958211</v>
      </c>
      <c r="C137" s="13" t="b">
        <v>0</v>
      </c>
      <c r="D137" s="13" t="s">
        <v>246</v>
      </c>
      <c r="F137" s="13"/>
      <c r="G137" s="11" t="s">
        <v>154</v>
      </c>
      <c r="H137" s="4">
        <v>44792.40625</v>
      </c>
      <c r="I137" s="14">
        <v>70.155240000000006</v>
      </c>
      <c r="J137" s="14">
        <v>-146.11319</v>
      </c>
      <c r="K137" s="11" t="s">
        <v>132</v>
      </c>
      <c r="M137" s="13" t="s">
        <v>177</v>
      </c>
      <c r="P137" s="3">
        <v>7.63</v>
      </c>
      <c r="Q137" s="3">
        <v>10.3</v>
      </c>
      <c r="R137" s="13" t="s">
        <v>189</v>
      </c>
    </row>
    <row r="138" spans="1:18" x14ac:dyDescent="0.25">
      <c r="A138" s="9" t="s">
        <v>152</v>
      </c>
      <c r="B138" s="13">
        <v>1.4484995976270778</v>
      </c>
      <c r="C138" s="13" t="b">
        <v>1</v>
      </c>
      <c r="D138" s="13" t="s">
        <v>246</v>
      </c>
      <c r="F138" s="13"/>
      <c r="G138" s="11" t="s">
        <v>155</v>
      </c>
      <c r="H138" s="4">
        <v>44792.354166666664</v>
      </c>
      <c r="I138" s="14">
        <v>70.142989999999998</v>
      </c>
      <c r="J138" s="14">
        <v>-146.02218999999999</v>
      </c>
      <c r="K138" s="11" t="s">
        <v>132</v>
      </c>
      <c r="M138" s="13" t="s">
        <v>177</v>
      </c>
      <c r="P138" s="3">
        <v>10.54</v>
      </c>
      <c r="Q138" s="3">
        <v>11.3</v>
      </c>
      <c r="R138" s="13" t="s">
        <v>190</v>
      </c>
    </row>
    <row r="139" spans="1:18" x14ac:dyDescent="0.25">
      <c r="A139" s="9" t="s">
        <v>133</v>
      </c>
      <c r="B139" s="13">
        <v>1.824614463429894</v>
      </c>
      <c r="C139" s="13" t="b">
        <v>1</v>
      </c>
      <c r="D139" s="13" t="s">
        <v>246</v>
      </c>
      <c r="G139" s="11" t="s">
        <v>125</v>
      </c>
      <c r="H139" s="4">
        <v>44766.447222222225</v>
      </c>
      <c r="I139" s="14">
        <v>70.293049999999994</v>
      </c>
      <c r="J139" s="14">
        <v>-147.7989</v>
      </c>
      <c r="K139" s="11" t="s">
        <v>130</v>
      </c>
      <c r="M139" s="13" t="s">
        <v>176</v>
      </c>
      <c r="P139" s="3">
        <v>11.22</v>
      </c>
      <c r="Q139" s="3">
        <v>9.8000000000000007</v>
      </c>
      <c r="R139" s="13" t="s">
        <v>180</v>
      </c>
    </row>
    <row r="140" spans="1:18" x14ac:dyDescent="0.25">
      <c r="A140" t="s">
        <v>134</v>
      </c>
      <c r="B140" s="13">
        <v>1.7686545978454988</v>
      </c>
      <c r="C140" s="13" t="b">
        <v>1</v>
      </c>
      <c r="D140" s="13" t="s">
        <v>246</v>
      </c>
      <c r="G140" s="12" t="s">
        <v>125</v>
      </c>
      <c r="H140" s="4">
        <v>44765.863194444442</v>
      </c>
      <c r="I140" s="14">
        <v>70.293049999999994</v>
      </c>
      <c r="J140" s="14">
        <v>-147.7989</v>
      </c>
      <c r="K140" s="12" t="s">
        <v>130</v>
      </c>
      <c r="M140" t="s">
        <v>176</v>
      </c>
      <c r="P140" s="3">
        <v>9.02</v>
      </c>
      <c r="Q140" s="3">
        <v>10.6</v>
      </c>
      <c r="R140" s="13" t="s">
        <v>179</v>
      </c>
    </row>
    <row r="141" spans="1:18" x14ac:dyDescent="0.25">
      <c r="A141" s="11" t="s">
        <v>135</v>
      </c>
      <c r="B141" s="13">
        <v>0.89051516867486968</v>
      </c>
      <c r="C141" s="13" t="b">
        <v>1</v>
      </c>
      <c r="D141" s="13" t="s">
        <v>246</v>
      </c>
      <c r="G141" s="12" t="s">
        <v>125</v>
      </c>
      <c r="H141" s="4">
        <v>44766.447222222225</v>
      </c>
      <c r="I141" s="14">
        <v>70.293049999999994</v>
      </c>
      <c r="J141" s="14">
        <v>-147.7989</v>
      </c>
      <c r="K141" s="12" t="s">
        <v>130</v>
      </c>
      <c r="M141" s="13" t="s">
        <v>176</v>
      </c>
      <c r="P141" s="3">
        <v>11.13</v>
      </c>
      <c r="Q141" s="3">
        <v>11</v>
      </c>
      <c r="R141" s="13" t="s">
        <v>116</v>
      </c>
    </row>
    <row r="142" spans="1:18" x14ac:dyDescent="0.25">
      <c r="A142" s="11" t="s">
        <v>136</v>
      </c>
      <c r="B142" s="13">
        <v>2.850186615390216</v>
      </c>
      <c r="C142" s="13" t="b">
        <v>1</v>
      </c>
      <c r="D142" s="13" t="s">
        <v>246</v>
      </c>
      <c r="G142" s="12" t="s">
        <v>125</v>
      </c>
      <c r="H142" s="4">
        <v>44766.447222222225</v>
      </c>
      <c r="I142" s="14">
        <v>70.293049999999994</v>
      </c>
      <c r="J142" s="14">
        <v>-147.7989</v>
      </c>
      <c r="K142" s="12" t="s">
        <v>130</v>
      </c>
      <c r="M142" s="13" t="s">
        <v>176</v>
      </c>
      <c r="P142" s="3">
        <v>13.3</v>
      </c>
      <c r="Q142" s="3">
        <v>11.1</v>
      </c>
      <c r="R142" s="13" t="s">
        <v>116</v>
      </c>
    </row>
    <row r="143" spans="1:18" x14ac:dyDescent="0.25">
      <c r="A143" s="11" t="s">
        <v>137</v>
      </c>
      <c r="B143" s="13">
        <v>2.5956768421073018</v>
      </c>
      <c r="C143" s="13" t="b">
        <v>1</v>
      </c>
      <c r="D143" s="13" t="s">
        <v>246</v>
      </c>
      <c r="G143" s="12" t="s">
        <v>125</v>
      </c>
      <c r="H143" s="4">
        <v>44399.750694444447</v>
      </c>
      <c r="I143" s="14">
        <v>70.292900000000003</v>
      </c>
      <c r="J143" s="14">
        <v>-147.79822999999999</v>
      </c>
      <c r="K143" s="12" t="s">
        <v>130</v>
      </c>
      <c r="M143" s="13" t="s">
        <v>176</v>
      </c>
      <c r="P143" s="3">
        <v>14.47</v>
      </c>
      <c r="Q143" s="3">
        <v>12.8</v>
      </c>
      <c r="R143" s="13" t="s">
        <v>181</v>
      </c>
    </row>
    <row r="144" spans="1:18" x14ac:dyDescent="0.25">
      <c r="A144" s="11" t="s">
        <v>138</v>
      </c>
      <c r="B144" s="13">
        <v>2.0043317240567338</v>
      </c>
      <c r="C144" s="13" t="b">
        <v>1</v>
      </c>
      <c r="D144" s="13" t="s">
        <v>246</v>
      </c>
      <c r="G144" s="12" t="s">
        <v>125</v>
      </c>
      <c r="H144" s="4">
        <v>43304.541666666664</v>
      </c>
      <c r="I144" s="13">
        <v>70.292900000000003</v>
      </c>
      <c r="J144" s="13">
        <v>-147.79822999999999</v>
      </c>
      <c r="K144" s="12" t="s">
        <v>130</v>
      </c>
      <c r="M144" s="13" t="s">
        <v>176</v>
      </c>
      <c r="P144" s="3">
        <v>33.700000000000003</v>
      </c>
      <c r="Q144" s="3">
        <v>14.8</v>
      </c>
      <c r="R144" s="13" t="s">
        <v>182</v>
      </c>
    </row>
    <row r="145" spans="1:18" x14ac:dyDescent="0.25">
      <c r="A145" s="11" t="s">
        <v>139</v>
      </c>
      <c r="B145" s="13">
        <v>-1.414062757267422</v>
      </c>
      <c r="C145" s="13" t="b">
        <v>0</v>
      </c>
      <c r="D145" s="13" t="s">
        <v>246</v>
      </c>
      <c r="G145" s="12" t="s">
        <v>123</v>
      </c>
      <c r="H145" s="4">
        <v>43668.663194444445</v>
      </c>
      <c r="I145" s="13">
        <v>70.515600000000006</v>
      </c>
      <c r="J145" s="13">
        <v>-149.46764999999999</v>
      </c>
      <c r="K145" s="12" t="s">
        <v>131</v>
      </c>
      <c r="M145" s="13" t="s">
        <v>176</v>
      </c>
      <c r="P145" s="3">
        <v>24.05</v>
      </c>
      <c r="Q145" s="3">
        <v>15</v>
      </c>
      <c r="R145" s="13" t="s">
        <v>183</v>
      </c>
    </row>
    <row r="146" spans="1:18" x14ac:dyDescent="0.25">
      <c r="A146" s="11" t="s">
        <v>140</v>
      </c>
      <c r="B146" s="13">
        <v>-1.874655497077494</v>
      </c>
      <c r="C146" s="13" t="b">
        <v>0</v>
      </c>
      <c r="D146" s="13" t="s">
        <v>246</v>
      </c>
      <c r="G146" s="12" t="s">
        <v>122</v>
      </c>
      <c r="H146" s="4">
        <v>43303.479166666664</v>
      </c>
      <c r="I146" s="13">
        <v>70.276660000000007</v>
      </c>
      <c r="J146" s="13">
        <v>-147.77771000000001</v>
      </c>
      <c r="K146" s="12" t="s">
        <v>130</v>
      </c>
      <c r="M146" s="13" t="s">
        <v>176</v>
      </c>
      <c r="P146" s="3">
        <v>34.380000000000003</v>
      </c>
      <c r="Q146" s="3">
        <v>15.5</v>
      </c>
      <c r="R146" s="13" t="s">
        <v>184</v>
      </c>
    </row>
    <row r="147" spans="1:18" x14ac:dyDescent="0.25">
      <c r="A147" s="11" t="s">
        <v>141</v>
      </c>
      <c r="B147" s="13">
        <v>-1.8117006482950349</v>
      </c>
      <c r="C147" s="13" t="b">
        <v>0</v>
      </c>
      <c r="D147" s="13" t="s">
        <v>246</v>
      </c>
      <c r="G147" s="12" t="s">
        <v>123</v>
      </c>
      <c r="H147" s="4">
        <v>43668.663194444445</v>
      </c>
      <c r="I147" s="13">
        <v>70.515600000000006</v>
      </c>
      <c r="J147" s="13">
        <v>-149.46764999999999</v>
      </c>
      <c r="K147" s="12" t="s">
        <v>131</v>
      </c>
      <c r="M147" s="13" t="s">
        <v>176</v>
      </c>
      <c r="P147" s="3">
        <v>46.47</v>
      </c>
      <c r="Q147" s="3">
        <v>16</v>
      </c>
      <c r="R147" s="13" t="s">
        <v>185</v>
      </c>
    </row>
    <row r="148" spans="1:18" x14ac:dyDescent="0.25">
      <c r="A148" s="11" t="s">
        <v>142</v>
      </c>
      <c r="B148" s="13" t="s">
        <v>200</v>
      </c>
      <c r="C148" s="13" t="s">
        <v>200</v>
      </c>
      <c r="D148" s="13" t="s">
        <v>246</v>
      </c>
      <c r="G148" s="12" t="s">
        <v>126</v>
      </c>
      <c r="H148" s="4">
        <v>43668.736111111109</v>
      </c>
      <c r="I148" s="13">
        <v>70.498609999999999</v>
      </c>
      <c r="J148" s="13">
        <v>-149.59873999999999</v>
      </c>
      <c r="K148" s="12" t="s">
        <v>131</v>
      </c>
      <c r="M148" s="13" t="s">
        <v>176</v>
      </c>
      <c r="P148" s="3">
        <v>66.37</v>
      </c>
      <c r="Q148" s="3">
        <v>19</v>
      </c>
      <c r="R148" s="13" t="s">
        <v>186</v>
      </c>
    </row>
    <row r="149" spans="1:18" x14ac:dyDescent="0.25">
      <c r="A149" s="11" t="s">
        <v>156</v>
      </c>
      <c r="B149" s="13">
        <v>-0.23083444553563909</v>
      </c>
      <c r="C149" s="13" t="b">
        <v>0</v>
      </c>
      <c r="D149" s="13" t="s">
        <v>246</v>
      </c>
      <c r="F149" s="13"/>
      <c r="G149" s="12" t="s">
        <v>124</v>
      </c>
      <c r="H149" s="4">
        <v>44402.876388888886</v>
      </c>
      <c r="I149" s="14">
        <v>70.172830000000005</v>
      </c>
      <c r="J149" s="14">
        <v>-145.95804000000001</v>
      </c>
      <c r="K149" s="12" t="s">
        <v>132</v>
      </c>
      <c r="M149" s="13" t="s">
        <v>178</v>
      </c>
      <c r="N149" s="13"/>
      <c r="P149" s="3">
        <v>1.38</v>
      </c>
      <c r="Q149" s="3">
        <v>6.1</v>
      </c>
      <c r="R149" s="13" t="s">
        <v>118</v>
      </c>
    </row>
    <row r="150" spans="1:18" x14ac:dyDescent="0.25">
      <c r="A150" t="s">
        <v>157</v>
      </c>
      <c r="B150" s="13">
        <v>-1.1019788915082396</v>
      </c>
      <c r="C150" s="13" t="b">
        <v>0</v>
      </c>
      <c r="D150" s="13" t="s">
        <v>246</v>
      </c>
      <c r="F150" s="13"/>
      <c r="G150" s="13" t="s">
        <v>124</v>
      </c>
      <c r="H150" s="4">
        <v>44789.472222222219</v>
      </c>
      <c r="I150" s="14">
        <v>70.172070000000005</v>
      </c>
      <c r="J150" s="14">
        <v>-145.95714000000001</v>
      </c>
      <c r="K150" s="13" t="s">
        <v>132</v>
      </c>
      <c r="M150" t="s">
        <v>178</v>
      </c>
      <c r="N150" s="13"/>
      <c r="P150" s="3">
        <v>2.0299999999999998</v>
      </c>
      <c r="Q150" s="3">
        <v>6.7</v>
      </c>
      <c r="R150" s="13" t="s">
        <v>115</v>
      </c>
    </row>
    <row r="151" spans="1:18" x14ac:dyDescent="0.25">
      <c r="A151" s="12" t="s">
        <v>158</v>
      </c>
      <c r="B151" s="13">
        <v>-1.3387321689807183</v>
      </c>
      <c r="C151" s="13" t="b">
        <v>0</v>
      </c>
      <c r="D151" s="13" t="s">
        <v>246</v>
      </c>
      <c r="F151" s="13"/>
      <c r="G151" s="13" t="s">
        <v>125</v>
      </c>
      <c r="H151" s="4">
        <v>44766.447222222225</v>
      </c>
      <c r="I151" s="14">
        <v>70.293049999999994</v>
      </c>
      <c r="J151" s="14">
        <v>-147.7989</v>
      </c>
      <c r="K151" s="13" t="s">
        <v>130</v>
      </c>
      <c r="M151" s="13" t="s">
        <v>178</v>
      </c>
      <c r="N151" s="13"/>
      <c r="P151" s="3">
        <v>3.02</v>
      </c>
      <c r="Q151" s="3">
        <v>7.4</v>
      </c>
      <c r="R151" s="13" t="s">
        <v>116</v>
      </c>
    </row>
    <row r="152" spans="1:18" x14ac:dyDescent="0.25">
      <c r="A152" s="12" t="s">
        <v>159</v>
      </c>
      <c r="B152" s="13">
        <v>-2.3024256234198019</v>
      </c>
      <c r="C152" s="13" t="b">
        <v>0</v>
      </c>
      <c r="D152" s="13" t="s">
        <v>246</v>
      </c>
      <c r="F152" s="13"/>
      <c r="G152" s="13" t="s">
        <v>125</v>
      </c>
      <c r="H152" s="4">
        <v>44766.447222222225</v>
      </c>
      <c r="I152" s="14">
        <v>70.293049999999994</v>
      </c>
      <c r="J152" s="14">
        <v>-147.7989</v>
      </c>
      <c r="K152" s="13" t="s">
        <v>130</v>
      </c>
      <c r="M152" s="13" t="s">
        <v>178</v>
      </c>
      <c r="N152" s="13"/>
      <c r="P152" s="3">
        <v>1.17</v>
      </c>
      <c r="Q152" s="3">
        <v>7.5</v>
      </c>
      <c r="R152" s="13" t="s">
        <v>116</v>
      </c>
    </row>
    <row r="153" spans="1:18" x14ac:dyDescent="0.25">
      <c r="A153" s="12" t="s">
        <v>160</v>
      </c>
      <c r="B153" s="13">
        <v>-1.5405105304629223</v>
      </c>
      <c r="C153" s="13" t="b">
        <v>0</v>
      </c>
      <c r="D153" s="13" t="s">
        <v>246</v>
      </c>
      <c r="F153" s="13"/>
      <c r="G153" s="13" t="s">
        <v>125</v>
      </c>
      <c r="H153" s="4">
        <v>44786.497916666667</v>
      </c>
      <c r="I153" s="14">
        <v>70.293049999999994</v>
      </c>
      <c r="J153" s="14">
        <v>-147.7989</v>
      </c>
      <c r="K153" s="13" t="s">
        <v>130</v>
      </c>
      <c r="M153" s="13" t="s">
        <v>178</v>
      </c>
      <c r="N153" s="13"/>
      <c r="P153" s="3">
        <v>2.92</v>
      </c>
      <c r="Q153" s="3">
        <v>7.5</v>
      </c>
      <c r="R153" s="13" t="s">
        <v>191</v>
      </c>
    </row>
    <row r="154" spans="1:18" x14ac:dyDescent="0.25">
      <c r="A154" s="12" t="s">
        <v>161</v>
      </c>
      <c r="B154" s="13">
        <v>-1.2908434378555829</v>
      </c>
      <c r="C154" s="13" t="b">
        <v>0</v>
      </c>
      <c r="D154" s="13" t="s">
        <v>246</v>
      </c>
      <c r="F154" s="13"/>
      <c r="G154" s="13" t="s">
        <v>125</v>
      </c>
      <c r="H154" s="4">
        <v>44399.750694444447</v>
      </c>
      <c r="I154" s="14">
        <v>70.292900000000003</v>
      </c>
      <c r="J154" s="14">
        <v>-147.79822999999999</v>
      </c>
      <c r="K154" s="13" t="s">
        <v>130</v>
      </c>
      <c r="M154" s="13" t="s">
        <v>178</v>
      </c>
      <c r="N154" s="13"/>
      <c r="P154" s="3">
        <v>3.06</v>
      </c>
      <c r="Q154" s="3">
        <v>7.6</v>
      </c>
      <c r="R154" s="13" t="s">
        <v>181</v>
      </c>
    </row>
    <row r="155" spans="1:18" x14ac:dyDescent="0.25">
      <c r="A155" s="12" t="s">
        <v>162</v>
      </c>
      <c r="B155" s="13">
        <v>2.1878155140979052</v>
      </c>
      <c r="C155" s="13" t="b">
        <v>1</v>
      </c>
      <c r="D155" s="13" t="s">
        <v>246</v>
      </c>
      <c r="F155" s="13"/>
      <c r="G155" s="13" t="s">
        <v>124</v>
      </c>
      <c r="H155" s="4">
        <v>44402.876388888886</v>
      </c>
      <c r="I155" s="14">
        <v>70.172830000000005</v>
      </c>
      <c r="J155" s="14">
        <v>-145.95804000000001</v>
      </c>
      <c r="K155" s="13" t="s">
        <v>132</v>
      </c>
      <c r="M155" s="13" t="s">
        <v>178</v>
      </c>
      <c r="N155" s="13"/>
      <c r="P155" s="3">
        <v>5.48</v>
      </c>
      <c r="Q155" s="3">
        <v>8.9</v>
      </c>
      <c r="R155" s="13" t="s">
        <v>118</v>
      </c>
    </row>
    <row r="156" spans="1:18" x14ac:dyDescent="0.25">
      <c r="A156" s="12" t="s">
        <v>163</v>
      </c>
      <c r="B156" s="13">
        <v>-0.95239386619608624</v>
      </c>
      <c r="C156" s="13" t="b">
        <v>0</v>
      </c>
      <c r="D156" s="13" t="s">
        <v>246</v>
      </c>
      <c r="F156" s="13"/>
      <c r="G156" s="13" t="s">
        <v>124</v>
      </c>
      <c r="H156" s="4">
        <v>44789.472222222219</v>
      </c>
      <c r="I156" s="14">
        <v>70.172070000000005</v>
      </c>
      <c r="J156" s="14">
        <v>-145.95714000000001</v>
      </c>
      <c r="K156" s="13" t="s">
        <v>132</v>
      </c>
      <c r="M156" s="13" t="s">
        <v>178</v>
      </c>
      <c r="N156" s="13"/>
      <c r="P156" s="3">
        <v>7.37</v>
      </c>
      <c r="Q156" s="3">
        <v>9.1999999999999993</v>
      </c>
      <c r="R156" s="13" t="s">
        <v>115</v>
      </c>
    </row>
    <row r="157" spans="1:18" x14ac:dyDescent="0.25">
      <c r="A157" s="12" t="s">
        <v>164</v>
      </c>
      <c r="B157" s="13">
        <v>2.1592975056750507</v>
      </c>
      <c r="C157" s="13" t="b">
        <v>1</v>
      </c>
      <c r="D157" s="13" t="s">
        <v>246</v>
      </c>
      <c r="F157" s="13"/>
      <c r="G157" s="13" t="s">
        <v>125</v>
      </c>
      <c r="H157" s="4">
        <v>44786.497916666667</v>
      </c>
      <c r="I157" s="14">
        <v>70.293049999999994</v>
      </c>
      <c r="J157" s="14">
        <v>-147.7989</v>
      </c>
      <c r="K157" s="13" t="s">
        <v>130</v>
      </c>
      <c r="M157" s="13" t="s">
        <v>178</v>
      </c>
      <c r="N157" s="13"/>
      <c r="P157" s="3">
        <v>15.55</v>
      </c>
      <c r="Q157" s="3">
        <v>11.9</v>
      </c>
      <c r="R157" s="13" t="s">
        <v>191</v>
      </c>
    </row>
    <row r="158" spans="1:18" x14ac:dyDescent="0.25">
      <c r="A158" s="12" t="s">
        <v>165</v>
      </c>
      <c r="B158" s="13">
        <v>-0.35459184057811755</v>
      </c>
      <c r="C158" s="13" t="b">
        <v>0</v>
      </c>
      <c r="D158" s="13" t="s">
        <v>246</v>
      </c>
      <c r="F158" s="13"/>
      <c r="G158" s="13" t="s">
        <v>125</v>
      </c>
      <c r="H158" s="4">
        <v>44786.497916666667</v>
      </c>
      <c r="I158" s="14">
        <v>70.293049999999994</v>
      </c>
      <c r="J158" s="14">
        <v>-147.7989</v>
      </c>
      <c r="K158" s="13" t="s">
        <v>130</v>
      </c>
      <c r="M158" s="13" t="s">
        <v>178</v>
      </c>
      <c r="N158" s="13"/>
      <c r="P158" s="3">
        <v>23.42</v>
      </c>
      <c r="Q158" s="3">
        <v>13.5</v>
      </c>
      <c r="R158" s="13" t="s">
        <v>191</v>
      </c>
    </row>
    <row r="159" spans="1:18" x14ac:dyDescent="0.25">
      <c r="A159" s="12" t="s">
        <v>44</v>
      </c>
      <c r="B159" s="13">
        <v>-1.601313076722914</v>
      </c>
      <c r="C159" s="13" t="b">
        <v>0</v>
      </c>
      <c r="D159" s="13" t="s">
        <v>244</v>
      </c>
      <c r="E159" t="s">
        <v>2</v>
      </c>
      <c r="F159" s="8">
        <v>202202</v>
      </c>
      <c r="G159" s="13">
        <v>1</v>
      </c>
      <c r="H159" s="16">
        <v>44805</v>
      </c>
      <c r="I159" s="8">
        <v>60.007399999999997</v>
      </c>
      <c r="J159" s="8">
        <v>-168.07210000000001</v>
      </c>
      <c r="K159" s="13"/>
      <c r="M159" s="13" t="s">
        <v>48</v>
      </c>
      <c r="N159" s="13" t="s">
        <v>49</v>
      </c>
      <c r="O159" s="8" t="s">
        <v>205</v>
      </c>
      <c r="P159" s="3">
        <f>AVERAGE(1.26,1.46)</f>
        <v>1.3599999999999999</v>
      </c>
      <c r="Q159" s="3">
        <f>AVERAGE(5.5,6)</f>
        <v>5.75</v>
      </c>
      <c r="R159" s="13" t="s">
        <v>50</v>
      </c>
    </row>
    <row r="160" spans="1:18" x14ac:dyDescent="0.25">
      <c r="A160" t="s">
        <v>45</v>
      </c>
      <c r="B160" s="13">
        <v>-0.41270400868497092</v>
      </c>
      <c r="C160" s="13" t="b">
        <v>0</v>
      </c>
      <c r="D160" s="13" t="s">
        <v>244</v>
      </c>
      <c r="E160" t="s">
        <v>2</v>
      </c>
      <c r="F160" s="8">
        <v>202202</v>
      </c>
      <c r="G160" s="13">
        <v>1</v>
      </c>
      <c r="H160" s="16">
        <v>44805</v>
      </c>
      <c r="I160" s="8">
        <v>60.007399999999997</v>
      </c>
      <c r="J160" s="8">
        <v>-168.07210000000001</v>
      </c>
      <c r="K160" s="13"/>
      <c r="M160" t="s">
        <v>48</v>
      </c>
      <c r="N160" s="13" t="s">
        <v>49</v>
      </c>
      <c r="O160" s="8" t="s">
        <v>205</v>
      </c>
      <c r="P160" s="3">
        <f>AVERAGE(1.21,1.42)</f>
        <v>1.3149999999999999</v>
      </c>
      <c r="Q160" s="3">
        <f>AVERAGE(6,6.2)</f>
        <v>6.1</v>
      </c>
      <c r="R160" s="13" t="s">
        <v>50</v>
      </c>
    </row>
    <row r="161" spans="1:18" x14ac:dyDescent="0.25">
      <c r="A161" s="13" t="s">
        <v>46</v>
      </c>
      <c r="B161" s="13">
        <v>0.63923384917568749</v>
      </c>
      <c r="C161" s="13" t="b">
        <v>1</v>
      </c>
      <c r="D161" s="13" t="s">
        <v>244</v>
      </c>
      <c r="E161" t="s">
        <v>2</v>
      </c>
      <c r="F161" s="8">
        <v>202202</v>
      </c>
      <c r="G161" s="13">
        <v>1</v>
      </c>
      <c r="H161" s="16">
        <v>44805</v>
      </c>
      <c r="I161" s="8">
        <v>60.007399999999997</v>
      </c>
      <c r="J161" s="8">
        <v>-168.07210000000001</v>
      </c>
      <c r="K161" s="13"/>
      <c r="M161" s="13" t="s">
        <v>48</v>
      </c>
      <c r="N161" s="13" t="s">
        <v>49</v>
      </c>
      <c r="O161" s="8" t="s">
        <v>205</v>
      </c>
      <c r="P161" s="3">
        <f>AVERAGE(1.33,1.23)</f>
        <v>1.28</v>
      </c>
      <c r="Q161" s="3">
        <f>AVERAGE(6,6)</f>
        <v>6</v>
      </c>
      <c r="R161" s="13" t="s">
        <v>50</v>
      </c>
    </row>
    <row r="162" spans="1:18" x14ac:dyDescent="0.25">
      <c r="A162" s="13" t="s">
        <v>47</v>
      </c>
      <c r="B162" s="13">
        <v>1.8326855978892256</v>
      </c>
      <c r="C162" s="13" t="b">
        <v>1</v>
      </c>
      <c r="D162" s="13" t="s">
        <v>244</v>
      </c>
      <c r="E162" t="s">
        <v>2</v>
      </c>
      <c r="F162" s="8">
        <v>202202</v>
      </c>
      <c r="G162" s="13">
        <v>1</v>
      </c>
      <c r="H162" s="16">
        <v>44805</v>
      </c>
      <c r="I162" s="8">
        <v>60.007399999999997</v>
      </c>
      <c r="J162" s="8">
        <v>-168.07210000000001</v>
      </c>
      <c r="K162" s="13"/>
      <c r="M162" s="13" t="s">
        <v>48</v>
      </c>
      <c r="N162" s="13" t="s">
        <v>49</v>
      </c>
      <c r="O162" s="8" t="s">
        <v>205</v>
      </c>
      <c r="P162" s="3">
        <f>AVERAGE(1.289,1.569,1.57)</f>
        <v>1.476</v>
      </c>
      <c r="Q162" s="3">
        <f>AVERAGE(6.5,6.2,6.4)</f>
        <v>6.3666666666666671</v>
      </c>
      <c r="R162" s="13" t="s">
        <v>51</v>
      </c>
    </row>
    <row r="163" spans="1:18" x14ac:dyDescent="0.25">
      <c r="A163" s="13" t="s">
        <v>13</v>
      </c>
      <c r="B163" s="13">
        <v>-0.98898300907819836</v>
      </c>
      <c r="C163" s="13" t="b">
        <v>0</v>
      </c>
      <c r="D163" s="13" t="s">
        <v>244</v>
      </c>
      <c r="E163" t="s">
        <v>2</v>
      </c>
      <c r="F163" s="8">
        <v>202202</v>
      </c>
      <c r="G163" s="13">
        <v>10</v>
      </c>
      <c r="H163" s="16">
        <v>44809</v>
      </c>
      <c r="I163" s="8">
        <v>60.997999999999998</v>
      </c>
      <c r="J163" s="8">
        <v>-168.99333333333334</v>
      </c>
      <c r="K163" s="13"/>
      <c r="L163" s="1">
        <v>44851</v>
      </c>
      <c r="M163" s="13" t="s">
        <v>15</v>
      </c>
      <c r="N163" s="8" t="s">
        <v>204</v>
      </c>
      <c r="O163" s="8" t="s">
        <v>205</v>
      </c>
      <c r="P163" s="3">
        <f>AVERAGE(0.278,0.443,0.369,0.377,0.33)</f>
        <v>0.35940000000000005</v>
      </c>
      <c r="Q163" s="3">
        <v>3</v>
      </c>
      <c r="R163" s="13" t="s">
        <v>16</v>
      </c>
    </row>
    <row r="164" spans="1:18" x14ac:dyDescent="0.25">
      <c r="A164" s="13" t="s">
        <v>14</v>
      </c>
      <c r="B164" s="13">
        <v>-0.40678517674815678</v>
      </c>
      <c r="C164" s="13" t="b">
        <v>0</v>
      </c>
      <c r="D164" s="13" t="s">
        <v>244</v>
      </c>
      <c r="E164" t="s">
        <v>2</v>
      </c>
      <c r="F164" s="8">
        <v>202202</v>
      </c>
      <c r="G164" s="13">
        <v>10</v>
      </c>
      <c r="H164" s="16">
        <v>44809</v>
      </c>
      <c r="I164" s="8">
        <v>60.997999999999998</v>
      </c>
      <c r="J164" s="8">
        <v>-168.99333333333334</v>
      </c>
      <c r="K164" s="13"/>
      <c r="L164" s="1">
        <v>44851</v>
      </c>
      <c r="M164" s="13" t="s">
        <v>15</v>
      </c>
      <c r="N164" s="8" t="s">
        <v>204</v>
      </c>
      <c r="O164" s="8" t="s">
        <v>205</v>
      </c>
      <c r="P164" s="3">
        <f>AVERAGE(0.294,0.334,0.311)</f>
        <v>0.313</v>
      </c>
      <c r="Q164" s="3">
        <f>AVERAGE(2.5,2,2.6)</f>
        <v>2.3666666666666667</v>
      </c>
      <c r="R164" s="13" t="s">
        <v>17</v>
      </c>
    </row>
    <row r="165" spans="1:18" x14ac:dyDescent="0.25">
      <c r="A165" s="13" t="s">
        <v>61</v>
      </c>
      <c r="B165" s="13">
        <v>1.0271863788521767</v>
      </c>
      <c r="C165" s="13" t="b">
        <v>1</v>
      </c>
      <c r="D165" s="13" t="s">
        <v>244</v>
      </c>
      <c r="E165" t="s">
        <v>2</v>
      </c>
      <c r="F165" s="8">
        <v>202202</v>
      </c>
      <c r="G165" s="13">
        <v>1</v>
      </c>
      <c r="H165" s="13"/>
      <c r="I165" s="13"/>
      <c r="J165" s="13"/>
      <c r="K165" s="13"/>
      <c r="M165" s="13" t="s">
        <v>15</v>
      </c>
      <c r="N165" s="13"/>
      <c r="P165" s="3">
        <f>1.41/4</f>
        <v>0.35249999999999998</v>
      </c>
      <c r="Q165" s="3">
        <f>2.8</f>
        <v>2.8</v>
      </c>
      <c r="R165" s="13" t="s">
        <v>65</v>
      </c>
    </row>
    <row r="166" spans="1:18" x14ac:dyDescent="0.25">
      <c r="A166" s="13" t="s">
        <v>33</v>
      </c>
      <c r="B166" s="13">
        <v>-1.4592611102394377</v>
      </c>
      <c r="C166" s="13" t="b">
        <v>0</v>
      </c>
      <c r="D166" s="13" t="s">
        <v>244</v>
      </c>
      <c r="E166" t="s">
        <v>2</v>
      </c>
      <c r="F166" s="8">
        <v>202202</v>
      </c>
      <c r="G166" s="13">
        <v>22</v>
      </c>
      <c r="H166" s="4">
        <v>44813</v>
      </c>
      <c r="I166" s="13">
        <v>62.502499999999998</v>
      </c>
      <c r="J166" s="13">
        <v>-169.01499999999999</v>
      </c>
      <c r="K166" s="13"/>
      <c r="M166" s="13" t="s">
        <v>35</v>
      </c>
      <c r="N166" s="13" t="s">
        <v>37</v>
      </c>
      <c r="P166" s="3">
        <f>2.527/7</f>
        <v>0.36100000000000004</v>
      </c>
      <c r="Q166" s="3"/>
      <c r="R166" s="13" t="s">
        <v>38</v>
      </c>
    </row>
    <row r="167" spans="1:18" x14ac:dyDescent="0.25">
      <c r="A167" s="13" t="s">
        <v>34</v>
      </c>
      <c r="B167" s="13">
        <v>0.94109427795308254</v>
      </c>
      <c r="C167" s="13" t="b">
        <v>1</v>
      </c>
      <c r="D167" s="13" t="s">
        <v>244</v>
      </c>
      <c r="E167" t="s">
        <v>2</v>
      </c>
      <c r="F167" s="8">
        <v>202202</v>
      </c>
      <c r="G167" s="13">
        <v>22</v>
      </c>
      <c r="H167" s="4">
        <v>44813</v>
      </c>
      <c r="I167" s="13">
        <v>62.502499999999998</v>
      </c>
      <c r="J167" s="13">
        <v>-169.01499999999999</v>
      </c>
      <c r="K167" s="13"/>
      <c r="M167" s="13" t="s">
        <v>35</v>
      </c>
      <c r="N167" s="13" t="s">
        <v>37</v>
      </c>
      <c r="P167" s="3">
        <f>4.33/3</f>
        <v>1.4433333333333334</v>
      </c>
      <c r="Q167" s="3"/>
      <c r="R167" s="13" t="s">
        <v>39</v>
      </c>
    </row>
    <row r="168" spans="1:18" x14ac:dyDescent="0.25">
      <c r="A168" s="13" t="s">
        <v>166</v>
      </c>
      <c r="B168" s="13">
        <v>7.5083073496611252</v>
      </c>
      <c r="C168" s="13" t="b">
        <v>1</v>
      </c>
      <c r="D168" s="13" t="s">
        <v>246</v>
      </c>
      <c r="G168" s="13" t="s">
        <v>125</v>
      </c>
      <c r="H168" s="4">
        <v>44401.739583333336</v>
      </c>
      <c r="I168" s="14">
        <v>70.292900000000003</v>
      </c>
      <c r="J168" s="14">
        <v>-147.79822999999999</v>
      </c>
      <c r="K168" s="13" t="s">
        <v>130</v>
      </c>
      <c r="M168" s="13" t="s">
        <v>4</v>
      </c>
      <c r="N168" s="13"/>
      <c r="P168" s="3">
        <v>1.52</v>
      </c>
      <c r="Q168" s="3">
        <v>6</v>
      </c>
      <c r="R168" s="13" t="s">
        <v>188</v>
      </c>
    </row>
    <row r="169" spans="1:18" x14ac:dyDescent="0.25">
      <c r="A169" s="13" t="s">
        <v>167</v>
      </c>
      <c r="B169" s="13">
        <v>17.298593448778551</v>
      </c>
      <c r="C169" s="13" t="b">
        <v>1</v>
      </c>
      <c r="D169" s="13" t="s">
        <v>246</v>
      </c>
      <c r="G169" s="13" t="s">
        <v>125</v>
      </c>
      <c r="H169" s="4">
        <v>44401.739583333336</v>
      </c>
      <c r="I169" s="14">
        <v>70.292900000000003</v>
      </c>
      <c r="J169" s="14">
        <v>-147.79822999999999</v>
      </c>
      <c r="K169" s="13" t="s">
        <v>130</v>
      </c>
      <c r="M169" s="13" t="s">
        <v>4</v>
      </c>
      <c r="N169" s="13"/>
      <c r="P169" s="3">
        <v>1.1499999999999999</v>
      </c>
      <c r="Q169" s="3">
        <v>6.3</v>
      </c>
      <c r="R169" s="13" t="s">
        <v>188</v>
      </c>
    </row>
    <row r="170" spans="1:18" x14ac:dyDescent="0.25">
      <c r="A170" t="s">
        <v>168</v>
      </c>
      <c r="B170" s="13">
        <v>18.318246768802041</v>
      </c>
      <c r="C170" s="13" t="b">
        <v>1</v>
      </c>
      <c r="D170" s="13" t="s">
        <v>246</v>
      </c>
      <c r="G170" t="s">
        <v>125</v>
      </c>
      <c r="H170" s="4">
        <v>44401.739583333336</v>
      </c>
      <c r="I170" s="14">
        <v>70.292900000000003</v>
      </c>
      <c r="J170" s="14">
        <v>-147.79822999999999</v>
      </c>
      <c r="K170" s="5" t="s">
        <v>130</v>
      </c>
      <c r="M170" t="s">
        <v>4</v>
      </c>
      <c r="N170" s="13"/>
      <c r="P170" s="3">
        <v>3.43</v>
      </c>
      <c r="Q170" s="3">
        <v>8.4</v>
      </c>
      <c r="R170" t="s">
        <v>188</v>
      </c>
    </row>
    <row r="171" spans="1:18" x14ac:dyDescent="0.25">
      <c r="A171" t="s">
        <v>169</v>
      </c>
      <c r="B171" s="13">
        <v>32.977579249393088</v>
      </c>
      <c r="C171" s="13" t="b">
        <v>1</v>
      </c>
      <c r="D171" s="13" t="s">
        <v>246</v>
      </c>
      <c r="E171" s="13"/>
      <c r="G171" t="s">
        <v>125</v>
      </c>
      <c r="H171" s="4">
        <v>44765.863194444442</v>
      </c>
      <c r="I171" s="14">
        <v>70.293049999999994</v>
      </c>
      <c r="J171" s="14">
        <v>-147.7989</v>
      </c>
      <c r="K171" s="5" t="s">
        <v>130</v>
      </c>
      <c r="M171" s="13" t="s">
        <v>4</v>
      </c>
      <c r="N171" s="13"/>
      <c r="P171" s="3">
        <v>3.5</v>
      </c>
      <c r="Q171" s="3">
        <v>8.8000000000000007</v>
      </c>
      <c r="R171" t="s">
        <v>120</v>
      </c>
    </row>
    <row r="172" spans="1:18" x14ac:dyDescent="0.25">
      <c r="A172" t="s">
        <v>170</v>
      </c>
      <c r="B172" s="13">
        <v>29.029718347539568</v>
      </c>
      <c r="C172" s="13" t="b">
        <v>1</v>
      </c>
      <c r="D172" s="13" t="s">
        <v>246</v>
      </c>
      <c r="E172" s="13"/>
      <c r="F172" s="13"/>
      <c r="G172" t="s">
        <v>125</v>
      </c>
      <c r="H172" s="4">
        <v>44765.863194444442</v>
      </c>
      <c r="I172" s="14">
        <v>70.293049999999994</v>
      </c>
      <c r="J172" s="14">
        <v>-147.7989</v>
      </c>
      <c r="K172" s="5" t="s">
        <v>130</v>
      </c>
      <c r="M172" s="13" t="s">
        <v>4</v>
      </c>
      <c r="N172" s="13"/>
      <c r="P172" s="3">
        <v>4.3499999999999996</v>
      </c>
      <c r="Q172" s="3">
        <v>9.5</v>
      </c>
      <c r="R172" t="s">
        <v>120</v>
      </c>
    </row>
    <row r="173" spans="1:18" x14ac:dyDescent="0.25">
      <c r="A173" t="s">
        <v>171</v>
      </c>
      <c r="B173" s="13">
        <v>15.226464195263775</v>
      </c>
      <c r="C173" s="13" t="b">
        <v>1</v>
      </c>
      <c r="D173" s="13" t="s">
        <v>246</v>
      </c>
      <c r="E173" s="13"/>
      <c r="F173" s="13"/>
      <c r="G173" t="s">
        <v>125</v>
      </c>
      <c r="H173" s="4">
        <v>44766.447222222225</v>
      </c>
      <c r="I173" s="14">
        <v>70.293049999999994</v>
      </c>
      <c r="J173" s="14">
        <v>-147.7989</v>
      </c>
      <c r="K173" s="5" t="s">
        <v>130</v>
      </c>
      <c r="M173" s="13" t="s">
        <v>4</v>
      </c>
      <c r="N173" s="13"/>
      <c r="P173" s="3">
        <v>5.44</v>
      </c>
      <c r="Q173" s="3">
        <v>9.5</v>
      </c>
      <c r="R173" t="s">
        <v>116</v>
      </c>
    </row>
    <row r="174" spans="1:18" x14ac:dyDescent="0.25">
      <c r="A174" t="s">
        <v>172</v>
      </c>
      <c r="B174" s="13">
        <v>18.337617491504307</v>
      </c>
      <c r="C174" s="13" t="b">
        <v>1</v>
      </c>
      <c r="D174" s="13" t="s">
        <v>246</v>
      </c>
      <c r="E174" s="13"/>
      <c r="F174" s="13"/>
      <c r="G174" t="s">
        <v>154</v>
      </c>
      <c r="H174" s="4">
        <v>44792.40625</v>
      </c>
      <c r="I174" s="14">
        <v>70.155240000000006</v>
      </c>
      <c r="J174" s="14">
        <v>-146.11319</v>
      </c>
      <c r="K174" s="5" t="s">
        <v>132</v>
      </c>
      <c r="M174" s="13" t="s">
        <v>4</v>
      </c>
      <c r="N174" s="13"/>
      <c r="P174" s="3">
        <v>5.1100000000000003</v>
      </c>
      <c r="Q174" s="3">
        <v>9.8000000000000007</v>
      </c>
      <c r="R174" t="s">
        <v>189</v>
      </c>
    </row>
    <row r="175" spans="1:18" x14ac:dyDescent="0.25">
      <c r="A175" t="s">
        <v>173</v>
      </c>
      <c r="B175" s="13">
        <v>8.550021770539983</v>
      </c>
      <c r="C175" s="13" t="b">
        <v>1</v>
      </c>
      <c r="D175" s="13" t="s">
        <v>246</v>
      </c>
      <c r="E175" s="13"/>
      <c r="F175" s="13"/>
      <c r="G175" t="s">
        <v>124</v>
      </c>
      <c r="H175" s="4">
        <v>44789.472222222219</v>
      </c>
      <c r="I175" s="14">
        <v>70.172070000000005</v>
      </c>
      <c r="J175" s="14">
        <v>-145.95714000000001</v>
      </c>
      <c r="K175" s="5" t="s">
        <v>132</v>
      </c>
      <c r="M175" s="13" t="s">
        <v>4</v>
      </c>
      <c r="N175" s="13"/>
      <c r="P175" s="3">
        <v>7.23</v>
      </c>
      <c r="Q175" s="3">
        <v>10.5</v>
      </c>
      <c r="R175" t="s">
        <v>115</v>
      </c>
    </row>
    <row r="176" spans="1:18" x14ac:dyDescent="0.25">
      <c r="A176" t="s">
        <v>174</v>
      </c>
      <c r="B176" s="13">
        <v>12.236915991543185</v>
      </c>
      <c r="C176" s="13" t="b">
        <v>1</v>
      </c>
      <c r="D176" s="13" t="s">
        <v>246</v>
      </c>
      <c r="E176" s="13"/>
      <c r="F176" s="13"/>
      <c r="G176" t="s">
        <v>125</v>
      </c>
      <c r="H176" s="4">
        <v>44401.739583333336</v>
      </c>
      <c r="I176" s="14">
        <v>70.292900000000003</v>
      </c>
      <c r="J176" s="14">
        <v>-147.79822999999999</v>
      </c>
      <c r="K176" s="5" t="s">
        <v>130</v>
      </c>
      <c r="M176" s="13" t="s">
        <v>4</v>
      </c>
      <c r="N176" s="13"/>
      <c r="P176" s="3">
        <v>14.71</v>
      </c>
      <c r="Q176" s="3">
        <v>13.5</v>
      </c>
      <c r="R176" t="s">
        <v>188</v>
      </c>
    </row>
    <row r="177" spans="1:18" x14ac:dyDescent="0.25">
      <c r="A177" t="s">
        <v>175</v>
      </c>
      <c r="B177" s="13">
        <v>20.390914097947395</v>
      </c>
      <c r="C177" s="13" t="b">
        <v>1</v>
      </c>
      <c r="D177" s="13" t="s">
        <v>246</v>
      </c>
      <c r="E177" s="13"/>
      <c r="F177" s="13"/>
      <c r="G177" t="s">
        <v>154</v>
      </c>
      <c r="H177" s="4">
        <v>44792.40625</v>
      </c>
      <c r="I177" s="14">
        <v>70.155240000000006</v>
      </c>
      <c r="J177" s="14">
        <v>-146.11319</v>
      </c>
      <c r="K177" s="5" t="s">
        <v>132</v>
      </c>
      <c r="M177" s="13" t="s">
        <v>4</v>
      </c>
      <c r="N177" s="13"/>
      <c r="P177" s="3">
        <v>21.34</v>
      </c>
      <c r="Q177" s="3">
        <v>14.7</v>
      </c>
      <c r="R177" t="s">
        <v>189</v>
      </c>
    </row>
    <row r="178" spans="1:18" x14ac:dyDescent="0.25">
      <c r="A178" t="s">
        <v>208</v>
      </c>
      <c r="B178" s="13">
        <v>-1.5243682615443532</v>
      </c>
      <c r="C178" s="13" t="b">
        <v>0</v>
      </c>
      <c r="D178" s="13" t="s">
        <v>246</v>
      </c>
      <c r="E178" s="13"/>
      <c r="F178" s="13"/>
      <c r="G178" t="s">
        <v>153</v>
      </c>
      <c r="H178" s="4">
        <v>44405.444444444445</v>
      </c>
      <c r="I178" s="14">
        <v>70.185040000000001</v>
      </c>
      <c r="J178" s="14">
        <v>-146.05628999999999</v>
      </c>
      <c r="K178" s="5" t="s">
        <v>132</v>
      </c>
      <c r="M178" t="s">
        <v>18</v>
      </c>
      <c r="N178" s="8" t="s">
        <v>202</v>
      </c>
      <c r="P178" s="3">
        <v>2.52</v>
      </c>
      <c r="Q178" s="3">
        <v>7.4</v>
      </c>
      <c r="R178" t="s">
        <v>187</v>
      </c>
    </row>
    <row r="179" spans="1:18" x14ac:dyDescent="0.25">
      <c r="A179" t="s">
        <v>209</v>
      </c>
      <c r="B179" s="13">
        <v>-2.2513084385109767</v>
      </c>
      <c r="C179" s="13" t="b">
        <v>0</v>
      </c>
      <c r="D179" s="13" t="s">
        <v>246</v>
      </c>
      <c r="E179" s="13"/>
      <c r="F179" s="13"/>
      <c r="G179" t="s">
        <v>124</v>
      </c>
      <c r="H179" s="4">
        <v>44789.472222222219</v>
      </c>
      <c r="I179" s="14">
        <v>70.172070000000005</v>
      </c>
      <c r="J179" s="14">
        <v>-145.95714000000001</v>
      </c>
      <c r="K179" s="5" t="s">
        <v>132</v>
      </c>
      <c r="M179" s="13" t="s">
        <v>18</v>
      </c>
      <c r="N179" s="8" t="s">
        <v>202</v>
      </c>
      <c r="P179" s="3">
        <v>4.0599999999999996</v>
      </c>
      <c r="Q179" s="3">
        <v>8.6999999999999993</v>
      </c>
      <c r="R179" t="s">
        <v>219</v>
      </c>
    </row>
    <row r="180" spans="1:18" x14ac:dyDescent="0.25">
      <c r="A180" t="s">
        <v>210</v>
      </c>
      <c r="B180" s="13">
        <v>-1.5582670262733702</v>
      </c>
      <c r="C180" s="13" t="b">
        <v>0</v>
      </c>
      <c r="D180" s="13" t="s">
        <v>246</v>
      </c>
      <c r="E180" s="13"/>
      <c r="F180" s="13"/>
      <c r="G180" t="s">
        <v>154</v>
      </c>
      <c r="H180" s="4">
        <v>44792.40625</v>
      </c>
      <c r="I180" s="14">
        <v>70.155240000000006</v>
      </c>
      <c r="J180" s="14">
        <v>-146.11319</v>
      </c>
      <c r="K180" s="5" t="s">
        <v>132</v>
      </c>
      <c r="M180" s="13" t="s">
        <v>18</v>
      </c>
      <c r="N180" s="8" t="s">
        <v>202</v>
      </c>
      <c r="P180" s="3">
        <v>5.32</v>
      </c>
      <c r="Q180" s="3">
        <v>9.1</v>
      </c>
      <c r="R180" t="s">
        <v>189</v>
      </c>
    </row>
    <row r="181" spans="1:18" x14ac:dyDescent="0.25">
      <c r="A181" t="s">
        <v>211</v>
      </c>
      <c r="B181" s="13">
        <v>-3.3317643047944285</v>
      </c>
      <c r="C181" s="13" t="b">
        <v>0</v>
      </c>
      <c r="D181" s="13" t="s">
        <v>246</v>
      </c>
      <c r="E181" s="13"/>
      <c r="F181" s="13"/>
      <c r="G181" t="s">
        <v>154</v>
      </c>
      <c r="H181" s="4">
        <v>44792.40625</v>
      </c>
      <c r="I181" s="14">
        <v>70.155240000000006</v>
      </c>
      <c r="J181" s="14">
        <v>-146.11319</v>
      </c>
      <c r="K181" s="5" t="s">
        <v>132</v>
      </c>
      <c r="M181" s="13" t="s">
        <v>18</v>
      </c>
      <c r="N181" s="8" t="s">
        <v>202</v>
      </c>
      <c r="P181" s="3">
        <v>7.33</v>
      </c>
      <c r="Q181" s="3">
        <v>10.1</v>
      </c>
      <c r="R181" t="s">
        <v>189</v>
      </c>
    </row>
    <row r="182" spans="1:18" x14ac:dyDescent="0.25">
      <c r="A182" t="s">
        <v>212</v>
      </c>
      <c r="B182" s="13">
        <v>0.18348379004117296</v>
      </c>
      <c r="C182" s="13" t="b">
        <v>0</v>
      </c>
      <c r="D182" s="13" t="s">
        <v>246</v>
      </c>
      <c r="E182" s="13"/>
      <c r="F182" s="13"/>
      <c r="G182" t="s">
        <v>155</v>
      </c>
      <c r="H182" s="4">
        <v>44789.527777777781</v>
      </c>
      <c r="I182" s="14">
        <v>70.142983000000001</v>
      </c>
      <c r="J182" s="14">
        <v>-146.022167</v>
      </c>
      <c r="K182" s="5" t="s">
        <v>132</v>
      </c>
      <c r="M182" s="13" t="s">
        <v>18</v>
      </c>
      <c r="N182" s="8" t="s">
        <v>202</v>
      </c>
      <c r="P182" s="3">
        <v>9.24</v>
      </c>
      <c r="Q182" s="3">
        <v>11</v>
      </c>
      <c r="R182" t="s">
        <v>218</v>
      </c>
    </row>
    <row r="183" spans="1:18" x14ac:dyDescent="0.25">
      <c r="A183" t="s">
        <v>213</v>
      </c>
      <c r="B183" s="13">
        <v>-4.0285722464464016</v>
      </c>
      <c r="C183" s="13" t="b">
        <v>0</v>
      </c>
      <c r="D183" s="13" t="s">
        <v>246</v>
      </c>
      <c r="E183" s="13"/>
      <c r="F183" s="13"/>
      <c r="G183" t="s">
        <v>154</v>
      </c>
      <c r="H183" s="4">
        <v>44792.40625</v>
      </c>
      <c r="I183" s="14">
        <v>70.155240000000006</v>
      </c>
      <c r="J183" s="14">
        <v>-146.11319</v>
      </c>
      <c r="K183" s="5" t="s">
        <v>132</v>
      </c>
      <c r="M183" s="13" t="s">
        <v>18</v>
      </c>
      <c r="N183" s="8" t="s">
        <v>202</v>
      </c>
      <c r="P183" s="3">
        <v>9.33</v>
      </c>
      <c r="Q183" s="3">
        <v>11.1</v>
      </c>
      <c r="R183" t="s">
        <v>189</v>
      </c>
    </row>
    <row r="184" spans="1:18" x14ac:dyDescent="0.25">
      <c r="A184" t="s">
        <v>214</v>
      </c>
      <c r="B184" s="13">
        <v>-1.7336796818552589</v>
      </c>
      <c r="C184" s="13" t="b">
        <v>0</v>
      </c>
      <c r="D184" s="13" t="s">
        <v>246</v>
      </c>
      <c r="E184" s="13"/>
      <c r="F184" s="13"/>
      <c r="G184" t="s">
        <v>125</v>
      </c>
      <c r="H184" s="4">
        <v>44399.750694444447</v>
      </c>
      <c r="I184" s="14">
        <v>70.292900000000003</v>
      </c>
      <c r="J184" s="14">
        <v>-147.79822999999999</v>
      </c>
      <c r="K184" s="5" t="s">
        <v>130</v>
      </c>
      <c r="M184" s="13" t="s">
        <v>18</v>
      </c>
      <c r="N184" s="8" t="s">
        <v>202</v>
      </c>
      <c r="P184" s="3">
        <v>9.8000000000000007</v>
      </c>
      <c r="Q184" s="3">
        <v>11.2</v>
      </c>
      <c r="R184" s="13" t="s">
        <v>181</v>
      </c>
    </row>
    <row r="185" spans="1:18" x14ac:dyDescent="0.25">
      <c r="A185" t="s">
        <v>215</v>
      </c>
      <c r="B185" s="13">
        <v>-2.4670767663892996</v>
      </c>
      <c r="C185" s="13" t="b">
        <v>0</v>
      </c>
      <c r="D185" s="13" t="s">
        <v>246</v>
      </c>
      <c r="E185" s="13"/>
      <c r="F185" s="13"/>
      <c r="G185" t="s">
        <v>125</v>
      </c>
      <c r="H185" s="4">
        <v>44399.750694444447</v>
      </c>
      <c r="I185" s="14">
        <v>70.292900000000003</v>
      </c>
      <c r="J185" s="14">
        <v>-147.79822999999999</v>
      </c>
      <c r="K185" s="5" t="s">
        <v>130</v>
      </c>
      <c r="M185" t="s">
        <v>18</v>
      </c>
      <c r="N185" s="8" t="s">
        <v>202</v>
      </c>
      <c r="P185" s="3">
        <v>10.31</v>
      </c>
      <c r="Q185" s="3">
        <v>11.9</v>
      </c>
      <c r="R185" t="s">
        <v>181</v>
      </c>
    </row>
    <row r="186" spans="1:18" x14ac:dyDescent="0.25">
      <c r="A186" t="s">
        <v>216</v>
      </c>
      <c r="B186" s="13">
        <v>-0.99221146286190964</v>
      </c>
      <c r="C186" s="13" t="b">
        <v>0</v>
      </c>
      <c r="D186" s="13" t="s">
        <v>246</v>
      </c>
      <c r="E186" s="13"/>
      <c r="F186" s="13"/>
      <c r="G186" t="s">
        <v>125</v>
      </c>
      <c r="H186" s="4">
        <v>44399.750694444447</v>
      </c>
      <c r="I186" s="14">
        <v>70.292900000000003</v>
      </c>
      <c r="J186" s="14">
        <v>-147.79822999999999</v>
      </c>
      <c r="K186" s="5" t="s">
        <v>130</v>
      </c>
      <c r="M186" t="s">
        <v>18</v>
      </c>
      <c r="N186" s="8" t="s">
        <v>202</v>
      </c>
      <c r="P186" s="3">
        <v>14.05</v>
      </c>
      <c r="Q186" s="3">
        <v>12.2</v>
      </c>
      <c r="R186" t="s">
        <v>181</v>
      </c>
    </row>
    <row r="187" spans="1:18" x14ac:dyDescent="0.25">
      <c r="A187" t="s">
        <v>217</v>
      </c>
      <c r="B187" s="13">
        <v>0.6747468407965318</v>
      </c>
      <c r="C187" s="13" t="b">
        <v>1</v>
      </c>
      <c r="D187" s="13" t="s">
        <v>246</v>
      </c>
      <c r="E187" s="13"/>
      <c r="F187" s="13"/>
      <c r="G187" t="s">
        <v>153</v>
      </c>
      <c r="H187" s="4">
        <v>44405.444444444445</v>
      </c>
      <c r="I187" s="14">
        <v>70.185040000000001</v>
      </c>
      <c r="J187" s="14">
        <v>-146.05628999999999</v>
      </c>
      <c r="K187" s="5" t="s">
        <v>132</v>
      </c>
      <c r="M187" t="s">
        <v>18</v>
      </c>
      <c r="N187" s="8" t="s">
        <v>202</v>
      </c>
      <c r="P187" s="3">
        <v>11.87</v>
      </c>
      <c r="Q187" s="3">
        <v>12.4</v>
      </c>
      <c r="R187" s="13" t="s">
        <v>187</v>
      </c>
    </row>
    <row r="188" spans="1:18" x14ac:dyDescent="0.25">
      <c r="A188" t="s">
        <v>70</v>
      </c>
      <c r="B188" s="13">
        <v>4.5467390787327249</v>
      </c>
      <c r="C188" s="13" t="b">
        <v>1</v>
      </c>
      <c r="D188" s="13" t="s">
        <v>245</v>
      </c>
      <c r="E188" s="13" t="s">
        <v>81</v>
      </c>
      <c r="F188" s="17">
        <v>202202</v>
      </c>
      <c r="G188" s="13" t="s">
        <v>82</v>
      </c>
      <c r="H188" s="18">
        <v>44777</v>
      </c>
      <c r="I188" s="19">
        <v>56.258499999999998</v>
      </c>
      <c r="J188" s="19">
        <v>-132.36789999999999</v>
      </c>
      <c r="K188" s="13"/>
      <c r="L188" s="13"/>
      <c r="M188" s="13" t="s">
        <v>83</v>
      </c>
      <c r="N188" s="20" t="s">
        <v>206</v>
      </c>
      <c r="P188" s="3">
        <v>43.45</v>
      </c>
      <c r="Q188" s="3">
        <v>16.2</v>
      </c>
      <c r="R188" s="13"/>
    </row>
    <row r="189" spans="1:18" x14ac:dyDescent="0.25">
      <c r="A189" t="s">
        <v>71</v>
      </c>
      <c r="B189" s="13">
        <v>2.947578304532299</v>
      </c>
      <c r="C189" s="13" t="b">
        <v>1</v>
      </c>
      <c r="D189" s="13" t="s">
        <v>245</v>
      </c>
      <c r="E189" s="13" t="s">
        <v>81</v>
      </c>
      <c r="F189" s="17">
        <v>202202</v>
      </c>
      <c r="G189" t="s">
        <v>82</v>
      </c>
      <c r="H189" s="18">
        <v>44777</v>
      </c>
      <c r="I189" s="19">
        <v>56.258499999999998</v>
      </c>
      <c r="J189" s="19">
        <v>-132.36789999999999</v>
      </c>
      <c r="M189" s="13" t="s">
        <v>83</v>
      </c>
      <c r="N189" s="20" t="s">
        <v>206</v>
      </c>
      <c r="P189" s="3">
        <v>43.46</v>
      </c>
      <c r="Q189" s="3">
        <v>15.8</v>
      </c>
      <c r="R189" s="13"/>
    </row>
    <row r="190" spans="1:18" x14ac:dyDescent="0.25">
      <c r="A190" t="s">
        <v>72</v>
      </c>
      <c r="B190" s="13">
        <v>1.2892292109637393</v>
      </c>
      <c r="C190" s="13" t="b">
        <v>1</v>
      </c>
      <c r="D190" s="13" t="s">
        <v>245</v>
      </c>
      <c r="E190" s="13" t="s">
        <v>81</v>
      </c>
      <c r="F190" s="17">
        <v>202202</v>
      </c>
      <c r="G190" t="s">
        <v>82</v>
      </c>
      <c r="H190" s="18">
        <v>44777</v>
      </c>
      <c r="I190" s="19">
        <v>56.258499999999998</v>
      </c>
      <c r="J190" s="19">
        <v>-132.36789999999999</v>
      </c>
      <c r="M190" s="13" t="s">
        <v>83</v>
      </c>
      <c r="N190" s="20" t="s">
        <v>206</v>
      </c>
      <c r="P190" s="3">
        <v>42.57</v>
      </c>
      <c r="Q190" s="3">
        <v>16.3</v>
      </c>
      <c r="R190" s="13"/>
    </row>
    <row r="191" spans="1:18" x14ac:dyDescent="0.25">
      <c r="A191" t="s">
        <v>73</v>
      </c>
      <c r="B191" s="13">
        <v>-3.7503871454162132</v>
      </c>
      <c r="C191" s="13" t="b">
        <v>0</v>
      </c>
      <c r="D191" s="13" t="s">
        <v>245</v>
      </c>
      <c r="E191" s="13" t="s">
        <v>81</v>
      </c>
      <c r="F191" s="17">
        <v>202202</v>
      </c>
      <c r="G191" t="s">
        <v>82</v>
      </c>
      <c r="H191" s="18">
        <v>44777</v>
      </c>
      <c r="I191" s="19">
        <v>56.258499999999998</v>
      </c>
      <c r="J191" s="19">
        <v>-132.36789999999999</v>
      </c>
      <c r="M191" t="s">
        <v>83</v>
      </c>
      <c r="N191" s="20" t="s">
        <v>206</v>
      </c>
      <c r="P191" s="3">
        <v>42.43</v>
      </c>
      <c r="Q191" s="3">
        <v>16.3</v>
      </c>
    </row>
    <row r="192" spans="1:18" x14ac:dyDescent="0.25">
      <c r="A192" t="s">
        <v>74</v>
      </c>
      <c r="B192" s="13">
        <v>4.6032370199477564</v>
      </c>
      <c r="C192" s="13" t="b">
        <v>1</v>
      </c>
      <c r="D192" s="13" t="s">
        <v>245</v>
      </c>
      <c r="E192" s="13" t="s">
        <v>81</v>
      </c>
      <c r="F192" s="17">
        <v>202202</v>
      </c>
      <c r="G192" t="s">
        <v>82</v>
      </c>
      <c r="H192" s="18">
        <v>44777</v>
      </c>
      <c r="I192" s="19">
        <v>56.258499999999998</v>
      </c>
      <c r="J192" s="19">
        <v>-132.36789999999999</v>
      </c>
      <c r="M192" s="13" t="s">
        <v>83</v>
      </c>
      <c r="N192" s="20" t="s">
        <v>206</v>
      </c>
      <c r="P192" s="3">
        <v>38.92</v>
      </c>
      <c r="Q192" s="3">
        <v>16</v>
      </c>
    </row>
    <row r="193" spans="1:17" x14ac:dyDescent="0.25">
      <c r="A193" t="s">
        <v>75</v>
      </c>
      <c r="B193" s="13">
        <v>-0.25773822706661137</v>
      </c>
      <c r="C193" s="13" t="b">
        <v>0</v>
      </c>
      <c r="D193" s="13" t="s">
        <v>245</v>
      </c>
      <c r="E193" s="13" t="s">
        <v>81</v>
      </c>
      <c r="F193" s="17">
        <v>202202</v>
      </c>
      <c r="G193" t="s">
        <v>82</v>
      </c>
      <c r="H193" s="18">
        <v>44777</v>
      </c>
      <c r="I193" s="19">
        <v>56.258499999999998</v>
      </c>
      <c r="J193" s="19">
        <v>-132.36789999999999</v>
      </c>
      <c r="M193" s="13" t="s">
        <v>83</v>
      </c>
      <c r="N193" s="20" t="s">
        <v>206</v>
      </c>
      <c r="P193" s="3">
        <v>31.41</v>
      </c>
      <c r="Q193" s="3">
        <v>13.8</v>
      </c>
    </row>
    <row r="194" spans="1:17" x14ac:dyDescent="0.25">
      <c r="A194" t="s">
        <v>76</v>
      </c>
      <c r="B194" s="13">
        <v>-9.8467840403326248E-2</v>
      </c>
      <c r="C194" s="13" t="b">
        <v>0</v>
      </c>
      <c r="D194" s="13" t="s">
        <v>245</v>
      </c>
      <c r="E194" s="13" t="s">
        <v>81</v>
      </c>
      <c r="F194" s="17">
        <v>202202</v>
      </c>
      <c r="G194" t="s">
        <v>82</v>
      </c>
      <c r="H194" s="18">
        <v>44777</v>
      </c>
      <c r="I194" s="19">
        <v>56.258499999999998</v>
      </c>
      <c r="J194" s="19">
        <v>-132.36789999999999</v>
      </c>
      <c r="M194" s="13" t="s">
        <v>83</v>
      </c>
      <c r="N194" s="20" t="s">
        <v>206</v>
      </c>
      <c r="P194" s="3">
        <v>43.84</v>
      </c>
      <c r="Q194" s="3">
        <v>15.8</v>
      </c>
    </row>
    <row r="195" spans="1:17" x14ac:dyDescent="0.25">
      <c r="A195" t="s">
        <v>77</v>
      </c>
      <c r="B195" s="13">
        <v>-0.46274504233256003</v>
      </c>
      <c r="C195" s="13" t="b">
        <v>0</v>
      </c>
      <c r="D195" s="13" t="s">
        <v>245</v>
      </c>
      <c r="E195" s="13" t="s">
        <v>81</v>
      </c>
      <c r="F195" s="17">
        <v>202202</v>
      </c>
      <c r="G195" t="s">
        <v>82</v>
      </c>
      <c r="H195" s="18">
        <v>44777</v>
      </c>
      <c r="I195" s="19">
        <v>56.258499999999998</v>
      </c>
      <c r="J195" s="19">
        <v>-132.36789999999999</v>
      </c>
      <c r="M195" s="13" t="s">
        <v>83</v>
      </c>
      <c r="N195" s="20" t="s">
        <v>206</v>
      </c>
      <c r="P195" s="3">
        <v>43.35</v>
      </c>
      <c r="Q195" s="3">
        <v>16.5</v>
      </c>
    </row>
    <row r="196" spans="1:17" x14ac:dyDescent="0.25">
      <c r="A196" t="s">
        <v>78</v>
      </c>
      <c r="B196" s="13">
        <v>3.8370173219459236</v>
      </c>
      <c r="C196" s="13" t="b">
        <v>1</v>
      </c>
      <c r="D196" s="13" t="s">
        <v>245</v>
      </c>
      <c r="E196" s="13" t="s">
        <v>81</v>
      </c>
      <c r="F196" s="17">
        <v>202202</v>
      </c>
      <c r="G196" t="s">
        <v>82</v>
      </c>
      <c r="H196" s="18">
        <v>44777</v>
      </c>
      <c r="I196" s="19">
        <v>56.258499999999998</v>
      </c>
      <c r="J196" s="19">
        <v>-132.36789999999999</v>
      </c>
      <c r="M196" t="s">
        <v>83</v>
      </c>
      <c r="N196" s="20" t="s">
        <v>206</v>
      </c>
      <c r="P196" s="3">
        <v>43.44</v>
      </c>
      <c r="Q196" s="3">
        <v>16.399999999999999</v>
      </c>
    </row>
    <row r="197" spans="1:17" x14ac:dyDescent="0.25">
      <c r="A197" t="s">
        <v>79</v>
      </c>
      <c r="B197" s="13">
        <v>-3.2273776324543242</v>
      </c>
      <c r="C197" s="13" t="b">
        <v>0</v>
      </c>
      <c r="D197" s="13" t="s">
        <v>245</v>
      </c>
      <c r="E197" s="13" t="s">
        <v>81</v>
      </c>
      <c r="F197" s="17">
        <v>202202</v>
      </c>
      <c r="G197" t="s">
        <v>82</v>
      </c>
      <c r="H197" s="18">
        <v>44777</v>
      </c>
      <c r="I197" s="19">
        <v>56.258499999999998</v>
      </c>
      <c r="J197" s="19">
        <v>-132.36789999999999</v>
      </c>
      <c r="M197" t="s">
        <v>83</v>
      </c>
      <c r="N197" s="20" t="s">
        <v>206</v>
      </c>
      <c r="P197" s="3">
        <v>38.25</v>
      </c>
      <c r="Q197" s="3">
        <v>16</v>
      </c>
    </row>
    <row r="198" spans="1:17" x14ac:dyDescent="0.25">
      <c r="A198" t="s">
        <v>80</v>
      </c>
      <c r="B198" s="13">
        <v>4.0958317002738163</v>
      </c>
      <c r="C198" s="13" t="b">
        <v>1</v>
      </c>
      <c r="D198" s="13" t="s">
        <v>245</v>
      </c>
      <c r="E198" s="13" t="s">
        <v>81</v>
      </c>
      <c r="F198" s="17">
        <v>202202</v>
      </c>
      <c r="G198" t="s">
        <v>82</v>
      </c>
      <c r="H198" s="18">
        <v>44777</v>
      </c>
      <c r="I198" s="19">
        <v>56.258499999999998</v>
      </c>
      <c r="J198" s="19">
        <v>-132.36789999999999</v>
      </c>
      <c r="M198" t="s">
        <v>83</v>
      </c>
      <c r="N198" s="20" t="s">
        <v>206</v>
      </c>
      <c r="P198" s="3">
        <v>39.71</v>
      </c>
      <c r="Q198" s="3">
        <v>15.1</v>
      </c>
    </row>
    <row r="199" spans="1:17" x14ac:dyDescent="0.25">
      <c r="P199" s="3"/>
      <c r="Q199" s="3"/>
    </row>
    <row r="200" spans="1:17" x14ac:dyDescent="0.25">
      <c r="P200" s="3"/>
      <c r="Q200" s="3"/>
    </row>
    <row r="201" spans="1:17" x14ac:dyDescent="0.25">
      <c r="P201" s="3"/>
      <c r="Q201" s="3"/>
    </row>
    <row r="202" spans="1:17" x14ac:dyDescent="0.25">
      <c r="P202" s="3"/>
      <c r="Q202" s="3"/>
    </row>
    <row r="203" spans="1:17" x14ac:dyDescent="0.25">
      <c r="P203" s="3"/>
      <c r="Q203" s="3"/>
    </row>
    <row r="204" spans="1:17" x14ac:dyDescent="0.25">
      <c r="P204" s="3"/>
      <c r="Q204" s="3"/>
    </row>
    <row r="205" spans="1:17" x14ac:dyDescent="0.25">
      <c r="P205" s="3"/>
      <c r="Q205" s="3"/>
    </row>
    <row r="206" spans="1:17" x14ac:dyDescent="0.25">
      <c r="P206" s="3"/>
      <c r="Q206" s="3"/>
    </row>
    <row r="207" spans="1:17" x14ac:dyDescent="0.25">
      <c r="P207" s="3"/>
      <c r="Q207" s="3"/>
    </row>
    <row r="208" spans="1:17" x14ac:dyDescent="0.25">
      <c r="P208" s="3"/>
      <c r="Q208" s="3"/>
    </row>
    <row r="209" spans="16:17" x14ac:dyDescent="0.25">
      <c r="P209" s="3"/>
      <c r="Q209" s="3"/>
    </row>
    <row r="210" spans="16:17" x14ac:dyDescent="0.25">
      <c r="P210" s="3"/>
      <c r="Q210" s="3"/>
    </row>
    <row r="211" spans="16:17" x14ac:dyDescent="0.25">
      <c r="P211" s="3"/>
      <c r="Q211" s="3"/>
    </row>
    <row r="212" spans="16:17" x14ac:dyDescent="0.25">
      <c r="P212" s="3"/>
      <c r="Q212" s="3"/>
    </row>
    <row r="213" spans="16:17" x14ac:dyDescent="0.25">
      <c r="P213" s="3"/>
      <c r="Q213" s="3"/>
    </row>
    <row r="214" spans="16:17" x14ac:dyDescent="0.25">
      <c r="P214" s="3"/>
      <c r="Q214" s="3"/>
    </row>
    <row r="215" spans="16:17" x14ac:dyDescent="0.25">
      <c r="P215" s="3"/>
      <c r="Q215" s="3"/>
    </row>
    <row r="216" spans="16:17" x14ac:dyDescent="0.25">
      <c r="P216" s="3"/>
      <c r="Q216" s="3"/>
    </row>
    <row r="217" spans="16:17" x14ac:dyDescent="0.25">
      <c r="P217" s="3"/>
      <c r="Q217" s="3"/>
    </row>
    <row r="218" spans="16:17" x14ac:dyDescent="0.25">
      <c r="P218" s="3"/>
      <c r="Q218" s="3"/>
    </row>
    <row r="219" spans="16:17" x14ac:dyDescent="0.25">
      <c r="P219" s="3"/>
      <c r="Q219" s="3"/>
    </row>
    <row r="220" spans="16:17" x14ac:dyDescent="0.25">
      <c r="P220" s="3"/>
      <c r="Q220" s="3"/>
    </row>
    <row r="221" spans="16:17" x14ac:dyDescent="0.25">
      <c r="P221" s="3"/>
      <c r="Q221" s="3"/>
    </row>
    <row r="222" spans="16:17" x14ac:dyDescent="0.25">
      <c r="P222" s="3"/>
      <c r="Q222" s="3"/>
    </row>
    <row r="223" spans="16:17" x14ac:dyDescent="0.25">
      <c r="P223" s="3"/>
      <c r="Q223" s="3"/>
    </row>
    <row r="224" spans="16:17" x14ac:dyDescent="0.25">
      <c r="P224" s="3"/>
      <c r="Q224" s="3"/>
    </row>
    <row r="225" spans="16:17" x14ac:dyDescent="0.25">
      <c r="P225" s="3"/>
      <c r="Q225" s="3"/>
    </row>
    <row r="226" spans="16:17" x14ac:dyDescent="0.25">
      <c r="P226" s="3"/>
      <c r="Q226" s="3"/>
    </row>
    <row r="227" spans="16:17" x14ac:dyDescent="0.25">
      <c r="P227" s="3"/>
      <c r="Q227" s="3"/>
    </row>
    <row r="228" spans="16:17" x14ac:dyDescent="0.25">
      <c r="P228" s="3"/>
      <c r="Q228" s="3"/>
    </row>
    <row r="229" spans="16:17" x14ac:dyDescent="0.25">
      <c r="P229" s="3"/>
      <c r="Q229" s="3"/>
    </row>
    <row r="230" spans="16:17" x14ac:dyDescent="0.25">
      <c r="P230" s="3"/>
      <c r="Q230" s="3"/>
    </row>
    <row r="231" spans="16:17" x14ac:dyDescent="0.25">
      <c r="P231" s="3"/>
      <c r="Q231" s="3"/>
    </row>
    <row r="232" spans="16:17" x14ac:dyDescent="0.25">
      <c r="P232" s="3"/>
      <c r="Q232" s="3"/>
    </row>
    <row r="233" spans="16:17" x14ac:dyDescent="0.25">
      <c r="P233" s="3"/>
      <c r="Q233" s="3"/>
    </row>
    <row r="234" spans="16:17" x14ac:dyDescent="0.25">
      <c r="P234" s="3"/>
      <c r="Q234" s="3"/>
    </row>
    <row r="235" spans="16:17" x14ac:dyDescent="0.25">
      <c r="P235" s="3"/>
      <c r="Q235" s="3"/>
    </row>
    <row r="236" spans="16:17" x14ac:dyDescent="0.25">
      <c r="P236" s="3"/>
      <c r="Q236" s="3"/>
    </row>
    <row r="237" spans="16:17" x14ac:dyDescent="0.25">
      <c r="P237" s="3"/>
      <c r="Q237" s="3"/>
    </row>
    <row r="238" spans="16:17" x14ac:dyDescent="0.25">
      <c r="P238" s="3"/>
      <c r="Q238" s="3"/>
    </row>
    <row r="239" spans="16:17" x14ac:dyDescent="0.25">
      <c r="P239" s="3"/>
      <c r="Q239" s="3"/>
    </row>
    <row r="240" spans="16:17" x14ac:dyDescent="0.25">
      <c r="P240" s="3"/>
      <c r="Q240" s="3"/>
    </row>
    <row r="241" spans="16:17" x14ac:dyDescent="0.25">
      <c r="P241" s="3"/>
      <c r="Q241" s="3"/>
    </row>
    <row r="242" spans="16:17" x14ac:dyDescent="0.25">
      <c r="P242" s="3"/>
      <c r="Q242" s="3"/>
    </row>
    <row r="243" spans="16:17" x14ac:dyDescent="0.25">
      <c r="P243" s="3"/>
      <c r="Q243" s="3"/>
    </row>
    <row r="244" spans="16:17" x14ac:dyDescent="0.25">
      <c r="P244" s="3"/>
      <c r="Q244" s="3"/>
    </row>
    <row r="245" spans="16:17" x14ac:dyDescent="0.25">
      <c r="P245" s="3"/>
      <c r="Q245" s="3"/>
    </row>
    <row r="246" spans="16:17" x14ac:dyDescent="0.25">
      <c r="P246" s="3"/>
      <c r="Q246" s="3"/>
    </row>
    <row r="247" spans="16:17" x14ac:dyDescent="0.25">
      <c r="P247" s="3"/>
      <c r="Q247" s="3"/>
    </row>
    <row r="248" spans="16:17" x14ac:dyDescent="0.25">
      <c r="P248" s="3"/>
      <c r="Q248" s="3"/>
    </row>
    <row r="249" spans="16:17" x14ac:dyDescent="0.25">
      <c r="P249" s="3"/>
      <c r="Q249" s="3"/>
    </row>
    <row r="250" spans="16:17" x14ac:dyDescent="0.25">
      <c r="P250" s="3"/>
      <c r="Q250" s="3"/>
    </row>
    <row r="251" spans="16:17" x14ac:dyDescent="0.25">
      <c r="P251" s="3"/>
      <c r="Q251" s="3"/>
    </row>
    <row r="252" spans="16:17" x14ac:dyDescent="0.25">
      <c r="P252" s="3"/>
      <c r="Q252" s="3"/>
    </row>
    <row r="253" spans="16:17" x14ac:dyDescent="0.25">
      <c r="P253" s="3"/>
      <c r="Q253" s="3"/>
    </row>
    <row r="254" spans="16:17" x14ac:dyDescent="0.25">
      <c r="P254" s="3"/>
      <c r="Q254" s="3"/>
    </row>
    <row r="255" spans="16:17" x14ac:dyDescent="0.25">
      <c r="P255" s="3"/>
      <c r="Q255" s="3"/>
    </row>
    <row r="256" spans="16:17" x14ac:dyDescent="0.25">
      <c r="P256" s="3"/>
      <c r="Q256" s="3"/>
    </row>
    <row r="257" spans="16:17" x14ac:dyDescent="0.25">
      <c r="P257" s="3"/>
      <c r="Q257" s="3"/>
    </row>
    <row r="258" spans="16:17" x14ac:dyDescent="0.25">
      <c r="P258" s="3"/>
      <c r="Q258" s="3"/>
    </row>
    <row r="259" spans="16:17" x14ac:dyDescent="0.25">
      <c r="P259" s="3"/>
      <c r="Q259" s="3"/>
    </row>
    <row r="260" spans="16:17" x14ac:dyDescent="0.25">
      <c r="P260" s="3"/>
      <c r="Q260" s="3"/>
    </row>
    <row r="261" spans="16:17" x14ac:dyDescent="0.25">
      <c r="P261" s="3"/>
      <c r="Q261" s="3"/>
    </row>
    <row r="262" spans="16:17" x14ac:dyDescent="0.25">
      <c r="P262" s="3"/>
      <c r="Q262" s="3"/>
    </row>
    <row r="263" spans="16:17" x14ac:dyDescent="0.25">
      <c r="P263" s="3"/>
      <c r="Q263" s="3"/>
    </row>
    <row r="264" spans="16:17" x14ac:dyDescent="0.25">
      <c r="P264" s="3"/>
      <c r="Q264" s="3"/>
    </row>
    <row r="265" spans="16:17" x14ac:dyDescent="0.25">
      <c r="P265" s="3"/>
      <c r="Q265" s="3"/>
    </row>
    <row r="266" spans="16:17" x14ac:dyDescent="0.25">
      <c r="P266" s="3"/>
      <c r="Q266" s="3"/>
    </row>
    <row r="267" spans="16:17" x14ac:dyDescent="0.25">
      <c r="P267" s="3"/>
      <c r="Q267" s="3"/>
    </row>
    <row r="268" spans="16:17" x14ac:dyDescent="0.25">
      <c r="P268" s="3"/>
      <c r="Q268" s="3"/>
    </row>
    <row r="269" spans="16:17" x14ac:dyDescent="0.25">
      <c r="P269" s="3"/>
      <c r="Q269" s="3"/>
    </row>
    <row r="270" spans="16:17" x14ac:dyDescent="0.25">
      <c r="P270" s="3"/>
      <c r="Q270" s="3"/>
    </row>
    <row r="271" spans="16:17" x14ac:dyDescent="0.25">
      <c r="P271" s="3"/>
      <c r="Q271" s="3"/>
    </row>
    <row r="272" spans="16:17" x14ac:dyDescent="0.25">
      <c r="P272" s="3"/>
      <c r="Q272" s="3"/>
    </row>
    <row r="273" spans="16:17" x14ac:dyDescent="0.25">
      <c r="P273" s="3"/>
      <c r="Q273" s="3"/>
    </row>
    <row r="274" spans="16:17" x14ac:dyDescent="0.25">
      <c r="P274" s="3"/>
      <c r="Q274" s="3"/>
    </row>
    <row r="275" spans="16:17" x14ac:dyDescent="0.25">
      <c r="P275" s="3"/>
      <c r="Q275" s="3"/>
    </row>
    <row r="276" spans="16:17" x14ac:dyDescent="0.25">
      <c r="P276" s="3"/>
      <c r="Q276" s="3"/>
    </row>
    <row r="277" spans="16:17" x14ac:dyDescent="0.25">
      <c r="P277" s="3"/>
      <c r="Q277" s="3"/>
    </row>
    <row r="278" spans="16:17" x14ac:dyDescent="0.25">
      <c r="P278" s="3"/>
      <c r="Q278" s="3"/>
    </row>
    <row r="279" spans="16:17" x14ac:dyDescent="0.25">
      <c r="P279" s="3"/>
      <c r="Q279" s="3"/>
    </row>
    <row r="280" spans="16:17" x14ac:dyDescent="0.25">
      <c r="P280" s="3"/>
      <c r="Q280" s="3"/>
    </row>
    <row r="281" spans="16:17" x14ac:dyDescent="0.25">
      <c r="P281" s="3"/>
      <c r="Q281" s="3"/>
    </row>
    <row r="282" spans="16:17" x14ac:dyDescent="0.25">
      <c r="P282" s="3"/>
      <c r="Q282" s="3"/>
    </row>
    <row r="283" spans="16:17" x14ac:dyDescent="0.25">
      <c r="P283" s="3"/>
      <c r="Q283" s="3"/>
    </row>
    <row r="284" spans="16:17" x14ac:dyDescent="0.25">
      <c r="P284" s="3"/>
      <c r="Q284" s="3"/>
    </row>
    <row r="285" spans="16:17" x14ac:dyDescent="0.25">
      <c r="P285" s="3"/>
      <c r="Q285" s="3"/>
    </row>
    <row r="286" spans="16:17" x14ac:dyDescent="0.25">
      <c r="P286" s="3"/>
      <c r="Q286" s="3"/>
    </row>
    <row r="287" spans="16:17" x14ac:dyDescent="0.25">
      <c r="P287" s="3"/>
      <c r="Q287" s="3"/>
    </row>
    <row r="288" spans="16:17" x14ac:dyDescent="0.25">
      <c r="P288" s="3"/>
      <c r="Q288" s="3"/>
    </row>
    <row r="289" spans="16:17" x14ac:dyDescent="0.25">
      <c r="P289" s="3"/>
      <c r="Q289" s="3"/>
    </row>
    <row r="290" spans="16:17" x14ac:dyDescent="0.25">
      <c r="P290" s="3"/>
      <c r="Q290" s="3"/>
    </row>
    <row r="291" spans="16:17" x14ac:dyDescent="0.25">
      <c r="P291" s="3"/>
      <c r="Q291" s="3"/>
    </row>
    <row r="292" spans="16:17" x14ac:dyDescent="0.25">
      <c r="P292" s="3"/>
      <c r="Q292" s="3"/>
    </row>
    <row r="293" spans="16:17" x14ac:dyDescent="0.25">
      <c r="P293" s="3"/>
      <c r="Q293" s="3"/>
    </row>
    <row r="294" spans="16:17" x14ac:dyDescent="0.25">
      <c r="P294" s="3"/>
      <c r="Q294" s="3"/>
    </row>
    <row r="295" spans="16:17" x14ac:dyDescent="0.25">
      <c r="P295" s="3"/>
      <c r="Q295" s="3"/>
    </row>
    <row r="296" spans="16:17" x14ac:dyDescent="0.25">
      <c r="P296" s="3"/>
      <c r="Q296" s="3"/>
    </row>
    <row r="297" spans="16:17" x14ac:dyDescent="0.25">
      <c r="P297" s="3"/>
      <c r="Q297" s="3"/>
    </row>
    <row r="298" spans="16:17" x14ac:dyDescent="0.25">
      <c r="P298" s="3"/>
      <c r="Q298" s="3"/>
    </row>
    <row r="299" spans="16:17" x14ac:dyDescent="0.25">
      <c r="P299" s="3"/>
      <c r="Q299" s="3"/>
    </row>
    <row r="300" spans="16:17" x14ac:dyDescent="0.25">
      <c r="P300" s="3"/>
      <c r="Q300" s="3"/>
    </row>
    <row r="301" spans="16:17" x14ac:dyDescent="0.25">
      <c r="P301" s="3"/>
      <c r="Q301" s="3"/>
    </row>
    <row r="302" spans="16:17" x14ac:dyDescent="0.25">
      <c r="P302" s="3"/>
      <c r="Q302" s="3"/>
    </row>
    <row r="303" spans="16:17" x14ac:dyDescent="0.25">
      <c r="P303" s="3"/>
      <c r="Q303" s="3"/>
    </row>
    <row r="304" spans="16:17" x14ac:dyDescent="0.25">
      <c r="P304" s="3"/>
      <c r="Q304" s="3"/>
    </row>
    <row r="305" spans="16:17" x14ac:dyDescent="0.25">
      <c r="P305" s="3"/>
      <c r="Q305" s="3"/>
    </row>
    <row r="306" spans="16:17" x14ac:dyDescent="0.25">
      <c r="P306" s="3"/>
      <c r="Q306" s="3"/>
    </row>
    <row r="307" spans="16:17" x14ac:dyDescent="0.25">
      <c r="P307" s="3"/>
      <c r="Q307" s="3"/>
    </row>
    <row r="308" spans="16:17" x14ac:dyDescent="0.25">
      <c r="P308" s="3"/>
      <c r="Q308" s="3"/>
    </row>
    <row r="309" spans="16:17" x14ac:dyDescent="0.25">
      <c r="P309" s="3"/>
      <c r="Q309" s="3"/>
    </row>
    <row r="310" spans="16:17" x14ac:dyDescent="0.25">
      <c r="P310" s="3"/>
      <c r="Q310" s="3"/>
    </row>
    <row r="311" spans="16:17" x14ac:dyDescent="0.25">
      <c r="P311" s="3"/>
      <c r="Q311" s="3"/>
    </row>
    <row r="312" spans="16:17" x14ac:dyDescent="0.25">
      <c r="P312" s="3"/>
      <c r="Q312" s="3"/>
    </row>
    <row r="313" spans="16:17" x14ac:dyDescent="0.25">
      <c r="P313" s="3"/>
      <c r="Q313" s="3"/>
    </row>
    <row r="314" spans="16:17" x14ac:dyDescent="0.25">
      <c r="P314" s="3"/>
      <c r="Q314" s="3"/>
    </row>
    <row r="315" spans="16:17" x14ac:dyDescent="0.25">
      <c r="P315" s="3"/>
      <c r="Q315" s="3"/>
    </row>
    <row r="316" spans="16:17" x14ac:dyDescent="0.25">
      <c r="P316" s="3"/>
      <c r="Q316" s="3"/>
    </row>
    <row r="317" spans="16:17" x14ac:dyDescent="0.25">
      <c r="P317" s="3"/>
      <c r="Q317" s="3"/>
    </row>
    <row r="318" spans="16:17" x14ac:dyDescent="0.25">
      <c r="P318" s="3"/>
      <c r="Q318" s="3"/>
    </row>
    <row r="319" spans="16:17" x14ac:dyDescent="0.25">
      <c r="P319" s="3"/>
      <c r="Q319" s="3"/>
    </row>
    <row r="320" spans="16:17" x14ac:dyDescent="0.25">
      <c r="P320" s="3"/>
      <c r="Q320" s="3"/>
    </row>
    <row r="321" spans="16:17" x14ac:dyDescent="0.25">
      <c r="P321" s="3"/>
      <c r="Q321" s="3"/>
    </row>
    <row r="322" spans="16:17" x14ac:dyDescent="0.25">
      <c r="P322" s="3"/>
      <c r="Q322" s="3"/>
    </row>
    <row r="323" spans="16:17" x14ac:dyDescent="0.25">
      <c r="P323" s="3"/>
      <c r="Q323" s="3"/>
    </row>
    <row r="324" spans="16:17" x14ac:dyDescent="0.25">
      <c r="P324" s="3"/>
      <c r="Q324" s="3"/>
    </row>
    <row r="325" spans="16:17" x14ac:dyDescent="0.25">
      <c r="P325" s="3"/>
      <c r="Q325" s="3"/>
    </row>
    <row r="326" spans="16:17" x14ac:dyDescent="0.25">
      <c r="P326" s="3"/>
      <c r="Q326" s="3"/>
    </row>
    <row r="327" spans="16:17" x14ac:dyDescent="0.25">
      <c r="P327" s="3"/>
      <c r="Q327" s="3"/>
    </row>
    <row r="328" spans="16:17" x14ac:dyDescent="0.25">
      <c r="P328" s="3"/>
      <c r="Q328" s="3"/>
    </row>
    <row r="329" spans="16:17" x14ac:dyDescent="0.25">
      <c r="P329" s="3"/>
      <c r="Q329" s="3"/>
    </row>
    <row r="330" spans="16:17" x14ac:dyDescent="0.25">
      <c r="P330" s="3"/>
      <c r="Q330" s="3"/>
    </row>
    <row r="331" spans="16:17" x14ac:dyDescent="0.25">
      <c r="P331" s="3"/>
      <c r="Q331" s="3"/>
    </row>
    <row r="332" spans="16:17" x14ac:dyDescent="0.25">
      <c r="P332" s="3"/>
      <c r="Q332" s="3"/>
    </row>
    <row r="333" spans="16:17" x14ac:dyDescent="0.25">
      <c r="P333" s="3"/>
      <c r="Q333" s="3"/>
    </row>
    <row r="334" spans="16:17" x14ac:dyDescent="0.25">
      <c r="P334" s="3"/>
      <c r="Q334" s="3"/>
    </row>
    <row r="335" spans="16:17" x14ac:dyDescent="0.25">
      <c r="P335" s="3"/>
      <c r="Q335" s="3"/>
    </row>
  </sheetData>
  <sortState ref="A2:O335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2022-12-13T19:50:27Z</dcterms:modified>
</cp:coreProperties>
</file>