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Thiaminase Activity Assays\"/>
    </mc:Choice>
  </mc:AlternateContent>
  <bookViews>
    <workbookView xWindow="0" yWindow="0" windowWidth="24000" windowHeight="14250" activeTab="1"/>
  </bookViews>
  <sheets>
    <sheet name="Sheet1" sheetId="1" r:id="rId1"/>
    <sheet name="Sheet2" sheetId="2" r:id="rId2"/>
    <sheet name="NB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2" l="1"/>
  <c r="B91" i="2"/>
  <c r="B90" i="2"/>
  <c r="B89" i="2"/>
  <c r="B28" i="2"/>
  <c r="B27" i="2"/>
  <c r="B26" i="2"/>
  <c r="B25" i="2"/>
  <c r="C10" i="3"/>
  <c r="G43" i="3"/>
  <c r="E43" i="3"/>
  <c r="N101" i="1"/>
  <c r="O101" i="1" s="1"/>
  <c r="O100" i="1"/>
  <c r="G100" i="1" s="1"/>
  <c r="N100" i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O92" i="1"/>
  <c r="G92" i="1" s="1"/>
  <c r="N92" i="1"/>
  <c r="N91" i="1"/>
  <c r="O91" i="1" s="1"/>
  <c r="N90" i="1"/>
  <c r="O90" i="1" s="1"/>
  <c r="N89" i="1"/>
  <c r="O89" i="1" s="1"/>
  <c r="O88" i="1"/>
  <c r="G88" i="1" s="1"/>
  <c r="N88" i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O80" i="1"/>
  <c r="G80" i="1" s="1"/>
  <c r="N80" i="1"/>
  <c r="N79" i="1"/>
  <c r="O79" i="1" s="1"/>
  <c r="N78" i="1"/>
  <c r="O78" i="1" s="1"/>
  <c r="N77" i="1"/>
  <c r="O77" i="1" s="1"/>
  <c r="O76" i="1"/>
  <c r="G76" i="1" s="1"/>
  <c r="N76" i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O68" i="1"/>
  <c r="G68" i="1" s="1"/>
  <c r="N68" i="1"/>
  <c r="N67" i="1"/>
  <c r="O67" i="1" s="1"/>
  <c r="N66" i="1"/>
  <c r="O66" i="1" s="1"/>
  <c r="N65" i="1"/>
  <c r="O65" i="1" s="1"/>
  <c r="O64" i="1"/>
  <c r="G64" i="1" s="1"/>
  <c r="N64" i="1"/>
  <c r="O63" i="1"/>
  <c r="N63" i="1"/>
  <c r="G63" i="1"/>
  <c r="F63" i="1"/>
  <c r="H63" i="1" s="1"/>
  <c r="Q13" i="1"/>
  <c r="P13" i="1"/>
  <c r="O13" i="1"/>
  <c r="L13" i="1"/>
  <c r="M13" i="1" s="1"/>
  <c r="P12" i="1"/>
  <c r="Q12" i="1" s="1"/>
  <c r="R12" i="1" s="1"/>
  <c r="S12" i="1" s="1"/>
  <c r="O12" i="1"/>
  <c r="M12" i="1"/>
  <c r="L12" i="1"/>
  <c r="O11" i="1"/>
  <c r="P11" i="1" s="1"/>
  <c r="Q11" i="1" s="1"/>
  <c r="R11" i="1" s="1"/>
  <c r="S11" i="1" s="1"/>
  <c r="L11" i="1"/>
  <c r="M11" i="1" s="1"/>
  <c r="P10" i="1"/>
  <c r="Q10" i="1" s="1"/>
  <c r="O10" i="1"/>
  <c r="L10" i="1"/>
  <c r="M10" i="1" s="1"/>
  <c r="O9" i="1"/>
  <c r="P9" i="1" s="1"/>
  <c r="Q9" i="1" s="1"/>
  <c r="L9" i="1"/>
  <c r="M9" i="1" s="1"/>
  <c r="P8" i="1"/>
  <c r="Q8" i="1" s="1"/>
  <c r="R8" i="1" s="1"/>
  <c r="S8" i="1" s="1"/>
  <c r="O8" i="1"/>
  <c r="L8" i="1"/>
  <c r="M8" i="1" s="1"/>
  <c r="P7" i="1"/>
  <c r="Q7" i="1" s="1"/>
  <c r="R7" i="1" s="1"/>
  <c r="S7" i="1" s="1"/>
  <c r="O7" i="1"/>
  <c r="M7" i="1"/>
  <c r="L7" i="1"/>
  <c r="O6" i="1"/>
  <c r="P6" i="1" s="1"/>
  <c r="Q6" i="1" s="1"/>
  <c r="R6" i="1" s="1"/>
  <c r="S6" i="1" s="1"/>
  <c r="F6" i="1" s="1"/>
  <c r="L6" i="1"/>
  <c r="M6" i="1" s="1"/>
  <c r="O5" i="1"/>
  <c r="P5" i="1" s="1"/>
  <c r="Q5" i="1" s="1"/>
  <c r="R5" i="1" s="1"/>
  <c r="S5" i="1" s="1"/>
  <c r="F5" i="1" s="1"/>
  <c r="M5" i="1"/>
  <c r="L5" i="1"/>
  <c r="O4" i="1"/>
  <c r="P4" i="1" s="1"/>
  <c r="Q4" i="1" s="1"/>
  <c r="R4" i="1" s="1"/>
  <c r="S4" i="1" s="1"/>
  <c r="F4" i="1" s="1"/>
  <c r="L4" i="1"/>
  <c r="M4" i="1" s="1"/>
  <c r="O3" i="1"/>
  <c r="P3" i="1" s="1"/>
  <c r="Q3" i="1" s="1"/>
  <c r="L3" i="1"/>
  <c r="M3" i="1" s="1"/>
  <c r="O2" i="1"/>
  <c r="P2" i="1" s="1"/>
  <c r="Q2" i="1" s="1"/>
  <c r="R2" i="1" s="1"/>
  <c r="S2" i="1" s="1"/>
  <c r="F2" i="1" s="1"/>
  <c r="M2" i="1"/>
  <c r="L2" i="1"/>
  <c r="G79" i="1" l="1"/>
  <c r="F79" i="1"/>
  <c r="H79" i="1" s="1"/>
  <c r="G89" i="1"/>
  <c r="F89" i="1"/>
  <c r="H89" i="1" s="1"/>
  <c r="G69" i="1"/>
  <c r="F69" i="1"/>
  <c r="H69" i="1" s="1"/>
  <c r="G90" i="1"/>
  <c r="F90" i="1"/>
  <c r="H90" i="1" s="1"/>
  <c r="G70" i="1"/>
  <c r="F70" i="1"/>
  <c r="H70" i="1" s="1"/>
  <c r="G91" i="1"/>
  <c r="F91" i="1"/>
  <c r="G101" i="1"/>
  <c r="F101" i="1"/>
  <c r="H101" i="1" s="1"/>
  <c r="G71" i="1"/>
  <c r="F71" i="1"/>
  <c r="H71" i="1" s="1"/>
  <c r="G81" i="1"/>
  <c r="F81" i="1"/>
  <c r="H81" i="1" s="1"/>
  <c r="G99" i="1"/>
  <c r="F99" i="1"/>
  <c r="H99" i="1" s="1"/>
  <c r="F72" i="1"/>
  <c r="G72" i="1"/>
  <c r="F82" i="1"/>
  <c r="H82" i="1" s="1"/>
  <c r="G82" i="1"/>
  <c r="F73" i="1"/>
  <c r="G73" i="1"/>
  <c r="G83" i="1"/>
  <c r="F83" i="1"/>
  <c r="H83" i="1" s="1"/>
  <c r="G84" i="1"/>
  <c r="F84" i="1"/>
  <c r="H84" i="1" s="1"/>
  <c r="G75" i="1"/>
  <c r="F75" i="1"/>
  <c r="H75" i="1" s="1"/>
  <c r="G95" i="1"/>
  <c r="F95" i="1"/>
  <c r="H95" i="1" s="1"/>
  <c r="G65" i="1"/>
  <c r="F65" i="1"/>
  <c r="G86" i="1"/>
  <c r="F86" i="1"/>
  <c r="H86" i="1" s="1"/>
  <c r="G96" i="1"/>
  <c r="F96" i="1"/>
  <c r="H96" i="1" s="1"/>
  <c r="G78" i="1"/>
  <c r="F78" i="1"/>
  <c r="H78" i="1" s="1"/>
  <c r="G93" i="1"/>
  <c r="F93" i="1"/>
  <c r="H93" i="1" s="1"/>
  <c r="G74" i="1"/>
  <c r="F74" i="1"/>
  <c r="H74" i="1" s="1"/>
  <c r="F94" i="1"/>
  <c r="H94" i="1" s="1"/>
  <c r="G94" i="1"/>
  <c r="F85" i="1"/>
  <c r="G85" i="1"/>
  <c r="G66" i="1"/>
  <c r="F66" i="1"/>
  <c r="H66" i="1" s="1"/>
  <c r="G87" i="1"/>
  <c r="F87" i="1"/>
  <c r="H87" i="1" s="1"/>
  <c r="F97" i="1"/>
  <c r="G97" i="1"/>
  <c r="G67" i="1"/>
  <c r="F67" i="1"/>
  <c r="H67" i="1" s="1"/>
  <c r="G77" i="1"/>
  <c r="F77" i="1"/>
  <c r="G98" i="1"/>
  <c r="F98" i="1"/>
  <c r="H98" i="1" s="1"/>
  <c r="F68" i="1"/>
  <c r="H68" i="1" s="1"/>
  <c r="F80" i="1"/>
  <c r="H80" i="1" s="1"/>
  <c r="F76" i="1"/>
  <c r="H76" i="1" s="1"/>
  <c r="F88" i="1"/>
  <c r="H88" i="1" s="1"/>
  <c r="F100" i="1"/>
  <c r="H100" i="1" s="1"/>
  <c r="F64" i="1"/>
  <c r="H64" i="1" s="1"/>
  <c r="F92" i="1"/>
  <c r="H92" i="1" s="1"/>
  <c r="R9" i="1"/>
  <c r="S9" i="1" s="1"/>
  <c r="F9" i="1" s="1"/>
  <c r="R10" i="1"/>
  <c r="S10" i="1" s="1"/>
  <c r="R13" i="1"/>
  <c r="S13" i="1" s="1"/>
  <c r="R3" i="1"/>
  <c r="S3" i="1" s="1"/>
  <c r="F3" i="1" s="1"/>
  <c r="H73" i="1" l="1"/>
  <c r="H77" i="1"/>
  <c r="H65" i="1"/>
  <c r="H91" i="1"/>
  <c r="H72" i="1"/>
  <c r="H97" i="1"/>
  <c r="H85" i="1"/>
</calcChain>
</file>

<file path=xl/sharedStrings.xml><?xml version="1.0" encoding="utf-8"?>
<sst xmlns="http://schemas.openxmlformats.org/spreadsheetml/2006/main" count="1436" uniqueCount="137">
  <si>
    <t>ANALYSIS DATE</t>
  </si>
  <si>
    <t>identifier</t>
  </si>
  <si>
    <t>Thiaminase activity nmol T/(min x g)</t>
  </si>
  <si>
    <t>Location</t>
  </si>
  <si>
    <t>Sample collection date</t>
  </si>
  <si>
    <t>year</t>
  </si>
  <si>
    <t>length</t>
  </si>
  <si>
    <t>weight</t>
  </si>
  <si>
    <t>gram/mL</t>
  </si>
  <si>
    <t>g/well</t>
  </si>
  <si>
    <t>Abs/(min well)</t>
  </si>
  <si>
    <t>mol cm/(L min)</t>
  </si>
  <si>
    <t>mol /(L min)</t>
  </si>
  <si>
    <t>mol / min</t>
  </si>
  <si>
    <t>mol/(min g)</t>
  </si>
  <si>
    <t>nmol/(min x g)</t>
  </si>
  <si>
    <t>4.14.22</t>
  </si>
  <si>
    <t>NBS21-1</t>
  </si>
  <si>
    <t>Pollock (juvenille)</t>
  </si>
  <si>
    <t>Theragra chalcograma</t>
  </si>
  <si>
    <t>NBS Surface Trawl</t>
  </si>
  <si>
    <t>NBS21-2</t>
  </si>
  <si>
    <t>NBS21-4</t>
  </si>
  <si>
    <t>Rainbow Smelt</t>
  </si>
  <si>
    <t>Osmerus mordax dentax</t>
  </si>
  <si>
    <t>NBS21-5</t>
  </si>
  <si>
    <t>Pacific Herring</t>
  </si>
  <si>
    <t>Clupea pallasi</t>
  </si>
  <si>
    <t>NBS21-6</t>
  </si>
  <si>
    <t>NBS21-7</t>
  </si>
  <si>
    <t>Three spine stickleback</t>
  </si>
  <si>
    <t>Gasterosteus aculeatus</t>
  </si>
  <si>
    <t>n.d.</t>
  </si>
  <si>
    <t>NBS21-8</t>
  </si>
  <si>
    <t>NBS21-10</t>
  </si>
  <si>
    <t>NBS21-12</t>
  </si>
  <si>
    <t>NBS21-13</t>
  </si>
  <si>
    <t>NBS21-21</t>
  </si>
  <si>
    <t>Sand Lance</t>
  </si>
  <si>
    <t>Ammodytes hexapterus</t>
  </si>
  <si>
    <t>NBS21-18</t>
  </si>
  <si>
    <t>Cody_Drew</t>
  </si>
  <si>
    <t>Cody</t>
  </si>
  <si>
    <t>Thiaminase activity nmol/(min x g)</t>
  </si>
  <si>
    <t># of fish in sample</t>
  </si>
  <si>
    <t>4.12.22</t>
  </si>
  <si>
    <t>NBS21-3</t>
  </si>
  <si>
    <t>Rainbow smelt</t>
  </si>
  <si>
    <t>Northern Bering Sea</t>
  </si>
  <si>
    <t>NBS21-9</t>
  </si>
  <si>
    <t>NBS21-15</t>
  </si>
  <si>
    <t>Capelin</t>
  </si>
  <si>
    <t>Mallotus vilosus</t>
  </si>
  <si>
    <t>4.25.22</t>
  </si>
  <si>
    <t>NBS21-23</t>
  </si>
  <si>
    <t>NBS21-24</t>
  </si>
  <si>
    <t>Eagle Beach 1</t>
  </si>
  <si>
    <t>Eagle Beach (Juneau)</t>
  </si>
  <si>
    <t>Eagle Beach 2</t>
  </si>
  <si>
    <t xml:space="preserve">Eagle Beach 9 </t>
  </si>
  <si>
    <t xml:space="preserve">Fish Bend 7 </t>
  </si>
  <si>
    <t>Auke Bay, Juneau AK</t>
  </si>
  <si>
    <t>Brothers Island 1</t>
  </si>
  <si>
    <t>Brothers Island (SE AK)</t>
  </si>
  <si>
    <t>Brothers Island 8</t>
  </si>
  <si>
    <t>Fish Bend 5</t>
  </si>
  <si>
    <t>Brothers Island 7</t>
  </si>
  <si>
    <t>Fish Bend 9</t>
  </si>
  <si>
    <t>Fish Bend 3</t>
  </si>
  <si>
    <t xml:space="preserve">Brothers Island 2 </t>
  </si>
  <si>
    <t xml:space="preserve">Fish Bend 8 </t>
  </si>
  <si>
    <t>5.10.22</t>
  </si>
  <si>
    <t>SBS1117</t>
  </si>
  <si>
    <t>Mallotus villosus</t>
  </si>
  <si>
    <t>Southern Bering Sea</t>
  </si>
  <si>
    <t>SBS1118</t>
  </si>
  <si>
    <t>SBS1121</t>
  </si>
  <si>
    <t>AukeBay22-1</t>
  </si>
  <si>
    <t>AukeBay22-2</t>
  </si>
  <si>
    <t>AukeBay22-3</t>
  </si>
  <si>
    <t>AukeBay22-4</t>
  </si>
  <si>
    <t>AukeBay22-5</t>
  </si>
  <si>
    <t>AukeBay22-6</t>
  </si>
  <si>
    <t>SBS1120</t>
  </si>
  <si>
    <t>SBS116</t>
  </si>
  <si>
    <t>SBS1110</t>
  </si>
  <si>
    <t>AukeBay21-1</t>
  </si>
  <si>
    <t>AukeBay21-2</t>
  </si>
  <si>
    <t>Survey</t>
  </si>
  <si>
    <t>Thiaminase activity nmol T/(min x g)                             (Minutes 30-90)</t>
  </si>
  <si>
    <t xml:space="preserve">SD </t>
  </si>
  <si>
    <t>Activity &gt; 3x SD?</t>
  </si>
  <si>
    <t>Collection date</t>
  </si>
  <si>
    <t>Year</t>
  </si>
  <si>
    <t>length (cm)</t>
  </si>
  <si>
    <t>weight (g)</t>
  </si>
  <si>
    <t>Abs/(min well)        Minutes 30-90</t>
  </si>
  <si>
    <t>SD of Slope</t>
  </si>
  <si>
    <t>Notes</t>
  </si>
  <si>
    <t>R3-1</t>
  </si>
  <si>
    <t>Positive control</t>
  </si>
  <si>
    <t>R3-2</t>
  </si>
  <si>
    <t>R9-archived</t>
  </si>
  <si>
    <t>R9-re-extract</t>
  </si>
  <si>
    <t>NBS2022</t>
  </si>
  <si>
    <t>NBS2022-1156-4</t>
  </si>
  <si>
    <t>NBS2022-1153-4</t>
  </si>
  <si>
    <t>NBS2022-1152-4</t>
  </si>
  <si>
    <t>NBS2022-1151-4</t>
  </si>
  <si>
    <t>NBS2022-1150-4</t>
  </si>
  <si>
    <t>NBS22-1154</t>
  </si>
  <si>
    <t>NBS22-1155</t>
  </si>
  <si>
    <t>Positive control, maybe not enough in second well</t>
  </si>
  <si>
    <t>NBS22-3390</t>
  </si>
  <si>
    <t>NBS22-3389</t>
  </si>
  <si>
    <t>no activity</t>
  </si>
  <si>
    <t>Saffron</t>
  </si>
  <si>
    <t>LD002</t>
  </si>
  <si>
    <t>Longhead Dab</t>
  </si>
  <si>
    <t>3 fish</t>
  </si>
  <si>
    <t>LD001</t>
  </si>
  <si>
    <t>5 fishe</t>
  </si>
  <si>
    <t>Gonatus squid</t>
  </si>
  <si>
    <t>n.d</t>
  </si>
  <si>
    <t>Drew</t>
  </si>
  <si>
    <t>Common Name</t>
  </si>
  <si>
    <t>Scientific Name</t>
  </si>
  <si>
    <t>1 fish in sample</t>
  </si>
  <si>
    <t>3 fish in sample</t>
  </si>
  <si>
    <t>2 fish in sample</t>
  </si>
  <si>
    <t>Saffron cod</t>
  </si>
  <si>
    <t>MEAN Rainbow smelt</t>
  </si>
  <si>
    <t>SD</t>
  </si>
  <si>
    <t>n</t>
  </si>
  <si>
    <t>percent no detect</t>
  </si>
  <si>
    <t>mean activity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</si>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</sst>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E+00"/>
    <numFmt numFmtId="166" formatCode="yyyy\-mm\-dd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2" applyAlignment="1">
      <alignment horizontal="center" vertical="center" wrapText="1"/>
    </xf>
    <xf numFmtId="0" fontId="0" fillId="0" borderId="0" xfId="2" applyFont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0" fillId="0" borderId="0" xfId="2" applyFont="1" applyAlignment="1">
      <alignment vertical="center"/>
    </xf>
    <xf numFmtId="0" fontId="2" fillId="0" borderId="0" xfId="2" applyFont="1" applyAlignment="1">
      <alignment horizontal="center" vertical="center" wrapText="1"/>
    </xf>
    <xf numFmtId="0" fontId="0" fillId="0" borderId="0" xfId="2" applyFont="1" applyAlignment="1">
      <alignment horizontal="center" vertical="center"/>
    </xf>
    <xf numFmtId="0" fontId="0" fillId="0" borderId="0" xfId="2" applyFont="1"/>
    <xf numFmtId="166" fontId="1" fillId="0" borderId="0" xfId="2" applyNumberFormat="1" applyAlignment="1">
      <alignment horizontal="center"/>
    </xf>
    <xf numFmtId="164" fontId="2" fillId="0" borderId="0" xfId="2" applyNumberFormat="1" applyFont="1" applyAlignment="1">
      <alignment horizontal="center"/>
    </xf>
    <xf numFmtId="0" fontId="1" fillId="0" borderId="0" xfId="2"/>
    <xf numFmtId="11" fontId="2" fillId="2" borderId="0" xfId="2" applyNumberFormat="1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0" fontId="1" fillId="0" borderId="0" xfId="2" applyAlignment="1">
      <alignment horizontal="center"/>
    </xf>
    <xf numFmtId="0" fontId="0" fillId="0" borderId="0" xfId="2" applyFont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2" fillId="0" borderId="0" xfId="0" applyFont="1"/>
    <xf numFmtId="9" fontId="0" fillId="0" borderId="0" xfId="1" applyFont="1"/>
  </cellXfs>
  <cellStyles count="3">
    <cellStyle name="Normal" xfId="0" builtinId="0"/>
    <cellStyle name="Normal 2 2" xfId="2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sqref="A1:XFD1048576"/>
    </sheetView>
  </sheetViews>
  <sheetFormatPr defaultRowHeight="15" x14ac:dyDescent="0.25"/>
  <cols>
    <col min="1" max="20" width="20.140625" customWidth="1"/>
  </cols>
  <sheetData>
    <row r="1" spans="1:20" ht="90" x14ac:dyDescent="0.25">
      <c r="A1" s="1" t="s">
        <v>0</v>
      </c>
      <c r="B1" s="2" t="s">
        <v>1</v>
      </c>
      <c r="C1" s="2"/>
      <c r="D1" s="3"/>
      <c r="E1" s="2"/>
      <c r="F1" s="4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41</v>
      </c>
    </row>
    <row r="2" spans="1:20" x14ac:dyDescent="0.25">
      <c r="A2" s="5" t="s">
        <v>16</v>
      </c>
      <c r="B2" s="2" t="s">
        <v>17</v>
      </c>
      <c r="C2" s="2">
        <v>1949</v>
      </c>
      <c r="D2" s="2" t="s">
        <v>18</v>
      </c>
      <c r="E2" s="2" t="s">
        <v>19</v>
      </c>
      <c r="F2" s="6">
        <f t="shared" ref="F2:F6" si="0">S2</f>
        <v>0.71743417415901634</v>
      </c>
      <c r="G2" s="2" t="s">
        <v>20</v>
      </c>
      <c r="I2" s="2">
        <v>2021</v>
      </c>
      <c r="J2" s="2"/>
      <c r="K2" s="2"/>
      <c r="L2" s="2">
        <f>0.8/2</f>
        <v>0.4</v>
      </c>
      <c r="M2" s="2">
        <f>L2*0.003</f>
        <v>1.2000000000000001E-3</v>
      </c>
      <c r="N2" s="7">
        <v>3.5254715318174063E-5</v>
      </c>
      <c r="O2">
        <f>N2/13650</f>
        <v>2.5827630269724589E-9</v>
      </c>
      <c r="P2">
        <f t="shared" ref="P2:P13" si="1">O2/0.3</f>
        <v>8.6092100899081967E-9</v>
      </c>
      <c r="Q2">
        <f t="shared" ref="Q2:Q13" si="2">P2*0.0001</f>
        <v>8.6092100899081975E-13</v>
      </c>
      <c r="R2">
        <f t="shared" ref="R2:R13" si="3">Q2/M2</f>
        <v>7.1743417415901639E-10</v>
      </c>
      <c r="S2" s="8">
        <f t="shared" ref="S2:S13" si="4">R2*(1000000000)</f>
        <v>0.71743417415901634</v>
      </c>
      <c r="T2" t="s">
        <v>42</v>
      </c>
    </row>
    <row r="3" spans="1:20" x14ac:dyDescent="0.25">
      <c r="A3" s="5" t="s">
        <v>16</v>
      </c>
      <c r="B3" s="2" t="s">
        <v>21</v>
      </c>
      <c r="C3" s="2">
        <v>1950</v>
      </c>
      <c r="D3" s="2" t="s">
        <v>18</v>
      </c>
      <c r="E3" s="2" t="s">
        <v>19</v>
      </c>
      <c r="F3" s="6">
        <f t="shared" si="0"/>
        <v>0.45126609554605229</v>
      </c>
      <c r="G3" s="2" t="s">
        <v>20</v>
      </c>
      <c r="I3" s="2">
        <v>2021</v>
      </c>
      <c r="J3" s="2"/>
      <c r="K3" s="2"/>
      <c r="L3" s="2">
        <f t="shared" ref="L3:L13" si="5">0.8/2</f>
        <v>0.4</v>
      </c>
      <c r="M3" s="2">
        <f t="shared" ref="M3:M13" si="6">L3*0.003</f>
        <v>1.2000000000000001E-3</v>
      </c>
      <c r="N3" s="9">
        <v>2.2175215935133009E-5</v>
      </c>
      <c r="O3">
        <f>N3/13650</f>
        <v>1.6245579439657881E-9</v>
      </c>
      <c r="P3">
        <f t="shared" si="1"/>
        <v>5.4151931465526276E-9</v>
      </c>
      <c r="Q3">
        <f t="shared" si="2"/>
        <v>5.4151931465526281E-13</v>
      </c>
      <c r="R3">
        <f t="shared" si="3"/>
        <v>4.5126609554605228E-10</v>
      </c>
      <c r="S3" s="8">
        <f t="shared" si="4"/>
        <v>0.45126609554605229</v>
      </c>
      <c r="T3" t="s">
        <v>42</v>
      </c>
    </row>
    <row r="4" spans="1:20" x14ac:dyDescent="0.25">
      <c r="A4" s="5" t="s">
        <v>16</v>
      </c>
      <c r="B4" s="2" t="s">
        <v>22</v>
      </c>
      <c r="C4" s="2">
        <v>2227</v>
      </c>
      <c r="D4" s="2" t="s">
        <v>23</v>
      </c>
      <c r="E4" s="2" t="s">
        <v>24</v>
      </c>
      <c r="F4" s="6">
        <f t="shared" si="0"/>
        <v>63.442345303794326</v>
      </c>
      <c r="G4" s="2" t="s">
        <v>20</v>
      </c>
      <c r="I4" s="2">
        <v>2021</v>
      </c>
      <c r="J4" s="2"/>
      <c r="K4" s="2"/>
      <c r="L4" s="2">
        <f t="shared" si="5"/>
        <v>0.4</v>
      </c>
      <c r="M4" s="2">
        <f t="shared" si="6"/>
        <v>1.2000000000000001E-3</v>
      </c>
      <c r="N4" s="9">
        <v>3.1175568482284528E-3</v>
      </c>
      <c r="O4">
        <f>N4/13650</f>
        <v>2.2839244309365955E-7</v>
      </c>
      <c r="P4">
        <f t="shared" si="1"/>
        <v>7.6130814364553188E-7</v>
      </c>
      <c r="Q4">
        <f t="shared" si="2"/>
        <v>7.6130814364553196E-11</v>
      </c>
      <c r="R4">
        <f t="shared" si="3"/>
        <v>6.3442345303794323E-8</v>
      </c>
      <c r="S4" s="8">
        <f t="shared" si="4"/>
        <v>63.442345303794326</v>
      </c>
      <c r="T4" t="s">
        <v>42</v>
      </c>
    </row>
    <row r="5" spans="1:20" x14ac:dyDescent="0.25">
      <c r="A5" s="5" t="s">
        <v>16</v>
      </c>
      <c r="B5" s="2" t="s">
        <v>25</v>
      </c>
      <c r="C5" s="2">
        <v>2031</v>
      </c>
      <c r="D5" s="2" t="s">
        <v>26</v>
      </c>
      <c r="E5" s="2" t="s">
        <v>27</v>
      </c>
      <c r="F5" s="6">
        <f t="shared" si="0"/>
        <v>1.7041073951643091</v>
      </c>
      <c r="G5" s="2" t="s">
        <v>20</v>
      </c>
      <c r="I5" s="2">
        <v>2021</v>
      </c>
      <c r="L5" s="2">
        <f t="shared" si="5"/>
        <v>0.4</v>
      </c>
      <c r="M5" s="2">
        <f t="shared" si="6"/>
        <v>1.2000000000000001E-3</v>
      </c>
      <c r="N5" s="10">
        <v>8.3739837398374159E-5</v>
      </c>
      <c r="O5">
        <f t="shared" ref="O5:O13" si="7">N5/13650</f>
        <v>6.1347866225915133E-9</v>
      </c>
      <c r="P5">
        <f t="shared" si="1"/>
        <v>2.0449288741971711E-8</v>
      </c>
      <c r="Q5">
        <f t="shared" si="2"/>
        <v>2.0449288741971711E-12</v>
      </c>
      <c r="R5">
        <f t="shared" si="3"/>
        <v>1.7041073951643092E-9</v>
      </c>
      <c r="S5" s="8">
        <f t="shared" si="4"/>
        <v>1.7041073951643091</v>
      </c>
      <c r="T5" t="s">
        <v>42</v>
      </c>
    </row>
    <row r="6" spans="1:20" x14ac:dyDescent="0.25">
      <c r="A6" s="5" t="s">
        <v>16</v>
      </c>
      <c r="B6" s="2" t="s">
        <v>28</v>
      </c>
      <c r="C6" s="2">
        <v>2030</v>
      </c>
      <c r="D6" s="2" t="s">
        <v>26</v>
      </c>
      <c r="E6" s="2" t="s">
        <v>27</v>
      </c>
      <c r="F6" s="6">
        <f t="shared" si="0"/>
        <v>1.7773769225569642</v>
      </c>
      <c r="G6" s="2" t="s">
        <v>20</v>
      </c>
      <c r="I6" s="2">
        <v>2021</v>
      </c>
      <c r="L6" s="2">
        <f t="shared" si="5"/>
        <v>0.4</v>
      </c>
      <c r="M6" s="2">
        <f t="shared" si="6"/>
        <v>1.2000000000000001E-3</v>
      </c>
      <c r="N6" s="9">
        <v>8.7340301974449217E-5</v>
      </c>
      <c r="O6">
        <f t="shared" si="7"/>
        <v>6.3985569212050713E-9</v>
      </c>
      <c r="P6">
        <f t="shared" si="1"/>
        <v>2.1328523070683571E-8</v>
      </c>
      <c r="Q6">
        <f t="shared" si="2"/>
        <v>2.1328523070683571E-12</v>
      </c>
      <c r="R6">
        <f t="shared" si="3"/>
        <v>1.7773769225569642E-9</v>
      </c>
      <c r="S6" s="8">
        <f t="shared" si="4"/>
        <v>1.7773769225569642</v>
      </c>
      <c r="T6" t="s">
        <v>42</v>
      </c>
    </row>
    <row r="7" spans="1:20" x14ac:dyDescent="0.25">
      <c r="A7" s="5" t="s">
        <v>16</v>
      </c>
      <c r="B7" s="2" t="s">
        <v>29</v>
      </c>
      <c r="C7" s="2">
        <v>2002</v>
      </c>
      <c r="D7" s="2" t="s">
        <v>30</v>
      </c>
      <c r="E7" s="5" t="s">
        <v>31</v>
      </c>
      <c r="F7" s="6" t="s">
        <v>32</v>
      </c>
      <c r="G7" s="2" t="s">
        <v>20</v>
      </c>
      <c r="I7" s="2">
        <v>2021</v>
      </c>
      <c r="L7" s="2">
        <f t="shared" si="5"/>
        <v>0.4</v>
      </c>
      <c r="M7" s="2">
        <f t="shared" si="6"/>
        <v>1.2000000000000001E-3</v>
      </c>
      <c r="N7" s="10">
        <v>9.5470383275262079E-5</v>
      </c>
      <c r="O7">
        <f t="shared" si="7"/>
        <v>6.9941672729129725E-9</v>
      </c>
      <c r="P7">
        <f t="shared" si="1"/>
        <v>2.3313890909709909E-8</v>
      </c>
      <c r="Q7">
        <f t="shared" si="2"/>
        <v>2.3313890909709909E-12</v>
      </c>
      <c r="R7">
        <f t="shared" si="3"/>
        <v>1.9428242424758256E-9</v>
      </c>
      <c r="S7" s="8">
        <f t="shared" si="4"/>
        <v>1.9428242424758255</v>
      </c>
      <c r="T7" t="s">
        <v>42</v>
      </c>
    </row>
    <row r="8" spans="1:20" x14ac:dyDescent="0.25">
      <c r="A8" s="5" t="s">
        <v>16</v>
      </c>
      <c r="B8" s="2" t="s">
        <v>33</v>
      </c>
      <c r="C8" s="2">
        <v>2001</v>
      </c>
      <c r="D8" s="2" t="s">
        <v>30</v>
      </c>
      <c r="E8" s="5" t="s">
        <v>31</v>
      </c>
      <c r="F8" s="6" t="s">
        <v>32</v>
      </c>
      <c r="G8" s="2" t="s">
        <v>20</v>
      </c>
      <c r="I8" s="2">
        <v>2021</v>
      </c>
      <c r="L8" s="2">
        <f t="shared" si="5"/>
        <v>0.4</v>
      </c>
      <c r="M8" s="2">
        <f t="shared" si="6"/>
        <v>1.2000000000000001E-3</v>
      </c>
      <c r="N8" s="10">
        <v>4.6806039488967643E-5</v>
      </c>
      <c r="O8">
        <f t="shared" si="7"/>
        <v>3.4290138819756517E-9</v>
      </c>
      <c r="P8">
        <f t="shared" si="1"/>
        <v>1.1430046273252172E-8</v>
      </c>
      <c r="Q8">
        <f t="shared" si="2"/>
        <v>1.1430046273252173E-12</v>
      </c>
      <c r="R8">
        <f t="shared" si="3"/>
        <v>9.5250385610434762E-10</v>
      </c>
      <c r="S8" s="8">
        <f t="shared" si="4"/>
        <v>0.95250385610434762</v>
      </c>
      <c r="T8" t="s">
        <v>42</v>
      </c>
    </row>
    <row r="9" spans="1:20" x14ac:dyDescent="0.25">
      <c r="A9" s="5" t="s">
        <v>16</v>
      </c>
      <c r="B9" s="2" t="s">
        <v>34</v>
      </c>
      <c r="C9" s="2">
        <v>2224</v>
      </c>
      <c r="D9" s="2" t="s">
        <v>23</v>
      </c>
      <c r="E9" s="2" t="s">
        <v>24</v>
      </c>
      <c r="F9" s="6">
        <f t="shared" ref="F9" si="8">S9</f>
        <v>115.85717726068604</v>
      </c>
      <c r="G9" s="2" t="s">
        <v>20</v>
      </c>
      <c r="I9" s="2">
        <v>2021</v>
      </c>
      <c r="L9" s="2">
        <f t="shared" si="5"/>
        <v>0.4</v>
      </c>
      <c r="M9" s="2">
        <f t="shared" si="6"/>
        <v>1.2000000000000001E-3</v>
      </c>
      <c r="N9" s="10">
        <v>5.6932216905901121E-3</v>
      </c>
      <c r="O9">
        <f t="shared" si="7"/>
        <v>4.1708583813846974E-7</v>
      </c>
      <c r="P9">
        <f t="shared" si="1"/>
        <v>1.3902861271282326E-6</v>
      </c>
      <c r="Q9">
        <f t="shared" si="2"/>
        <v>1.3902861271282326E-10</v>
      </c>
      <c r="R9">
        <f t="shared" si="3"/>
        <v>1.1585717726068605E-7</v>
      </c>
      <c r="S9" s="8">
        <f t="shared" si="4"/>
        <v>115.85717726068604</v>
      </c>
      <c r="T9" t="s">
        <v>42</v>
      </c>
    </row>
    <row r="10" spans="1:20" x14ac:dyDescent="0.25">
      <c r="A10" s="5" t="s">
        <v>16</v>
      </c>
      <c r="B10" s="2" t="s">
        <v>35</v>
      </c>
      <c r="C10" s="2">
        <v>1697</v>
      </c>
      <c r="D10" s="2" t="s">
        <v>18</v>
      </c>
      <c r="E10" s="2" t="s">
        <v>19</v>
      </c>
      <c r="F10" s="6" t="s">
        <v>32</v>
      </c>
      <c r="G10" s="2" t="s">
        <v>20</v>
      </c>
      <c r="I10" s="2">
        <v>2021</v>
      </c>
      <c r="L10" s="2">
        <f t="shared" si="5"/>
        <v>0.4</v>
      </c>
      <c r="M10" s="2">
        <f t="shared" si="6"/>
        <v>1.2000000000000001E-3</v>
      </c>
      <c r="N10" s="9">
        <v>-3.8140806561860951E-5</v>
      </c>
      <c r="O10">
        <f t="shared" si="7"/>
        <v>-2.7941982829202163E-9</v>
      </c>
      <c r="P10">
        <f t="shared" si="1"/>
        <v>-9.3139942764007221E-9</v>
      </c>
      <c r="Q10">
        <f t="shared" si="2"/>
        <v>-9.3139942764007225E-13</v>
      </c>
      <c r="R10">
        <f t="shared" si="3"/>
        <v>-7.7616618970006018E-10</v>
      </c>
      <c r="S10" s="8">
        <f t="shared" si="4"/>
        <v>-0.77616618970006013</v>
      </c>
      <c r="T10" t="s">
        <v>42</v>
      </c>
    </row>
    <row r="11" spans="1:20" x14ac:dyDescent="0.25">
      <c r="A11" s="5" t="s">
        <v>16</v>
      </c>
      <c r="B11" s="2" t="s">
        <v>36</v>
      </c>
      <c r="C11" s="2">
        <v>1970</v>
      </c>
      <c r="D11" s="2" t="s">
        <v>30</v>
      </c>
      <c r="E11" s="5" t="s">
        <v>31</v>
      </c>
      <c r="F11" s="6" t="s">
        <v>32</v>
      </c>
      <c r="G11" s="2" t="s">
        <v>20</v>
      </c>
      <c r="I11" s="2">
        <v>2021</v>
      </c>
      <c r="L11" s="2">
        <f t="shared" si="5"/>
        <v>0.4</v>
      </c>
      <c r="M11" s="2">
        <f t="shared" si="6"/>
        <v>1.2000000000000001E-3</v>
      </c>
      <c r="N11" s="9">
        <v>-3.651173388015582E-5</v>
      </c>
      <c r="O11">
        <f t="shared" si="7"/>
        <v>-2.6748522989125144E-9</v>
      </c>
      <c r="P11">
        <f t="shared" si="1"/>
        <v>-8.9161743297083815E-9</v>
      </c>
      <c r="Q11">
        <f t="shared" si="2"/>
        <v>-8.9161743297083822E-13</v>
      </c>
      <c r="R11">
        <f t="shared" si="3"/>
        <v>-7.4301452747569842E-10</v>
      </c>
      <c r="S11" s="8">
        <f t="shared" si="4"/>
        <v>-0.74301452747569841</v>
      </c>
      <c r="T11" t="s">
        <v>42</v>
      </c>
    </row>
    <row r="12" spans="1:20" x14ac:dyDescent="0.25">
      <c r="A12" s="5" t="s">
        <v>16</v>
      </c>
      <c r="B12" s="2" t="s">
        <v>37</v>
      </c>
      <c r="C12" s="2">
        <v>1983</v>
      </c>
      <c r="D12" s="2" t="s">
        <v>38</v>
      </c>
      <c r="E12" s="5" t="s">
        <v>39</v>
      </c>
      <c r="F12" s="6" t="s">
        <v>32</v>
      </c>
      <c r="G12" s="2" t="s">
        <v>20</v>
      </c>
      <c r="I12" s="2">
        <v>2021</v>
      </c>
      <c r="L12" s="2">
        <f t="shared" si="5"/>
        <v>0.4</v>
      </c>
      <c r="M12" s="2">
        <f t="shared" si="6"/>
        <v>1.2000000000000001E-3</v>
      </c>
      <c r="N12" s="10">
        <v>-8.3709273182957993E-5</v>
      </c>
      <c r="O12">
        <f t="shared" si="7"/>
        <v>-6.1325474859309886E-9</v>
      </c>
      <c r="P12">
        <f t="shared" si="1"/>
        <v>-2.0441824953103295E-8</v>
      </c>
      <c r="Q12">
        <f t="shared" si="2"/>
        <v>-2.0441824953103295E-12</v>
      </c>
      <c r="R12">
        <f t="shared" si="3"/>
        <v>-1.7034854127586077E-9</v>
      </c>
      <c r="S12" s="8">
        <f t="shared" si="4"/>
        <v>-1.7034854127586077</v>
      </c>
      <c r="T12" t="s">
        <v>42</v>
      </c>
    </row>
    <row r="13" spans="1:20" x14ac:dyDescent="0.25">
      <c r="A13" s="5" t="s">
        <v>16</v>
      </c>
      <c r="B13" s="2" t="s">
        <v>40</v>
      </c>
      <c r="C13" s="2">
        <v>1914</v>
      </c>
      <c r="D13" s="2" t="s">
        <v>38</v>
      </c>
      <c r="E13" s="5" t="s">
        <v>39</v>
      </c>
      <c r="F13" s="11" t="s">
        <v>32</v>
      </c>
      <c r="G13" s="2" t="s">
        <v>20</v>
      </c>
      <c r="I13" s="2">
        <v>2021</v>
      </c>
      <c r="L13" s="2">
        <f t="shared" si="5"/>
        <v>0.4</v>
      </c>
      <c r="M13" s="2">
        <f t="shared" si="6"/>
        <v>1.2000000000000001E-3</v>
      </c>
      <c r="N13" s="9">
        <v>-6.0105580693816696E-5</v>
      </c>
      <c r="O13">
        <f t="shared" si="7"/>
        <v>-4.4033392449682558E-9</v>
      </c>
      <c r="P13">
        <f t="shared" si="1"/>
        <v>-1.4677797483227519E-8</v>
      </c>
      <c r="Q13">
        <f t="shared" si="2"/>
        <v>-1.4677797483227521E-12</v>
      </c>
      <c r="R13">
        <f t="shared" si="3"/>
        <v>-1.22314979026896E-9</v>
      </c>
      <c r="S13" s="8">
        <f t="shared" si="4"/>
        <v>-1.2231497902689601</v>
      </c>
      <c r="T13" t="s">
        <v>42</v>
      </c>
    </row>
    <row r="16" spans="1:20" ht="30" x14ac:dyDescent="0.25">
      <c r="A16" s="12" t="s">
        <v>0</v>
      </c>
      <c r="B16" s="13" t="s">
        <v>1</v>
      </c>
      <c r="C16" s="14"/>
      <c r="D16" s="13"/>
      <c r="F16" s="15" t="s">
        <v>43</v>
      </c>
      <c r="G16" s="13" t="s">
        <v>3</v>
      </c>
      <c r="H16" s="13" t="s">
        <v>4</v>
      </c>
      <c r="I16" s="13" t="s">
        <v>5</v>
      </c>
      <c r="J16" s="13" t="s">
        <v>44</v>
      </c>
    </row>
    <row r="17" spans="1:10" x14ac:dyDescent="0.25">
      <c r="A17" s="16" t="s">
        <v>45</v>
      </c>
      <c r="B17" s="13" t="s">
        <v>46</v>
      </c>
      <c r="D17" s="13" t="s">
        <v>47</v>
      </c>
      <c r="E17" s="13" t="s">
        <v>24</v>
      </c>
      <c r="F17" s="17">
        <v>18.220675721116404</v>
      </c>
      <c r="G17" s="13" t="s">
        <v>48</v>
      </c>
      <c r="H17" s="18">
        <v>44438</v>
      </c>
      <c r="I17" s="13">
        <v>2021</v>
      </c>
      <c r="J17" s="13">
        <v>1</v>
      </c>
    </row>
    <row r="18" spans="1:10" x14ac:dyDescent="0.25">
      <c r="A18" s="16" t="s">
        <v>45</v>
      </c>
      <c r="B18" s="13" t="s">
        <v>49</v>
      </c>
      <c r="D18" s="13" t="s">
        <v>47</v>
      </c>
      <c r="E18" s="13" t="s">
        <v>24</v>
      </c>
      <c r="F18" s="17">
        <v>23.981770013516101</v>
      </c>
      <c r="G18" s="13" t="s">
        <v>48</v>
      </c>
      <c r="H18" s="18">
        <v>44453</v>
      </c>
      <c r="I18" s="13">
        <v>2021</v>
      </c>
      <c r="J18" s="13">
        <v>1</v>
      </c>
    </row>
    <row r="19" spans="1:10" x14ac:dyDescent="0.25">
      <c r="A19" s="16" t="s">
        <v>45</v>
      </c>
      <c r="B19" s="13" t="s">
        <v>50</v>
      </c>
      <c r="D19" s="13" t="s">
        <v>51</v>
      </c>
      <c r="E19" s="13" t="s">
        <v>52</v>
      </c>
      <c r="F19" s="17">
        <v>1.4992247912362306</v>
      </c>
      <c r="G19" s="13" t="s">
        <v>48</v>
      </c>
      <c r="H19" s="18">
        <v>44445</v>
      </c>
      <c r="I19" s="13">
        <v>2021</v>
      </c>
      <c r="J19" s="13">
        <v>1</v>
      </c>
    </row>
    <row r="20" spans="1:10" x14ac:dyDescent="0.25">
      <c r="A20" s="16" t="s">
        <v>45</v>
      </c>
      <c r="B20" s="13" t="s">
        <v>17</v>
      </c>
      <c r="D20" s="13" t="s">
        <v>18</v>
      </c>
      <c r="E20" s="13" t="s">
        <v>19</v>
      </c>
      <c r="F20" s="17">
        <v>0.71743417415901634</v>
      </c>
      <c r="G20" s="13" t="s">
        <v>48</v>
      </c>
      <c r="H20" s="18">
        <v>44447</v>
      </c>
      <c r="I20" s="13">
        <v>2021</v>
      </c>
      <c r="J20" s="13">
        <v>1</v>
      </c>
    </row>
    <row r="21" spans="1:10" x14ac:dyDescent="0.25">
      <c r="A21" s="16" t="s">
        <v>16</v>
      </c>
      <c r="B21" s="13" t="s">
        <v>21</v>
      </c>
      <c r="D21" s="13" t="s">
        <v>18</v>
      </c>
      <c r="E21" s="13" t="s">
        <v>19</v>
      </c>
      <c r="F21" s="17">
        <v>0.45126609554605229</v>
      </c>
      <c r="G21" s="13" t="s">
        <v>48</v>
      </c>
      <c r="H21" s="18">
        <v>44447</v>
      </c>
      <c r="I21" s="13">
        <v>2021</v>
      </c>
      <c r="J21" s="13">
        <v>1</v>
      </c>
    </row>
    <row r="22" spans="1:10" x14ac:dyDescent="0.25">
      <c r="A22" s="16" t="s">
        <v>16</v>
      </c>
      <c r="B22" s="13" t="s">
        <v>22</v>
      </c>
      <c r="D22" s="13" t="s">
        <v>23</v>
      </c>
      <c r="E22" s="13" t="s">
        <v>24</v>
      </c>
      <c r="F22" s="17">
        <v>63.442345303794326</v>
      </c>
      <c r="G22" s="13" t="s">
        <v>48</v>
      </c>
      <c r="H22" s="18">
        <v>44453</v>
      </c>
      <c r="I22" s="13">
        <v>2021</v>
      </c>
      <c r="J22" s="13">
        <v>1</v>
      </c>
    </row>
    <row r="23" spans="1:10" x14ac:dyDescent="0.25">
      <c r="A23" s="16" t="s">
        <v>16</v>
      </c>
      <c r="B23" s="13" t="s">
        <v>25</v>
      </c>
      <c r="D23" s="13" t="s">
        <v>26</v>
      </c>
      <c r="E23" s="13" t="s">
        <v>27</v>
      </c>
      <c r="F23" s="17">
        <v>1.7041073951643091</v>
      </c>
      <c r="G23" s="13" t="s">
        <v>48</v>
      </c>
      <c r="H23" s="18">
        <v>44448</v>
      </c>
      <c r="I23" s="13">
        <v>2021</v>
      </c>
      <c r="J23" s="13">
        <v>1</v>
      </c>
    </row>
    <row r="24" spans="1:10" x14ac:dyDescent="0.25">
      <c r="A24" s="16" t="s">
        <v>16</v>
      </c>
      <c r="B24" s="13" t="s">
        <v>28</v>
      </c>
      <c r="D24" s="13" t="s">
        <v>26</v>
      </c>
      <c r="E24" s="13" t="s">
        <v>27</v>
      </c>
      <c r="F24" s="17">
        <v>1.7773769225569642</v>
      </c>
      <c r="G24" s="13" t="s">
        <v>48</v>
      </c>
      <c r="H24" s="18">
        <v>44448</v>
      </c>
      <c r="I24" s="13">
        <v>2021</v>
      </c>
      <c r="J24" s="13">
        <v>1</v>
      </c>
    </row>
    <row r="25" spans="1:10" x14ac:dyDescent="0.25">
      <c r="A25" s="16" t="s">
        <v>16</v>
      </c>
      <c r="B25" s="13" t="s">
        <v>29</v>
      </c>
      <c r="D25" s="13" t="s">
        <v>30</v>
      </c>
      <c r="E25" s="16" t="s">
        <v>31</v>
      </c>
      <c r="F25" s="17">
        <v>0</v>
      </c>
      <c r="G25" s="13" t="s">
        <v>48</v>
      </c>
      <c r="H25" s="18">
        <v>44448</v>
      </c>
      <c r="I25" s="13">
        <v>2021</v>
      </c>
      <c r="J25" s="13">
        <v>1</v>
      </c>
    </row>
    <row r="26" spans="1:10" x14ac:dyDescent="0.25">
      <c r="A26" s="16" t="s">
        <v>16</v>
      </c>
      <c r="B26" s="13" t="s">
        <v>33</v>
      </c>
      <c r="D26" s="13" t="s">
        <v>30</v>
      </c>
      <c r="E26" s="16" t="s">
        <v>31</v>
      </c>
      <c r="F26" s="17">
        <v>0</v>
      </c>
      <c r="G26" s="13" t="s">
        <v>48</v>
      </c>
      <c r="H26" s="18">
        <v>44448</v>
      </c>
      <c r="I26" s="13">
        <v>2021</v>
      </c>
      <c r="J26" s="13">
        <v>1</v>
      </c>
    </row>
    <row r="27" spans="1:10" x14ac:dyDescent="0.25">
      <c r="A27" s="16" t="s">
        <v>16</v>
      </c>
      <c r="B27" s="13" t="s">
        <v>34</v>
      </c>
      <c r="D27" s="13" t="s">
        <v>23</v>
      </c>
      <c r="E27" s="13" t="s">
        <v>24</v>
      </c>
      <c r="F27" s="17">
        <v>115.85717726068604</v>
      </c>
      <c r="G27" s="13" t="s">
        <v>48</v>
      </c>
      <c r="H27" s="18">
        <v>44453</v>
      </c>
      <c r="I27" s="13">
        <v>2021</v>
      </c>
      <c r="J27" s="13">
        <v>1</v>
      </c>
    </row>
    <row r="28" spans="1:10" x14ac:dyDescent="0.25">
      <c r="A28" s="16" t="s">
        <v>16</v>
      </c>
      <c r="B28" s="13" t="s">
        <v>35</v>
      </c>
      <c r="D28" s="13" t="s">
        <v>18</v>
      </c>
      <c r="E28" s="13" t="s">
        <v>19</v>
      </c>
      <c r="F28" s="17">
        <v>0</v>
      </c>
      <c r="G28" s="13" t="s">
        <v>48</v>
      </c>
      <c r="H28" s="18">
        <v>44442</v>
      </c>
      <c r="I28" s="13">
        <v>2021</v>
      </c>
      <c r="J28" s="13">
        <v>1</v>
      </c>
    </row>
    <row r="29" spans="1:10" x14ac:dyDescent="0.25">
      <c r="A29" s="16" t="s">
        <v>16</v>
      </c>
      <c r="B29" s="13" t="s">
        <v>36</v>
      </c>
      <c r="D29" s="13" t="s">
        <v>30</v>
      </c>
      <c r="E29" s="16" t="s">
        <v>31</v>
      </c>
      <c r="F29" s="17">
        <v>0</v>
      </c>
      <c r="G29" s="13" t="s">
        <v>48</v>
      </c>
      <c r="H29" s="18">
        <v>44447</v>
      </c>
      <c r="I29" s="13">
        <v>2021</v>
      </c>
      <c r="J29" s="13">
        <v>1</v>
      </c>
    </row>
    <row r="30" spans="1:10" x14ac:dyDescent="0.25">
      <c r="A30" s="16" t="s">
        <v>16</v>
      </c>
      <c r="B30" s="13" t="s">
        <v>37</v>
      </c>
      <c r="D30" s="13" t="s">
        <v>38</v>
      </c>
      <c r="E30" s="16" t="s">
        <v>39</v>
      </c>
      <c r="F30" s="17">
        <v>0</v>
      </c>
      <c r="G30" s="13" t="s">
        <v>48</v>
      </c>
      <c r="H30" s="18">
        <v>44447</v>
      </c>
      <c r="I30" s="13">
        <v>2021</v>
      </c>
      <c r="J30" s="13">
        <v>1</v>
      </c>
    </row>
    <row r="31" spans="1:10" x14ac:dyDescent="0.25">
      <c r="A31" s="16" t="s">
        <v>16</v>
      </c>
      <c r="B31" s="13" t="s">
        <v>40</v>
      </c>
      <c r="D31" s="13" t="s">
        <v>38</v>
      </c>
      <c r="E31" s="16" t="s">
        <v>39</v>
      </c>
      <c r="F31" s="17">
        <v>0</v>
      </c>
      <c r="G31" s="13" t="s">
        <v>48</v>
      </c>
      <c r="H31" s="18">
        <v>44445</v>
      </c>
      <c r="I31" s="13">
        <v>2021</v>
      </c>
      <c r="J31" s="13">
        <v>1</v>
      </c>
    </row>
    <row r="32" spans="1:10" x14ac:dyDescent="0.25">
      <c r="A32" s="16" t="s">
        <v>53</v>
      </c>
      <c r="B32" s="13" t="s">
        <v>54</v>
      </c>
      <c r="D32" s="13" t="s">
        <v>23</v>
      </c>
      <c r="E32" s="13" t="s">
        <v>24</v>
      </c>
      <c r="F32" s="17">
        <v>66.233298760180574</v>
      </c>
      <c r="G32" s="13" t="s">
        <v>48</v>
      </c>
      <c r="H32" s="18">
        <v>44445</v>
      </c>
      <c r="I32" s="13">
        <v>2021</v>
      </c>
      <c r="J32" s="13">
        <v>1</v>
      </c>
    </row>
    <row r="33" spans="1:10" x14ac:dyDescent="0.25">
      <c r="A33" s="16" t="s">
        <v>53</v>
      </c>
      <c r="B33" s="13" t="s">
        <v>55</v>
      </c>
      <c r="D33" s="13" t="s">
        <v>23</v>
      </c>
      <c r="E33" s="13" t="s">
        <v>24</v>
      </c>
      <c r="F33" s="17">
        <v>58.10012866464487</v>
      </c>
      <c r="G33" s="13" t="s">
        <v>48</v>
      </c>
      <c r="H33" s="18">
        <v>44445</v>
      </c>
      <c r="I33" s="13">
        <v>2021</v>
      </c>
      <c r="J33" s="13">
        <v>1</v>
      </c>
    </row>
    <row r="34" spans="1:10" x14ac:dyDescent="0.25">
      <c r="A34" s="16" t="s">
        <v>53</v>
      </c>
      <c r="B34" s="13" t="s">
        <v>56</v>
      </c>
      <c r="D34" s="13" t="s">
        <v>38</v>
      </c>
      <c r="E34" s="16" t="s">
        <v>39</v>
      </c>
      <c r="F34" s="17">
        <v>0</v>
      </c>
      <c r="G34" s="13" t="s">
        <v>57</v>
      </c>
      <c r="H34" s="18">
        <v>44417</v>
      </c>
      <c r="I34" s="13">
        <v>2021</v>
      </c>
      <c r="J34" s="13">
        <v>1</v>
      </c>
    </row>
    <row r="35" spans="1:10" x14ac:dyDescent="0.25">
      <c r="A35" s="16" t="s">
        <v>53</v>
      </c>
      <c r="B35" s="13" t="s">
        <v>58</v>
      </c>
      <c r="D35" s="13" t="s">
        <v>38</v>
      </c>
      <c r="E35" s="16" t="s">
        <v>39</v>
      </c>
      <c r="F35" s="17">
        <v>0</v>
      </c>
      <c r="G35" s="13" t="s">
        <v>57</v>
      </c>
      <c r="H35" s="18">
        <v>44417</v>
      </c>
      <c r="I35" s="13">
        <v>2021</v>
      </c>
      <c r="J35" s="13">
        <v>1</v>
      </c>
    </row>
    <row r="36" spans="1:10" x14ac:dyDescent="0.25">
      <c r="A36" s="16" t="s">
        <v>53</v>
      </c>
      <c r="B36" s="13" t="s">
        <v>59</v>
      </c>
      <c r="D36" s="13" t="s">
        <v>38</v>
      </c>
      <c r="E36" s="16" t="s">
        <v>39</v>
      </c>
      <c r="F36" s="17">
        <v>0</v>
      </c>
      <c r="G36" s="13" t="s">
        <v>57</v>
      </c>
      <c r="H36" s="18">
        <v>44417</v>
      </c>
      <c r="I36" s="13">
        <v>2021</v>
      </c>
      <c r="J36" s="13">
        <v>1</v>
      </c>
    </row>
    <row r="37" spans="1:10" x14ac:dyDescent="0.25">
      <c r="A37" s="16" t="s">
        <v>53</v>
      </c>
      <c r="B37" s="13" t="s">
        <v>60</v>
      </c>
      <c r="D37" s="13" t="s">
        <v>51</v>
      </c>
      <c r="E37" s="13" t="s">
        <v>52</v>
      </c>
      <c r="F37" s="17">
        <v>11.846631800800647</v>
      </c>
      <c r="G37" s="13" t="s">
        <v>61</v>
      </c>
      <c r="H37" s="18">
        <v>44312</v>
      </c>
      <c r="I37" s="13">
        <v>2021</v>
      </c>
      <c r="J37" s="13">
        <v>1</v>
      </c>
    </row>
    <row r="38" spans="1:10" x14ac:dyDescent="0.25">
      <c r="A38" s="16" t="s">
        <v>53</v>
      </c>
      <c r="B38" s="13" t="s">
        <v>62</v>
      </c>
      <c r="D38" s="13" t="s">
        <v>38</v>
      </c>
      <c r="E38" s="16" t="s">
        <v>39</v>
      </c>
      <c r="F38" s="17">
        <v>0</v>
      </c>
      <c r="G38" s="13" t="s">
        <v>63</v>
      </c>
      <c r="H38" s="18">
        <v>44432</v>
      </c>
      <c r="I38" s="13">
        <v>2021</v>
      </c>
      <c r="J38" s="13">
        <v>1</v>
      </c>
    </row>
    <row r="39" spans="1:10" x14ac:dyDescent="0.25">
      <c r="A39" s="16" t="s">
        <v>53</v>
      </c>
      <c r="B39" s="13" t="s">
        <v>64</v>
      </c>
      <c r="D39" s="13" t="s">
        <v>38</v>
      </c>
      <c r="E39" s="16" t="s">
        <v>39</v>
      </c>
      <c r="F39" s="17">
        <v>0</v>
      </c>
      <c r="G39" s="13" t="s">
        <v>63</v>
      </c>
      <c r="H39" s="18">
        <v>44432</v>
      </c>
      <c r="I39" s="13">
        <v>2021</v>
      </c>
      <c r="J39" s="13">
        <v>1</v>
      </c>
    </row>
    <row r="40" spans="1:10" x14ac:dyDescent="0.25">
      <c r="A40" s="16" t="s">
        <v>53</v>
      </c>
      <c r="B40" s="13" t="s">
        <v>65</v>
      </c>
      <c r="D40" s="13" t="s">
        <v>51</v>
      </c>
      <c r="E40" s="13" t="s">
        <v>52</v>
      </c>
      <c r="F40" s="17">
        <v>2.7461586601371462</v>
      </c>
      <c r="G40" s="13" t="s">
        <v>61</v>
      </c>
      <c r="H40" s="18">
        <v>44312</v>
      </c>
      <c r="I40" s="13">
        <v>2021</v>
      </c>
      <c r="J40" s="13">
        <v>1</v>
      </c>
    </row>
    <row r="41" spans="1:10" x14ac:dyDescent="0.25">
      <c r="A41" s="16" t="s">
        <v>53</v>
      </c>
      <c r="B41" s="13" t="s">
        <v>66</v>
      </c>
      <c r="D41" s="13" t="s">
        <v>38</v>
      </c>
      <c r="E41" s="16" t="s">
        <v>39</v>
      </c>
      <c r="F41" s="17">
        <v>0</v>
      </c>
      <c r="G41" s="13" t="s">
        <v>63</v>
      </c>
      <c r="H41" s="18">
        <v>44432</v>
      </c>
      <c r="I41" s="13">
        <v>2021</v>
      </c>
      <c r="J41" s="13">
        <v>1</v>
      </c>
    </row>
    <row r="42" spans="1:10" x14ac:dyDescent="0.25">
      <c r="A42" s="16" t="s">
        <v>53</v>
      </c>
      <c r="B42" s="13" t="s">
        <v>67</v>
      </c>
      <c r="D42" s="13" t="s">
        <v>51</v>
      </c>
      <c r="E42" s="13" t="s">
        <v>52</v>
      </c>
      <c r="F42" s="17">
        <v>0</v>
      </c>
      <c r="G42" s="13" t="s">
        <v>61</v>
      </c>
      <c r="H42" s="18">
        <v>44312</v>
      </c>
      <c r="I42" s="13">
        <v>2021</v>
      </c>
      <c r="J42" s="13">
        <v>1</v>
      </c>
    </row>
    <row r="43" spans="1:10" x14ac:dyDescent="0.25">
      <c r="A43" s="16" t="s">
        <v>53</v>
      </c>
      <c r="B43" s="13" t="s">
        <v>68</v>
      </c>
      <c r="D43" s="13" t="s">
        <v>51</v>
      </c>
      <c r="E43" s="13" t="s">
        <v>52</v>
      </c>
      <c r="F43" s="17">
        <v>50.285319983892158</v>
      </c>
      <c r="G43" s="13" t="s">
        <v>61</v>
      </c>
      <c r="H43" s="18">
        <v>44312</v>
      </c>
      <c r="I43" s="13">
        <v>2021</v>
      </c>
      <c r="J43" s="13">
        <v>1</v>
      </c>
    </row>
    <row r="44" spans="1:10" x14ac:dyDescent="0.25">
      <c r="A44" s="16" t="s">
        <v>53</v>
      </c>
      <c r="B44" s="13" t="s">
        <v>69</v>
      </c>
      <c r="D44" s="13" t="s">
        <v>38</v>
      </c>
      <c r="E44" s="16" t="s">
        <v>39</v>
      </c>
      <c r="F44" s="17">
        <v>0</v>
      </c>
      <c r="G44" s="13" t="s">
        <v>63</v>
      </c>
      <c r="H44" s="18">
        <v>44432</v>
      </c>
      <c r="I44" s="13">
        <v>2021</v>
      </c>
      <c r="J44" s="13">
        <v>1</v>
      </c>
    </row>
    <row r="45" spans="1:10" x14ac:dyDescent="0.25">
      <c r="A45" s="16" t="s">
        <v>53</v>
      </c>
      <c r="B45" s="13" t="s">
        <v>70</v>
      </c>
      <c r="D45" s="13" t="s">
        <v>51</v>
      </c>
      <c r="E45" s="13" t="s">
        <v>52</v>
      </c>
      <c r="F45" s="17">
        <v>35.48644655642719</v>
      </c>
      <c r="G45" s="13" t="s">
        <v>61</v>
      </c>
      <c r="H45" s="18">
        <v>44312</v>
      </c>
      <c r="I45" s="13">
        <v>2021</v>
      </c>
      <c r="J45" s="13">
        <v>1</v>
      </c>
    </row>
    <row r="46" spans="1:10" x14ac:dyDescent="0.25">
      <c r="A46" s="16" t="s">
        <v>71</v>
      </c>
      <c r="B46" s="13" t="s">
        <v>72</v>
      </c>
      <c r="D46" s="13" t="s">
        <v>51</v>
      </c>
      <c r="E46" s="13" t="s">
        <v>73</v>
      </c>
      <c r="F46" s="17">
        <v>1.4393289247090741</v>
      </c>
      <c r="G46" s="13" t="s">
        <v>74</v>
      </c>
      <c r="H46" s="18">
        <v>44426</v>
      </c>
      <c r="I46" s="13">
        <v>2021</v>
      </c>
      <c r="J46" s="13">
        <v>1</v>
      </c>
    </row>
    <row r="47" spans="1:10" x14ac:dyDescent="0.25">
      <c r="A47" s="16" t="s">
        <v>71</v>
      </c>
      <c r="B47" s="13" t="s">
        <v>75</v>
      </c>
      <c r="D47" s="13" t="s">
        <v>51</v>
      </c>
      <c r="E47" s="13" t="s">
        <v>73</v>
      </c>
      <c r="F47" s="17">
        <v>0</v>
      </c>
      <c r="G47" s="13" t="s">
        <v>74</v>
      </c>
      <c r="H47" s="18">
        <v>44426</v>
      </c>
      <c r="I47" s="13">
        <v>2021</v>
      </c>
      <c r="J47" s="13">
        <v>1</v>
      </c>
    </row>
    <row r="48" spans="1:10" x14ac:dyDescent="0.25">
      <c r="A48" s="16" t="s">
        <v>71</v>
      </c>
      <c r="B48" s="13" t="s">
        <v>76</v>
      </c>
      <c r="D48" s="13" t="s">
        <v>38</v>
      </c>
      <c r="E48" s="13" t="s">
        <v>39</v>
      </c>
      <c r="F48" s="17">
        <v>0</v>
      </c>
      <c r="G48" s="13" t="s">
        <v>74</v>
      </c>
      <c r="H48" s="18">
        <v>44426</v>
      </c>
      <c r="I48" s="13">
        <v>2021</v>
      </c>
      <c r="J48" s="13">
        <v>1</v>
      </c>
    </row>
    <row r="49" spans="1:18" x14ac:dyDescent="0.25">
      <c r="A49" s="16" t="s">
        <v>71</v>
      </c>
      <c r="B49" s="13" t="s">
        <v>77</v>
      </c>
      <c r="D49" s="13" t="s">
        <v>51</v>
      </c>
      <c r="E49" s="13" t="s">
        <v>73</v>
      </c>
      <c r="F49" s="17">
        <v>9.8331527910233696</v>
      </c>
      <c r="G49" s="13" t="s">
        <v>61</v>
      </c>
      <c r="H49" s="18">
        <v>44628</v>
      </c>
      <c r="I49" s="13">
        <v>2022</v>
      </c>
      <c r="J49" s="13">
        <v>3</v>
      </c>
    </row>
    <row r="50" spans="1:18" x14ac:dyDescent="0.25">
      <c r="A50" s="16" t="s">
        <v>71</v>
      </c>
      <c r="B50" s="13" t="s">
        <v>78</v>
      </c>
      <c r="D50" s="13" t="s">
        <v>51</v>
      </c>
      <c r="E50" s="13" t="s">
        <v>73</v>
      </c>
      <c r="F50" s="17">
        <v>23.38440818962588</v>
      </c>
      <c r="G50" s="13" t="s">
        <v>61</v>
      </c>
      <c r="H50" s="18">
        <v>44628</v>
      </c>
      <c r="I50" s="13">
        <v>2022</v>
      </c>
      <c r="J50" s="13">
        <v>3</v>
      </c>
    </row>
    <row r="51" spans="1:18" x14ac:dyDescent="0.25">
      <c r="A51" s="16" t="s">
        <v>71</v>
      </c>
      <c r="B51" s="13" t="s">
        <v>79</v>
      </c>
      <c r="D51" s="13" t="s">
        <v>51</v>
      </c>
      <c r="E51" s="13" t="s">
        <v>73</v>
      </c>
      <c r="F51" s="17">
        <v>23.109153011113843</v>
      </c>
      <c r="G51" s="13" t="s">
        <v>61</v>
      </c>
      <c r="H51" s="18">
        <v>44628</v>
      </c>
      <c r="I51" s="13">
        <v>2022</v>
      </c>
      <c r="J51" s="13">
        <v>1</v>
      </c>
    </row>
    <row r="52" spans="1:18" x14ac:dyDescent="0.25">
      <c r="A52" s="16" t="s">
        <v>71</v>
      </c>
      <c r="B52" s="13" t="s">
        <v>80</v>
      </c>
      <c r="D52" s="13" t="s">
        <v>51</v>
      </c>
      <c r="E52" s="13" t="s">
        <v>73</v>
      </c>
      <c r="F52" s="17">
        <v>61.338469588072947</v>
      </c>
      <c r="G52" s="13" t="s">
        <v>61</v>
      </c>
      <c r="H52" s="18">
        <v>44628</v>
      </c>
      <c r="I52" s="13">
        <v>2022</v>
      </c>
      <c r="J52" s="13">
        <v>2</v>
      </c>
    </row>
    <row r="53" spans="1:18" x14ac:dyDescent="0.25">
      <c r="A53" s="16" t="s">
        <v>71</v>
      </c>
      <c r="B53" s="13" t="s">
        <v>81</v>
      </c>
      <c r="D53" s="13" t="s">
        <v>51</v>
      </c>
      <c r="E53" s="13" t="s">
        <v>73</v>
      </c>
      <c r="F53" s="17">
        <v>14.862007634790986</v>
      </c>
      <c r="G53" s="13" t="s">
        <v>61</v>
      </c>
      <c r="H53" s="18">
        <v>44628</v>
      </c>
      <c r="I53" s="13">
        <v>2022</v>
      </c>
      <c r="J53" s="13">
        <v>2</v>
      </c>
    </row>
    <row r="54" spans="1:18" x14ac:dyDescent="0.25">
      <c r="A54" s="16" t="s">
        <v>71</v>
      </c>
      <c r="B54" s="13" t="s">
        <v>82</v>
      </c>
      <c r="D54" s="13" t="s">
        <v>51</v>
      </c>
      <c r="E54" s="13" t="s">
        <v>73</v>
      </c>
      <c r="F54" s="17">
        <v>3.2876421030836691</v>
      </c>
      <c r="G54" s="13" t="s">
        <v>61</v>
      </c>
      <c r="H54" s="18">
        <v>44628</v>
      </c>
      <c r="I54" s="13">
        <v>2022</v>
      </c>
      <c r="J54" s="13">
        <v>2</v>
      </c>
    </row>
    <row r="55" spans="1:18" x14ac:dyDescent="0.25">
      <c r="A55" s="16" t="s">
        <v>71</v>
      </c>
      <c r="B55" s="13" t="s">
        <v>83</v>
      </c>
      <c r="D55" s="13" t="s">
        <v>51</v>
      </c>
      <c r="E55" s="13" t="s">
        <v>73</v>
      </c>
      <c r="F55" s="17">
        <v>0</v>
      </c>
      <c r="G55" s="13" t="s">
        <v>74</v>
      </c>
      <c r="H55" s="18">
        <v>44426</v>
      </c>
      <c r="I55" s="13">
        <v>2021</v>
      </c>
      <c r="J55" s="13">
        <v>1</v>
      </c>
    </row>
    <row r="56" spans="1:18" x14ac:dyDescent="0.25">
      <c r="A56" s="16" t="s">
        <v>71</v>
      </c>
      <c r="B56" s="13" t="s">
        <v>84</v>
      </c>
      <c r="D56" s="13" t="s">
        <v>38</v>
      </c>
      <c r="E56" s="13" t="s">
        <v>39</v>
      </c>
      <c r="F56" s="17">
        <v>0</v>
      </c>
      <c r="G56" s="13" t="s">
        <v>74</v>
      </c>
      <c r="H56" s="18">
        <v>44426</v>
      </c>
      <c r="I56" s="13">
        <v>2021</v>
      </c>
      <c r="J56" s="13">
        <v>1</v>
      </c>
    </row>
    <row r="57" spans="1:18" x14ac:dyDescent="0.25">
      <c r="A57" s="16" t="s">
        <v>71</v>
      </c>
      <c r="B57" s="13" t="s">
        <v>85</v>
      </c>
      <c r="D57" s="13" t="s">
        <v>38</v>
      </c>
      <c r="E57" s="13" t="s">
        <v>39</v>
      </c>
      <c r="F57" s="17">
        <v>0</v>
      </c>
      <c r="G57" s="13" t="s">
        <v>74</v>
      </c>
      <c r="H57" s="18">
        <v>44426</v>
      </c>
      <c r="I57" s="13">
        <v>2021</v>
      </c>
      <c r="J57" s="13">
        <v>1</v>
      </c>
    </row>
    <row r="58" spans="1:18" x14ac:dyDescent="0.25">
      <c r="A58" s="16" t="s">
        <v>71</v>
      </c>
      <c r="B58" s="13" t="s">
        <v>86</v>
      </c>
      <c r="D58" s="13" t="s">
        <v>51</v>
      </c>
      <c r="E58" s="13" t="s">
        <v>73</v>
      </c>
      <c r="F58" s="17">
        <v>16.525020050491602</v>
      </c>
      <c r="G58" s="13" t="s">
        <v>61</v>
      </c>
      <c r="H58" s="18">
        <v>44312</v>
      </c>
      <c r="I58" s="13">
        <v>2021</v>
      </c>
      <c r="J58" s="13">
        <v>2</v>
      </c>
    </row>
    <row r="59" spans="1:18" x14ac:dyDescent="0.25">
      <c r="A59" s="16" t="s">
        <v>71</v>
      </c>
      <c r="B59" s="13" t="s">
        <v>87</v>
      </c>
      <c r="D59" s="13" t="s">
        <v>51</v>
      </c>
      <c r="E59" s="13" t="s">
        <v>73</v>
      </c>
      <c r="F59" s="17">
        <v>14.373241886469438</v>
      </c>
      <c r="G59" s="13" t="s">
        <v>61</v>
      </c>
      <c r="H59" s="18">
        <v>44312</v>
      </c>
      <c r="I59" s="13">
        <v>2021</v>
      </c>
      <c r="J59" s="13">
        <v>1</v>
      </c>
    </row>
    <row r="62" spans="1:18" ht="45" x14ac:dyDescent="0.25">
      <c r="A62" s="19" t="s">
        <v>0</v>
      </c>
      <c r="B62" s="20" t="s">
        <v>88</v>
      </c>
      <c r="C62" s="21" t="s">
        <v>1</v>
      </c>
      <c r="D62" s="22" t="s">
        <v>23</v>
      </c>
      <c r="E62" s="21"/>
      <c r="F62" s="23" t="s">
        <v>89</v>
      </c>
      <c r="G62" s="23" t="s">
        <v>90</v>
      </c>
      <c r="H62" s="23" t="s">
        <v>91</v>
      </c>
      <c r="I62" s="21" t="s">
        <v>3</v>
      </c>
      <c r="J62" s="24" t="s">
        <v>92</v>
      </c>
      <c r="K62" s="24" t="s">
        <v>93</v>
      </c>
      <c r="L62" s="24" t="s">
        <v>94</v>
      </c>
      <c r="M62" s="24" t="s">
        <v>95</v>
      </c>
      <c r="N62" s="21" t="s">
        <v>8</v>
      </c>
      <c r="O62" s="21" t="s">
        <v>9</v>
      </c>
      <c r="P62" s="20" t="s">
        <v>96</v>
      </c>
      <c r="Q62" s="20" t="s">
        <v>97</v>
      </c>
      <c r="R62" s="25" t="s">
        <v>98</v>
      </c>
    </row>
    <row r="63" spans="1:18" x14ac:dyDescent="0.25">
      <c r="A63" s="26">
        <v>44838</v>
      </c>
      <c r="B63" s="26"/>
      <c r="C63" s="24" t="s">
        <v>99</v>
      </c>
      <c r="D63" s="21" t="s">
        <v>23</v>
      </c>
      <c r="E63" s="21" t="s">
        <v>24</v>
      </c>
      <c r="F63" s="27">
        <f>((((P63/13650)/0.3)*0.0001)/O63)*1000000000</f>
        <v>18.761083012801627</v>
      </c>
      <c r="G63" s="27">
        <f>((((Q63/13650)/0.3)*0.0001)/O63)*1000000000</f>
        <v>0.32082745183962158</v>
      </c>
      <c r="H63" s="27" t="b">
        <f>F63&gt;(3*G63)</f>
        <v>1</v>
      </c>
      <c r="I63" s="21" t="s">
        <v>20</v>
      </c>
      <c r="J63" s="28"/>
      <c r="K63" s="21"/>
      <c r="L63" s="21"/>
      <c r="M63" s="21"/>
      <c r="N63" s="21">
        <f>0.8/2</f>
        <v>0.4</v>
      </c>
      <c r="O63" s="21">
        <f>N63*0.003</f>
        <v>1.2000000000000001E-3</v>
      </c>
      <c r="P63" s="29">
        <v>9.2191961924907204E-4</v>
      </c>
      <c r="Q63" s="29">
        <v>1.5765460983399005E-5</v>
      </c>
      <c r="R63" s="25" t="s">
        <v>100</v>
      </c>
    </row>
    <row r="64" spans="1:18" x14ac:dyDescent="0.25">
      <c r="A64" s="26">
        <v>44838</v>
      </c>
      <c r="B64" s="26"/>
      <c r="C64" s="24" t="s">
        <v>101</v>
      </c>
      <c r="D64" s="21" t="s">
        <v>23</v>
      </c>
      <c r="E64" s="21" t="s">
        <v>24</v>
      </c>
      <c r="F64" s="27">
        <f t="shared" ref="F64:F75" si="9">((((P64/13650)/0.3)*0.0001)/O64)*1000000000</f>
        <v>18.022843247592018</v>
      </c>
      <c r="G64" s="27">
        <f t="shared" ref="G64:G101" si="10">((((Q64/13650)/0.3)*0.0001)/O64)*1000000000</f>
        <v>0.31193944661956641</v>
      </c>
      <c r="H64" s="27" t="b">
        <f t="shared" ref="H64:H101" si="11">F64&gt;(3*G64)</f>
        <v>1</v>
      </c>
      <c r="I64" s="21" t="s">
        <v>20</v>
      </c>
      <c r="J64" s="28"/>
      <c r="K64" s="21"/>
      <c r="L64" s="21"/>
      <c r="M64" s="21"/>
      <c r="N64" s="21">
        <f t="shared" ref="N64:N101" si="12">0.8/2</f>
        <v>0.4</v>
      </c>
      <c r="O64" s="21">
        <f t="shared" ref="O64:O101" si="13">N64*0.003</f>
        <v>1.2000000000000001E-3</v>
      </c>
      <c r="P64" s="29">
        <v>8.8564251718667181E-4</v>
      </c>
      <c r="Q64" s="29">
        <v>1.5328704406885492E-5</v>
      </c>
      <c r="R64" s="25" t="s">
        <v>100</v>
      </c>
    </row>
    <row r="65" spans="1:18" x14ac:dyDescent="0.25">
      <c r="A65" s="26">
        <v>44839</v>
      </c>
      <c r="B65" s="26"/>
      <c r="C65" s="24" t="s">
        <v>99</v>
      </c>
      <c r="D65" s="21" t="s">
        <v>23</v>
      </c>
      <c r="E65" s="21" t="s">
        <v>24</v>
      </c>
      <c r="F65" s="27">
        <f t="shared" si="9"/>
        <v>14.863263144595813</v>
      </c>
      <c r="G65" s="27">
        <f t="shared" si="10"/>
        <v>0.34582388182700557</v>
      </c>
      <c r="H65" s="27" t="b">
        <f t="shared" si="11"/>
        <v>1</v>
      </c>
      <c r="I65" s="21" t="s">
        <v>20</v>
      </c>
      <c r="J65" s="28"/>
      <c r="K65" s="21"/>
      <c r="L65" s="21"/>
      <c r="M65" s="21"/>
      <c r="N65" s="21">
        <f t="shared" si="12"/>
        <v>0.4</v>
      </c>
      <c r="O65" s="21">
        <f t="shared" si="13"/>
        <v>1.2000000000000001E-3</v>
      </c>
      <c r="P65" s="29">
        <v>7.3038075092543824E-4</v>
      </c>
      <c r="Q65" s="29">
        <v>1.6993785552979055E-5</v>
      </c>
      <c r="R65" s="25" t="s">
        <v>100</v>
      </c>
    </row>
    <row r="66" spans="1:18" x14ac:dyDescent="0.25">
      <c r="A66" s="26">
        <v>44839</v>
      </c>
      <c r="B66" s="26"/>
      <c r="C66" s="24" t="s">
        <v>101</v>
      </c>
      <c r="D66" s="21" t="s">
        <v>23</v>
      </c>
      <c r="E66" s="21" t="s">
        <v>24</v>
      </c>
      <c r="F66" s="27">
        <f t="shared" si="9"/>
        <v>14.87940541351437</v>
      </c>
      <c r="G66" s="27">
        <f t="shared" si="10"/>
        <v>0.16141404022430658</v>
      </c>
      <c r="H66" s="27" t="b">
        <f t="shared" si="11"/>
        <v>1</v>
      </c>
      <c r="I66" s="21" t="s">
        <v>20</v>
      </c>
      <c r="J66" s="28"/>
      <c r="K66" s="21"/>
      <c r="L66" s="21"/>
      <c r="M66" s="21"/>
      <c r="N66" s="21">
        <f t="shared" si="12"/>
        <v>0.4</v>
      </c>
      <c r="O66" s="21">
        <f t="shared" si="13"/>
        <v>1.2000000000000001E-3</v>
      </c>
      <c r="P66" s="29">
        <v>7.311739820200961E-4</v>
      </c>
      <c r="Q66" s="29">
        <v>7.9318859366224261E-6</v>
      </c>
      <c r="R66" s="25" t="s">
        <v>100</v>
      </c>
    </row>
    <row r="67" spans="1:18" x14ac:dyDescent="0.25">
      <c r="A67" s="26">
        <v>44841</v>
      </c>
      <c r="B67" s="26"/>
      <c r="C67" s="24" t="s">
        <v>99</v>
      </c>
      <c r="D67" s="21" t="s">
        <v>23</v>
      </c>
      <c r="E67" s="21" t="s">
        <v>24</v>
      </c>
      <c r="F67" s="27">
        <f t="shared" si="9"/>
        <v>15.732255288045859</v>
      </c>
      <c r="G67" s="27">
        <f t="shared" si="10"/>
        <v>0.33303873591945754</v>
      </c>
      <c r="H67" s="27" t="b">
        <f t="shared" si="11"/>
        <v>1</v>
      </c>
      <c r="I67" s="21" t="s">
        <v>20</v>
      </c>
      <c r="J67" s="28"/>
      <c r="K67" s="21"/>
      <c r="L67" s="21"/>
      <c r="M67" s="21"/>
      <c r="N67" s="21">
        <f t="shared" si="12"/>
        <v>0.4</v>
      </c>
      <c r="O67" s="21">
        <f t="shared" si="13"/>
        <v>1.2000000000000001E-3</v>
      </c>
      <c r="P67" s="29">
        <v>7.7308302485457341E-4</v>
      </c>
      <c r="Q67" s="29">
        <v>1.6365523483082142E-5</v>
      </c>
      <c r="R67" s="25" t="s">
        <v>100</v>
      </c>
    </row>
    <row r="68" spans="1:18" x14ac:dyDescent="0.25">
      <c r="A68" s="30">
        <v>44841</v>
      </c>
      <c r="B68" s="30"/>
      <c r="C68" s="24" t="s">
        <v>101</v>
      </c>
      <c r="D68" s="21" t="s">
        <v>23</v>
      </c>
      <c r="E68" s="21" t="s">
        <v>24</v>
      </c>
      <c r="F68" s="27">
        <f t="shared" si="9"/>
        <v>18.241840029254043</v>
      </c>
      <c r="G68" s="27">
        <f t="shared" si="10"/>
        <v>0.31655345501906124</v>
      </c>
      <c r="H68" s="27" t="b">
        <f t="shared" si="11"/>
        <v>1</v>
      </c>
      <c r="I68" s="21" t="s">
        <v>20</v>
      </c>
      <c r="J68" s="28"/>
      <c r="K68" s="21"/>
      <c r="L68" s="21"/>
      <c r="M68" s="21"/>
      <c r="N68" s="21">
        <f t="shared" si="12"/>
        <v>0.4</v>
      </c>
      <c r="O68" s="21">
        <f t="shared" si="13"/>
        <v>1.2000000000000001E-3</v>
      </c>
      <c r="P68" s="29">
        <v>8.9640401903754384E-4</v>
      </c>
      <c r="Q68" s="29">
        <v>1.5555436779636669E-5</v>
      </c>
      <c r="R68" s="25" t="s">
        <v>100</v>
      </c>
    </row>
    <row r="69" spans="1:18" x14ac:dyDescent="0.25">
      <c r="A69" s="26">
        <v>44841</v>
      </c>
      <c r="B69" s="26"/>
      <c r="C69" s="24" t="s">
        <v>102</v>
      </c>
      <c r="D69" s="21" t="s">
        <v>23</v>
      </c>
      <c r="E69" s="21" t="s">
        <v>24</v>
      </c>
      <c r="F69" s="27">
        <f t="shared" si="9"/>
        <v>7.2075230721449595</v>
      </c>
      <c r="G69" s="27">
        <f t="shared" si="10"/>
        <v>0.22182523278310221</v>
      </c>
      <c r="H69" s="27" t="b">
        <f t="shared" si="11"/>
        <v>1</v>
      </c>
      <c r="I69" s="21" t="s">
        <v>20</v>
      </c>
      <c r="J69" s="28"/>
      <c r="K69" s="21"/>
      <c r="L69" s="21"/>
      <c r="M69" s="21"/>
      <c r="N69" s="21">
        <f t="shared" si="12"/>
        <v>0.4</v>
      </c>
      <c r="O69" s="21">
        <f t="shared" si="13"/>
        <v>1.2000000000000001E-3</v>
      </c>
      <c r="P69" s="29">
        <v>3.5417768376520332E-4</v>
      </c>
      <c r="Q69" s="29">
        <v>1.0900491938961642E-5</v>
      </c>
      <c r="R69" s="28"/>
    </row>
    <row r="70" spans="1:18" x14ac:dyDescent="0.25">
      <c r="A70" s="30">
        <v>44841</v>
      </c>
      <c r="B70" s="30"/>
      <c r="C70" s="24" t="s">
        <v>103</v>
      </c>
      <c r="D70" s="21" t="s">
        <v>23</v>
      </c>
      <c r="E70" s="21" t="s">
        <v>24</v>
      </c>
      <c r="F70" s="27">
        <f t="shared" si="9"/>
        <v>15.421785649178529</v>
      </c>
      <c r="G70" s="27">
        <f t="shared" si="10"/>
        <v>0.44325319290319432</v>
      </c>
      <c r="H70" s="27" t="b">
        <f t="shared" si="11"/>
        <v>1</v>
      </c>
      <c r="I70" s="21" t="s">
        <v>20</v>
      </c>
      <c r="J70" s="28"/>
      <c r="K70" s="21"/>
      <c r="L70" s="21"/>
      <c r="M70" s="21"/>
      <c r="N70" s="21">
        <f t="shared" si="12"/>
        <v>0.4</v>
      </c>
      <c r="O70" s="21">
        <f t="shared" si="13"/>
        <v>1.2000000000000001E-3</v>
      </c>
      <c r="P70" s="29">
        <v>7.5782654680063295E-4</v>
      </c>
      <c r="Q70" s="29">
        <v>2.1781461899262969E-5</v>
      </c>
      <c r="R70" s="28"/>
    </row>
    <row r="71" spans="1:18" x14ac:dyDescent="0.25">
      <c r="A71" s="30">
        <v>44841</v>
      </c>
      <c r="B71" s="30" t="s">
        <v>104</v>
      </c>
      <c r="C71" s="24" t="s">
        <v>105</v>
      </c>
      <c r="D71" s="21" t="s">
        <v>23</v>
      </c>
      <c r="E71" s="21" t="s">
        <v>24</v>
      </c>
      <c r="F71" s="27">
        <f t="shared" si="9"/>
        <v>9.9753841160504138</v>
      </c>
      <c r="G71" s="27">
        <f t="shared" si="10"/>
        <v>0.33555740566214959</v>
      </c>
      <c r="H71" s="27" t="b">
        <f t="shared" si="11"/>
        <v>1</v>
      </c>
      <c r="I71" s="21" t="s">
        <v>20</v>
      </c>
      <c r="J71" s="28"/>
      <c r="K71" s="21">
        <v>2022</v>
      </c>
      <c r="L71" s="21">
        <v>13.7</v>
      </c>
      <c r="M71" s="21">
        <v>21.47</v>
      </c>
      <c r="N71" s="21">
        <f t="shared" si="12"/>
        <v>0.4</v>
      </c>
      <c r="O71" s="21">
        <f t="shared" si="13"/>
        <v>1.2000000000000001E-3</v>
      </c>
      <c r="P71" s="29">
        <v>4.9019037546271739E-4</v>
      </c>
      <c r="Q71" s="29">
        <v>1.6489290914238033E-5</v>
      </c>
      <c r="R71" s="28"/>
    </row>
    <row r="72" spans="1:18" x14ac:dyDescent="0.25">
      <c r="A72" s="26">
        <v>44841</v>
      </c>
      <c r="B72" s="30" t="s">
        <v>104</v>
      </c>
      <c r="C72" s="24" t="s">
        <v>106</v>
      </c>
      <c r="D72" s="21" t="s">
        <v>23</v>
      </c>
      <c r="E72" s="21" t="s">
        <v>24</v>
      </c>
      <c r="F72" s="27">
        <f t="shared" si="9"/>
        <v>10.603856452613721</v>
      </c>
      <c r="G72" s="27">
        <f t="shared" si="10"/>
        <v>0.45409783276237131</v>
      </c>
      <c r="H72" s="27" t="b">
        <f t="shared" si="11"/>
        <v>1</v>
      </c>
      <c r="I72" s="21" t="s">
        <v>20</v>
      </c>
      <c r="J72" s="28"/>
      <c r="K72" s="21">
        <v>2022</v>
      </c>
      <c r="L72" s="31">
        <v>14</v>
      </c>
      <c r="M72" s="31">
        <v>17.600000000000001</v>
      </c>
      <c r="N72" s="21">
        <f t="shared" si="12"/>
        <v>0.4</v>
      </c>
      <c r="O72" s="21">
        <f t="shared" si="13"/>
        <v>1.2000000000000001E-3</v>
      </c>
      <c r="P72" s="29">
        <v>5.2107350608143819E-4</v>
      </c>
      <c r="Q72" s="29">
        <v>2.231436750194293E-5</v>
      </c>
      <c r="R72" s="28"/>
    </row>
    <row r="73" spans="1:18" x14ac:dyDescent="0.25">
      <c r="A73" s="30">
        <v>44841</v>
      </c>
      <c r="B73" s="30" t="s">
        <v>104</v>
      </c>
      <c r="C73" s="24" t="s">
        <v>107</v>
      </c>
      <c r="D73" s="21" t="s">
        <v>23</v>
      </c>
      <c r="E73" s="21" t="s">
        <v>24</v>
      </c>
      <c r="F73" s="27">
        <f t="shared" si="9"/>
        <v>7.2403456856127564</v>
      </c>
      <c r="G73" s="27">
        <f t="shared" si="10"/>
        <v>0.55370102799372622</v>
      </c>
      <c r="H73" s="27" t="b">
        <f t="shared" si="11"/>
        <v>1</v>
      </c>
      <c r="I73" s="21" t="s">
        <v>20</v>
      </c>
      <c r="J73" s="28"/>
      <c r="K73" s="21">
        <v>2022</v>
      </c>
      <c r="L73" s="31">
        <v>17.5</v>
      </c>
      <c r="M73" s="31">
        <v>37.700000000000003</v>
      </c>
      <c r="N73" s="21">
        <f t="shared" si="12"/>
        <v>0.4</v>
      </c>
      <c r="O73" s="21">
        <f t="shared" si="13"/>
        <v>1.2000000000000001E-3</v>
      </c>
      <c r="P73" s="29">
        <v>3.557905869910109E-4</v>
      </c>
      <c r="Q73" s="29">
        <v>2.7208868515611708E-5</v>
      </c>
      <c r="R73" s="28"/>
    </row>
    <row r="74" spans="1:18" x14ac:dyDescent="0.25">
      <c r="A74" s="30">
        <v>44841</v>
      </c>
      <c r="B74" s="30" t="s">
        <v>104</v>
      </c>
      <c r="C74" s="24" t="s">
        <v>108</v>
      </c>
      <c r="D74" s="21" t="s">
        <v>23</v>
      </c>
      <c r="E74" s="21" t="s">
        <v>24</v>
      </c>
      <c r="F74" s="27">
        <f t="shared" si="9"/>
        <v>6.2067023991931292</v>
      </c>
      <c r="G74" s="27">
        <f t="shared" si="10"/>
        <v>0.23077912411095974</v>
      </c>
      <c r="H74" s="27" t="b">
        <f t="shared" si="11"/>
        <v>1</v>
      </c>
      <c r="I74" s="21" t="s">
        <v>20</v>
      </c>
      <c r="J74" s="28"/>
      <c r="K74" s="21">
        <v>2022</v>
      </c>
      <c r="L74" s="31">
        <v>14.4</v>
      </c>
      <c r="M74" s="31">
        <v>20.9</v>
      </c>
      <c r="N74" s="21">
        <f t="shared" si="12"/>
        <v>0.4</v>
      </c>
      <c r="O74" s="21">
        <f t="shared" si="13"/>
        <v>1.2000000000000001E-3</v>
      </c>
      <c r="P74" s="29">
        <v>3.0499735589635031E-4</v>
      </c>
      <c r="Q74" s="29">
        <v>1.1340486158812561E-5</v>
      </c>
      <c r="R74" s="28"/>
    </row>
    <row r="75" spans="1:18" x14ac:dyDescent="0.25">
      <c r="A75" s="30">
        <v>44841</v>
      </c>
      <c r="B75" s="30" t="s">
        <v>104</v>
      </c>
      <c r="C75" s="24" t="s">
        <v>109</v>
      </c>
      <c r="D75" s="21" t="s">
        <v>23</v>
      </c>
      <c r="E75" s="21" t="s">
        <v>24</v>
      </c>
      <c r="F75" s="27">
        <f t="shared" si="9"/>
        <v>5.7880795585713551</v>
      </c>
      <c r="G75" s="27">
        <f t="shared" si="10"/>
        <v>0.15875759749119589</v>
      </c>
      <c r="H75" s="27" t="b">
        <f t="shared" si="11"/>
        <v>1</v>
      </c>
      <c r="I75" s="21" t="s">
        <v>20</v>
      </c>
      <c r="J75" s="28"/>
      <c r="K75" s="21"/>
      <c r="L75" s="31"/>
      <c r="M75" s="31"/>
      <c r="N75" s="21">
        <f t="shared" si="12"/>
        <v>0.4</v>
      </c>
      <c r="O75" s="21">
        <f t="shared" si="13"/>
        <v>1.2000000000000001E-3</v>
      </c>
      <c r="P75" s="29">
        <v>2.8442622950819641E-4</v>
      </c>
      <c r="Q75" s="29">
        <v>7.8013483407173655E-6</v>
      </c>
      <c r="R75" s="28"/>
    </row>
    <row r="76" spans="1:18" x14ac:dyDescent="0.25">
      <c r="A76" s="30">
        <v>44834</v>
      </c>
      <c r="B76" s="30" t="s">
        <v>104</v>
      </c>
      <c r="C76" s="24" t="s">
        <v>110</v>
      </c>
      <c r="D76" s="21" t="s">
        <v>23</v>
      </c>
      <c r="E76" s="21" t="s">
        <v>24</v>
      </c>
      <c r="F76" s="27">
        <f>((((P76/13650)/0.3)*0.0001)/O76)*1000000000</f>
        <v>14.488448628233549</v>
      </c>
      <c r="G76" s="27">
        <f t="shared" si="10"/>
        <v>0</v>
      </c>
      <c r="H76" s="27" t="b">
        <f t="shared" si="11"/>
        <v>1</v>
      </c>
      <c r="I76" s="21" t="s">
        <v>20</v>
      </c>
      <c r="J76" s="28"/>
      <c r="K76" s="21">
        <v>2022</v>
      </c>
      <c r="L76" s="31">
        <v>15.6</v>
      </c>
      <c r="M76" s="31">
        <v>29.8</v>
      </c>
      <c r="N76" s="21">
        <f t="shared" si="12"/>
        <v>0.4</v>
      </c>
      <c r="O76" s="21">
        <f t="shared" si="13"/>
        <v>1.2000000000000001E-3</v>
      </c>
      <c r="P76" s="29">
        <v>7.1196236559139658E-4</v>
      </c>
      <c r="Q76" s="29"/>
      <c r="R76" s="28"/>
    </row>
    <row r="77" spans="1:18" x14ac:dyDescent="0.25">
      <c r="A77" s="30">
        <v>44834</v>
      </c>
      <c r="B77" s="30" t="s">
        <v>104</v>
      </c>
      <c r="C77" s="32" t="s">
        <v>111</v>
      </c>
      <c r="D77" s="21" t="s">
        <v>23</v>
      </c>
      <c r="E77" s="21" t="s">
        <v>24</v>
      </c>
      <c r="F77" s="27">
        <f>((((P77/13650)/0.3)*0.0001)/O77)*1000000000</f>
        <v>16.091286252576506</v>
      </c>
      <c r="G77" s="27">
        <f t="shared" si="10"/>
        <v>1.147999714531206</v>
      </c>
      <c r="H77" s="27" t="b">
        <f t="shared" si="11"/>
        <v>1</v>
      </c>
      <c r="I77" s="21" t="s">
        <v>20</v>
      </c>
      <c r="J77" s="28"/>
      <c r="K77" s="21">
        <v>2022</v>
      </c>
      <c r="L77" s="31">
        <v>14</v>
      </c>
      <c r="M77" s="31">
        <v>22.12</v>
      </c>
      <c r="N77" s="21">
        <f t="shared" si="12"/>
        <v>0.4</v>
      </c>
      <c r="O77" s="21">
        <f t="shared" si="13"/>
        <v>1.2000000000000001E-3</v>
      </c>
      <c r="P77" s="29">
        <v>7.9072580645160953E-4</v>
      </c>
      <c r="Q77" s="29">
        <v>5.641270597206347E-5</v>
      </c>
      <c r="R77" s="28"/>
    </row>
    <row r="78" spans="1:18" x14ac:dyDescent="0.25">
      <c r="A78" s="30">
        <v>44851</v>
      </c>
      <c r="B78" s="30" t="s">
        <v>104</v>
      </c>
      <c r="C78" s="32" t="s">
        <v>99</v>
      </c>
      <c r="D78" s="21"/>
      <c r="E78" s="21"/>
      <c r="F78" s="27">
        <f t="shared" ref="F78:F101" si="14">((((P78/13650)/0.3)*0.0001)/O78)*1000000000</f>
        <v>10.624841402207863</v>
      </c>
      <c r="G78" s="27">
        <f t="shared" si="10"/>
        <v>0.20541483111843958</v>
      </c>
      <c r="H78" s="27" t="b">
        <f t="shared" si="11"/>
        <v>1</v>
      </c>
      <c r="I78" s="21" t="s">
        <v>20</v>
      </c>
      <c r="J78" s="28"/>
      <c r="K78" s="21"/>
      <c r="L78" s="31"/>
      <c r="M78" s="31"/>
      <c r="N78" s="21">
        <f t="shared" si="12"/>
        <v>0.4</v>
      </c>
      <c r="O78" s="21">
        <f t="shared" si="13"/>
        <v>1.2000000000000001E-3</v>
      </c>
      <c r="P78" s="29">
        <v>5.2210470650449446E-4</v>
      </c>
      <c r="Q78" s="29">
        <v>1.0094084801160123E-5</v>
      </c>
      <c r="R78" s="25" t="s">
        <v>112</v>
      </c>
    </row>
    <row r="79" spans="1:18" x14ac:dyDescent="0.25">
      <c r="A79" s="30">
        <v>44851</v>
      </c>
      <c r="B79" s="30" t="s">
        <v>104</v>
      </c>
      <c r="C79" s="32" t="s">
        <v>101</v>
      </c>
      <c r="D79" s="21"/>
      <c r="E79" s="21"/>
      <c r="F79" s="27">
        <f t="shared" si="14"/>
        <v>14.152465236547766</v>
      </c>
      <c r="G79" s="27">
        <f t="shared" si="10"/>
        <v>0.28393703075150151</v>
      </c>
      <c r="H79" s="27" t="b">
        <f t="shared" si="11"/>
        <v>1</v>
      </c>
      <c r="I79" s="21" t="s">
        <v>20</v>
      </c>
      <c r="J79" s="28"/>
      <c r="K79" s="21"/>
      <c r="L79" s="31"/>
      <c r="M79" s="31"/>
      <c r="N79" s="21">
        <f t="shared" si="12"/>
        <v>0.4</v>
      </c>
      <c r="O79" s="21">
        <f t="shared" si="13"/>
        <v>1.2000000000000001E-3</v>
      </c>
      <c r="P79" s="29">
        <v>6.9545214172395716E-4</v>
      </c>
      <c r="Q79" s="29">
        <v>1.3952665691128785E-5</v>
      </c>
      <c r="R79" s="25" t="s">
        <v>100</v>
      </c>
    </row>
    <row r="80" spans="1:18" x14ac:dyDescent="0.25">
      <c r="A80" s="30">
        <v>44851</v>
      </c>
      <c r="B80" s="30" t="s">
        <v>104</v>
      </c>
      <c r="C80" s="32" t="s">
        <v>113</v>
      </c>
      <c r="D80" s="24" t="s">
        <v>38</v>
      </c>
      <c r="E80" s="21"/>
      <c r="F80" s="27">
        <f t="shared" si="14"/>
        <v>-0.31692654643473939</v>
      </c>
      <c r="G80" s="27">
        <f t="shared" si="10"/>
        <v>4.9132961770919199E-2</v>
      </c>
      <c r="H80" s="27" t="b">
        <f t="shared" si="11"/>
        <v>0</v>
      </c>
      <c r="I80" s="21" t="s">
        <v>20</v>
      </c>
      <c r="J80" s="28"/>
      <c r="K80" s="21">
        <v>2022</v>
      </c>
      <c r="L80" s="31">
        <v>15</v>
      </c>
      <c r="M80" s="31">
        <v>11.706</v>
      </c>
      <c r="N80" s="21">
        <f t="shared" si="12"/>
        <v>0.4</v>
      </c>
      <c r="O80" s="21">
        <f t="shared" si="13"/>
        <v>1.2000000000000001E-3</v>
      </c>
      <c r="P80" s="29">
        <v>-1.5573770491803092E-5</v>
      </c>
      <c r="Q80" s="29">
        <v>2.4143937414229695E-6</v>
      </c>
      <c r="R80" s="28"/>
    </row>
    <row r="81" spans="1:18" x14ac:dyDescent="0.25">
      <c r="A81" s="30">
        <v>44851</v>
      </c>
      <c r="B81" s="30" t="s">
        <v>104</v>
      </c>
      <c r="C81" s="32" t="s">
        <v>114</v>
      </c>
      <c r="D81" s="24" t="s">
        <v>38</v>
      </c>
      <c r="E81" s="21"/>
      <c r="F81" s="27">
        <f t="shared" si="14"/>
        <v>0.66398532818416822</v>
      </c>
      <c r="G81" s="27">
        <f t="shared" si="10"/>
        <v>4.7671254806592137E-2</v>
      </c>
      <c r="H81" s="27" t="b">
        <f t="shared" si="11"/>
        <v>1</v>
      </c>
      <c r="I81" s="21" t="s">
        <v>20</v>
      </c>
      <c r="J81" s="28"/>
      <c r="K81" s="21">
        <v>2022</v>
      </c>
      <c r="L81" s="31">
        <v>14.3</v>
      </c>
      <c r="M81" s="31">
        <v>13.1</v>
      </c>
      <c r="N81" s="21">
        <f t="shared" si="12"/>
        <v>0.4</v>
      </c>
      <c r="O81" s="21">
        <f t="shared" si="13"/>
        <v>1.2000000000000001E-3</v>
      </c>
      <c r="P81" s="29">
        <v>3.2628239026970031E-5</v>
      </c>
      <c r="Q81" s="29">
        <v>2.3425654611959376E-6</v>
      </c>
      <c r="R81" s="28"/>
    </row>
    <row r="82" spans="1:18" x14ac:dyDescent="0.25">
      <c r="A82" s="30">
        <v>44851</v>
      </c>
      <c r="B82" s="30" t="s">
        <v>104</v>
      </c>
      <c r="C82" s="32">
        <v>3388</v>
      </c>
      <c r="D82" s="24" t="s">
        <v>38</v>
      </c>
      <c r="E82" s="21"/>
      <c r="F82" s="27">
        <f t="shared" si="14"/>
        <v>-0.45144545408955677</v>
      </c>
      <c r="G82" s="27">
        <f t="shared" si="10"/>
        <v>4.2748567936245221E-2</v>
      </c>
      <c r="H82" s="27" t="b">
        <f t="shared" si="11"/>
        <v>0</v>
      </c>
      <c r="I82" s="21" t="s">
        <v>20</v>
      </c>
      <c r="J82" s="28"/>
      <c r="K82" s="21">
        <v>2022</v>
      </c>
      <c r="L82" s="31">
        <v>14.5</v>
      </c>
      <c r="M82" s="31">
        <v>11.06</v>
      </c>
      <c r="N82" s="21">
        <f t="shared" si="12"/>
        <v>0.4</v>
      </c>
      <c r="O82" s="21">
        <f t="shared" si="13"/>
        <v>1.2000000000000001E-3</v>
      </c>
      <c r="P82" s="29">
        <v>-2.2184029613960819E-5</v>
      </c>
      <c r="Q82" s="29">
        <v>2.1006646283870903E-6</v>
      </c>
      <c r="R82" s="28"/>
    </row>
    <row r="83" spans="1:18" x14ac:dyDescent="0.25">
      <c r="A83" s="30">
        <v>44851</v>
      </c>
      <c r="B83" s="30" t="s">
        <v>104</v>
      </c>
      <c r="C83" s="32">
        <v>3387</v>
      </c>
      <c r="D83" s="24" t="s">
        <v>38</v>
      </c>
      <c r="E83" s="21"/>
      <c r="F83" s="27">
        <f t="shared" si="14"/>
        <v>1.9101684886983745</v>
      </c>
      <c r="G83" s="27">
        <f t="shared" si="10"/>
        <v>5.3829446434238169E-2</v>
      </c>
      <c r="H83" s="27" t="b">
        <f t="shared" si="11"/>
        <v>1</v>
      </c>
      <c r="I83" s="21" t="s">
        <v>20</v>
      </c>
      <c r="J83" s="28"/>
      <c r="K83" s="21">
        <v>2022</v>
      </c>
      <c r="L83" s="31">
        <v>14.2</v>
      </c>
      <c r="M83" s="31">
        <v>12.27</v>
      </c>
      <c r="N83" s="21">
        <f t="shared" si="12"/>
        <v>0.4</v>
      </c>
      <c r="O83" s="21">
        <f t="shared" si="13"/>
        <v>1.2000000000000001E-3</v>
      </c>
      <c r="P83" s="29">
        <v>9.3865679534638124E-5</v>
      </c>
      <c r="Q83" s="29">
        <v>2.6451789977784636E-6</v>
      </c>
      <c r="R83" s="28"/>
    </row>
    <row r="84" spans="1:18" x14ac:dyDescent="0.25">
      <c r="A84" s="30">
        <v>44851</v>
      </c>
      <c r="B84" s="30" t="s">
        <v>104</v>
      </c>
      <c r="C84" s="32">
        <v>3386</v>
      </c>
      <c r="D84" s="24" t="s">
        <v>38</v>
      </c>
      <c r="E84" s="21"/>
      <c r="F84" s="27">
        <f t="shared" si="14"/>
        <v>0.99221146286190276</v>
      </c>
      <c r="G84" s="27">
        <f t="shared" si="10"/>
        <v>5.9371429545129632E-2</v>
      </c>
      <c r="H84" s="27" t="b">
        <f t="shared" si="11"/>
        <v>1</v>
      </c>
      <c r="I84" s="21" t="s">
        <v>20</v>
      </c>
      <c r="J84" s="28"/>
      <c r="K84" s="21">
        <v>2022</v>
      </c>
      <c r="L84" s="31">
        <v>14.9</v>
      </c>
      <c r="M84" s="31">
        <v>11.87</v>
      </c>
      <c r="N84" s="21">
        <f t="shared" si="12"/>
        <v>0.4</v>
      </c>
      <c r="O84" s="21">
        <f t="shared" si="13"/>
        <v>1.2000000000000001E-3</v>
      </c>
      <c r="P84" s="29">
        <v>4.8757271285033907E-5</v>
      </c>
      <c r="Q84" s="29">
        <v>2.9175120478476701E-6</v>
      </c>
      <c r="R84" s="28"/>
    </row>
    <row r="85" spans="1:18" x14ac:dyDescent="0.25">
      <c r="A85" s="30">
        <v>44851</v>
      </c>
      <c r="B85" s="30" t="s">
        <v>104</v>
      </c>
      <c r="C85" s="32">
        <v>3385</v>
      </c>
      <c r="D85" s="24" t="s">
        <v>38</v>
      </c>
      <c r="E85" s="21"/>
      <c r="F85" s="27">
        <f t="shared" si="14"/>
        <v>0.60049240377109858</v>
      </c>
      <c r="G85" s="27">
        <f t="shared" si="10"/>
        <v>5.8872591103168115E-2</v>
      </c>
      <c r="H85" s="27" t="b">
        <f t="shared" si="11"/>
        <v>1</v>
      </c>
      <c r="I85" s="21" t="s">
        <v>20</v>
      </c>
      <c r="J85" s="28"/>
      <c r="K85" s="21">
        <v>2022</v>
      </c>
      <c r="L85" s="31">
        <v>13.8</v>
      </c>
      <c r="M85" s="31">
        <v>10.199999999999999</v>
      </c>
      <c r="N85" s="21">
        <f t="shared" si="12"/>
        <v>0.4</v>
      </c>
      <c r="O85" s="21">
        <f t="shared" si="13"/>
        <v>1.2000000000000001E-3</v>
      </c>
      <c r="P85" s="29">
        <v>2.9508196721311783E-5</v>
      </c>
      <c r="Q85" s="29">
        <v>2.892999126809681E-6</v>
      </c>
      <c r="R85" s="28"/>
    </row>
    <row r="86" spans="1:18" x14ac:dyDescent="0.25">
      <c r="A86" s="30">
        <v>44851</v>
      </c>
      <c r="B86" s="30" t="s">
        <v>104</v>
      </c>
      <c r="C86" s="32">
        <v>3384</v>
      </c>
      <c r="D86" s="24" t="s">
        <v>38</v>
      </c>
      <c r="E86" s="21"/>
      <c r="F86" s="27">
        <f t="shared" si="14"/>
        <v>-0.83939798376602026</v>
      </c>
      <c r="G86" s="27">
        <f t="shared" si="10"/>
        <v>6.1665200508018714E-2</v>
      </c>
      <c r="H86" s="27" t="b">
        <f t="shared" si="11"/>
        <v>0</v>
      </c>
      <c r="I86" s="21" t="s">
        <v>20</v>
      </c>
      <c r="J86" s="28"/>
      <c r="K86" s="21">
        <v>2022</v>
      </c>
      <c r="L86" s="31">
        <v>14.3</v>
      </c>
      <c r="M86" s="31">
        <v>10.44</v>
      </c>
      <c r="N86" s="21">
        <f t="shared" si="12"/>
        <v>0.4</v>
      </c>
      <c r="O86" s="21">
        <f t="shared" si="13"/>
        <v>1.2000000000000001E-3</v>
      </c>
      <c r="P86" s="29">
        <v>-4.1248016922262239E-5</v>
      </c>
      <c r="Q86" s="29">
        <v>3.0302279529640395E-6</v>
      </c>
      <c r="R86" s="25" t="s">
        <v>115</v>
      </c>
    </row>
    <row r="87" spans="1:18" x14ac:dyDescent="0.25">
      <c r="A87" s="30">
        <v>44851</v>
      </c>
      <c r="B87" s="30" t="s">
        <v>104</v>
      </c>
      <c r="C87" s="32">
        <v>3383</v>
      </c>
      <c r="D87" s="24" t="s">
        <v>38</v>
      </c>
      <c r="E87" s="21"/>
      <c r="F87" s="27">
        <f t="shared" si="14"/>
        <v>0.97337881579023167</v>
      </c>
      <c r="G87" s="27">
        <f t="shared" si="10"/>
        <v>4.647106655568118E-2</v>
      </c>
      <c r="H87" s="27" t="b">
        <f t="shared" si="11"/>
        <v>1</v>
      </c>
      <c r="I87" s="21" t="s">
        <v>20</v>
      </c>
      <c r="J87" s="28"/>
      <c r="K87" s="21">
        <v>2022</v>
      </c>
      <c r="L87" s="31">
        <v>13.4</v>
      </c>
      <c r="M87" s="31">
        <v>11.08</v>
      </c>
      <c r="N87" s="21">
        <f t="shared" si="12"/>
        <v>0.4</v>
      </c>
      <c r="O87" s="21">
        <f t="shared" si="13"/>
        <v>1.2000000000000001E-3</v>
      </c>
      <c r="P87" s="29">
        <v>4.7831835007931983E-5</v>
      </c>
      <c r="Q87" s="29">
        <v>2.2835882105461735E-6</v>
      </c>
      <c r="R87" s="28"/>
    </row>
    <row r="88" spans="1:18" x14ac:dyDescent="0.25">
      <c r="A88" s="30">
        <v>44851</v>
      </c>
      <c r="B88" s="30" t="s">
        <v>104</v>
      </c>
      <c r="C88" s="32">
        <v>3109</v>
      </c>
      <c r="D88" s="24" t="s">
        <v>38</v>
      </c>
      <c r="E88" s="21"/>
      <c r="F88" s="27">
        <f t="shared" si="14"/>
        <v>0.12644777319553635</v>
      </c>
      <c r="G88" s="27">
        <f t="shared" si="10"/>
        <v>4.7028235849867907E-2</v>
      </c>
      <c r="H88" s="27" t="b">
        <f t="shared" si="11"/>
        <v>0</v>
      </c>
      <c r="I88" s="21" t="s">
        <v>20</v>
      </c>
      <c r="J88" s="28"/>
      <c r="K88" s="21">
        <v>2022</v>
      </c>
      <c r="L88" s="31">
        <v>6.8</v>
      </c>
      <c r="M88" s="31">
        <v>1</v>
      </c>
      <c r="N88" s="21">
        <f t="shared" si="12"/>
        <v>0.4</v>
      </c>
      <c r="O88" s="21">
        <f t="shared" si="13"/>
        <v>1.2000000000000001E-3</v>
      </c>
      <c r="P88" s="29">
        <v>6.2136435748286557E-6</v>
      </c>
      <c r="Q88" s="29">
        <v>2.3109675096625091E-6</v>
      </c>
      <c r="R88" s="28"/>
    </row>
    <row r="89" spans="1:18" x14ac:dyDescent="0.25">
      <c r="A89" s="30">
        <v>44851</v>
      </c>
      <c r="B89" s="30" t="s">
        <v>104</v>
      </c>
      <c r="C89" s="32">
        <v>2979</v>
      </c>
      <c r="D89" s="24" t="s">
        <v>51</v>
      </c>
      <c r="E89" s="21"/>
      <c r="F89" s="27">
        <f t="shared" si="14"/>
        <v>-0.39763789102766162</v>
      </c>
      <c r="G89" s="27">
        <f t="shared" si="10"/>
        <v>4.4270041605784238E-2</v>
      </c>
      <c r="H89" s="27" t="b">
        <f t="shared" si="11"/>
        <v>0</v>
      </c>
      <c r="I89" s="21" t="s">
        <v>20</v>
      </c>
      <c r="J89" s="28"/>
      <c r="K89" s="21">
        <v>2022</v>
      </c>
      <c r="L89" s="31">
        <v>9.5</v>
      </c>
      <c r="M89" s="31">
        <v>4.54</v>
      </c>
      <c r="N89" s="21">
        <f t="shared" si="12"/>
        <v>0.4</v>
      </c>
      <c r="O89" s="21">
        <f t="shared" si="13"/>
        <v>1.2000000000000001E-3</v>
      </c>
      <c r="P89" s="29">
        <v>-1.9539925965099295E-5</v>
      </c>
      <c r="Q89" s="29">
        <v>2.1754298445082374E-6</v>
      </c>
      <c r="R89" s="28"/>
    </row>
    <row r="90" spans="1:18" x14ac:dyDescent="0.25">
      <c r="A90" s="30">
        <v>44851</v>
      </c>
      <c r="B90" s="30" t="s">
        <v>104</v>
      </c>
      <c r="C90" s="24">
        <v>2981</v>
      </c>
      <c r="D90" s="24" t="s">
        <v>51</v>
      </c>
      <c r="E90" s="21"/>
      <c r="F90" s="27">
        <f t="shared" si="14"/>
        <v>0.76514354674055818</v>
      </c>
      <c r="G90" s="27">
        <f t="shared" si="10"/>
        <v>4.9322212119731972E-2</v>
      </c>
      <c r="H90" s="27" t="b">
        <f t="shared" si="11"/>
        <v>1</v>
      </c>
      <c r="I90" s="21" t="s">
        <v>20</v>
      </c>
      <c r="J90" s="28"/>
      <c r="K90" s="21">
        <v>2022</v>
      </c>
      <c r="L90" s="31">
        <v>9.3000000000000007</v>
      </c>
      <c r="M90" s="31">
        <v>4.2699999999999996</v>
      </c>
      <c r="N90" s="21">
        <f t="shared" si="12"/>
        <v>0.4</v>
      </c>
      <c r="O90" s="21">
        <f t="shared" si="13"/>
        <v>1.2000000000000001E-3</v>
      </c>
      <c r="P90" s="29">
        <v>3.759915388683103E-5</v>
      </c>
      <c r="Q90" s="29">
        <v>2.4236935035636289E-6</v>
      </c>
      <c r="R90" s="28"/>
    </row>
    <row r="91" spans="1:18" x14ac:dyDescent="0.25">
      <c r="A91" s="30">
        <v>44851</v>
      </c>
      <c r="B91" s="30" t="s">
        <v>104</v>
      </c>
      <c r="C91" s="24">
        <v>2978</v>
      </c>
      <c r="D91" s="24" t="s">
        <v>51</v>
      </c>
      <c r="E91" s="21"/>
      <c r="F91" s="27">
        <f t="shared" si="14"/>
        <v>0.13989966396098122</v>
      </c>
      <c r="G91" s="27">
        <f t="shared" si="10"/>
        <v>6.2123104681606929E-2</v>
      </c>
      <c r="H91" s="27" t="b">
        <f t="shared" si="11"/>
        <v>0</v>
      </c>
      <c r="I91" s="21" t="s">
        <v>20</v>
      </c>
      <c r="J91" s="28"/>
      <c r="K91" s="21">
        <v>2022</v>
      </c>
      <c r="L91" s="31">
        <v>10.1</v>
      </c>
      <c r="M91" s="31">
        <v>5.26</v>
      </c>
      <c r="N91" s="21">
        <f t="shared" si="12"/>
        <v>0.4</v>
      </c>
      <c r="O91" s="21">
        <f t="shared" si="13"/>
        <v>1.2000000000000001E-3</v>
      </c>
      <c r="P91" s="29">
        <v>6.8746694870426172E-6</v>
      </c>
      <c r="Q91" s="29">
        <v>3.052729364054165E-6</v>
      </c>
      <c r="R91" s="28"/>
    </row>
    <row r="92" spans="1:18" x14ac:dyDescent="0.25">
      <c r="A92" s="30">
        <v>44851</v>
      </c>
      <c r="B92" s="30" t="s">
        <v>104</v>
      </c>
      <c r="C92" s="24">
        <v>3444</v>
      </c>
      <c r="D92" s="24" t="s">
        <v>116</v>
      </c>
      <c r="E92" s="21"/>
      <c r="F92" s="27">
        <f t="shared" si="14"/>
        <v>7.8112439296997458</v>
      </c>
      <c r="G92" s="27">
        <f t="shared" si="10"/>
        <v>5.3548434801813274E-2</v>
      </c>
      <c r="H92" s="27" t="b">
        <f t="shared" si="11"/>
        <v>1</v>
      </c>
      <c r="I92" s="21" t="s">
        <v>20</v>
      </c>
      <c r="J92" s="28"/>
      <c r="K92" s="21">
        <v>2022</v>
      </c>
      <c r="L92" s="31">
        <v>6.5</v>
      </c>
      <c r="M92" s="31">
        <v>2.65</v>
      </c>
      <c r="N92" s="21">
        <f t="shared" si="12"/>
        <v>0.4</v>
      </c>
      <c r="O92" s="21">
        <f t="shared" si="13"/>
        <v>1.2000000000000001E-3</v>
      </c>
      <c r="P92" s="29">
        <v>3.8384452670544553E-4</v>
      </c>
      <c r="Q92" s="29">
        <v>2.6313700861611044E-6</v>
      </c>
      <c r="R92" s="28"/>
    </row>
    <row r="93" spans="1:18" x14ac:dyDescent="0.25">
      <c r="A93" s="30">
        <v>44851</v>
      </c>
      <c r="B93" s="30" t="s">
        <v>104</v>
      </c>
      <c r="C93" s="24">
        <v>3445</v>
      </c>
      <c r="D93" s="24" t="s">
        <v>116</v>
      </c>
      <c r="E93" s="21"/>
      <c r="F93" s="27">
        <f t="shared" si="14"/>
        <v>0.75438203412817473</v>
      </c>
      <c r="G93" s="27">
        <f t="shared" si="10"/>
        <v>7.2080079965749999E-2</v>
      </c>
      <c r="H93" s="27" t="b">
        <f t="shared" si="11"/>
        <v>1</v>
      </c>
      <c r="I93" s="21" t="s">
        <v>20</v>
      </c>
      <c r="J93" s="28"/>
      <c r="K93" s="21">
        <v>2022</v>
      </c>
      <c r="L93" s="31">
        <v>6.4</v>
      </c>
      <c r="M93" s="31">
        <v>2.64</v>
      </c>
      <c r="N93" s="21">
        <f t="shared" si="12"/>
        <v>0.4</v>
      </c>
      <c r="O93" s="21">
        <f t="shared" si="13"/>
        <v>1.2000000000000001E-3</v>
      </c>
      <c r="P93" s="29">
        <v>3.7070333157058509E-5</v>
      </c>
      <c r="Q93" s="29">
        <v>3.5420151295169551E-6</v>
      </c>
      <c r="R93" s="28"/>
    </row>
    <row r="94" spans="1:18" x14ac:dyDescent="0.25">
      <c r="A94" s="30">
        <v>44851</v>
      </c>
      <c r="B94" s="30" t="s">
        <v>104</v>
      </c>
      <c r="C94" s="24" t="s">
        <v>117</v>
      </c>
      <c r="D94" s="24" t="s">
        <v>118</v>
      </c>
      <c r="E94" s="21"/>
      <c r="F94" s="27">
        <f>((((P94/13650)/0.3)*0.0001)/O94)*1000000000</f>
        <v>-0.40678517674815678</v>
      </c>
      <c r="G94" s="27">
        <f t="shared" si="10"/>
        <v>6.8097245486183317E-2</v>
      </c>
      <c r="H94" s="27" t="b">
        <f t="shared" si="11"/>
        <v>0</v>
      </c>
      <c r="I94" s="21" t="s">
        <v>20</v>
      </c>
      <c r="J94" s="28"/>
      <c r="K94" s="21">
        <v>2022</v>
      </c>
      <c r="L94" s="31"/>
      <c r="M94" s="31"/>
      <c r="N94" s="21">
        <f t="shared" si="12"/>
        <v>0.4</v>
      </c>
      <c r="O94" s="21">
        <f t="shared" si="13"/>
        <v>1.2000000000000001E-3</v>
      </c>
      <c r="P94" s="29">
        <v>-1.9989423585404424E-5</v>
      </c>
      <c r="Q94" s="29">
        <v>3.3462986431910477E-6</v>
      </c>
      <c r="R94" s="25" t="s">
        <v>119</v>
      </c>
    </row>
    <row r="95" spans="1:18" x14ac:dyDescent="0.25">
      <c r="A95" s="30">
        <v>44851</v>
      </c>
      <c r="B95" s="30" t="s">
        <v>104</v>
      </c>
      <c r="C95" s="24" t="s">
        <v>120</v>
      </c>
      <c r="D95" s="24" t="s">
        <v>118</v>
      </c>
      <c r="E95" s="21"/>
      <c r="F95" s="27">
        <f>((((P95/13650)/0.3)*0.0001)/O95)*1000000000</f>
        <v>-0.98898300907819836</v>
      </c>
      <c r="G95" s="27">
        <f t="shared" si="10"/>
        <v>0.10438272343153079</v>
      </c>
      <c r="H95" s="27" t="b">
        <f t="shared" si="11"/>
        <v>0</v>
      </c>
      <c r="I95" s="21" t="s">
        <v>20</v>
      </c>
      <c r="J95" s="28"/>
      <c r="K95" s="21">
        <v>2022</v>
      </c>
      <c r="L95" s="31"/>
      <c r="M95" s="31"/>
      <c r="N95" s="21">
        <f t="shared" si="12"/>
        <v>0.4</v>
      </c>
      <c r="O95" s="21">
        <f t="shared" si="13"/>
        <v>1.2000000000000001E-3</v>
      </c>
      <c r="P95" s="29">
        <v>-4.8598625066102676E-5</v>
      </c>
      <c r="Q95" s="29">
        <v>5.1293670294254233E-6</v>
      </c>
      <c r="R95" s="25" t="s">
        <v>121</v>
      </c>
    </row>
    <row r="96" spans="1:18" x14ac:dyDescent="0.25">
      <c r="A96" s="30">
        <v>44851</v>
      </c>
      <c r="B96" s="30" t="s">
        <v>104</v>
      </c>
      <c r="C96" s="24">
        <v>3204</v>
      </c>
      <c r="D96" s="21" t="s">
        <v>23</v>
      </c>
      <c r="E96" s="21" t="s">
        <v>24</v>
      </c>
      <c r="F96" s="27">
        <f t="shared" si="14"/>
        <v>1.4856268161398027</v>
      </c>
      <c r="G96" s="27">
        <f t="shared" si="10"/>
        <v>8.3536471120056674E-2</v>
      </c>
      <c r="H96" s="27" t="b">
        <f t="shared" si="11"/>
        <v>1</v>
      </c>
      <c r="I96" s="21" t="s">
        <v>20</v>
      </c>
      <c r="J96" s="28"/>
      <c r="K96" s="21">
        <v>2022</v>
      </c>
      <c r="L96" s="21">
        <v>14.9</v>
      </c>
      <c r="M96" s="21">
        <v>27.58</v>
      </c>
      <c r="N96" s="21">
        <f t="shared" si="12"/>
        <v>0.4</v>
      </c>
      <c r="O96" s="21">
        <f t="shared" si="13"/>
        <v>1.2000000000000001E-3</v>
      </c>
      <c r="P96" s="29">
        <v>7.3003701745109903E-5</v>
      </c>
      <c r="Q96" s="29">
        <v>4.1049821908395846E-6</v>
      </c>
      <c r="R96" s="28"/>
    </row>
    <row r="97" spans="1:18" x14ac:dyDescent="0.25">
      <c r="A97" s="30">
        <v>44851</v>
      </c>
      <c r="B97" s="30" t="s">
        <v>104</v>
      </c>
      <c r="C97" s="24">
        <v>2978</v>
      </c>
      <c r="D97" s="24" t="s">
        <v>51</v>
      </c>
      <c r="E97" s="21"/>
      <c r="F97" s="27">
        <f t="shared" si="14"/>
        <v>-1.0723847318242052</v>
      </c>
      <c r="G97" s="27">
        <f t="shared" si="10"/>
        <v>5.364772696026511E-2</v>
      </c>
      <c r="H97" s="27" t="b">
        <f t="shared" si="11"/>
        <v>0</v>
      </c>
      <c r="I97" s="21" t="s">
        <v>20</v>
      </c>
      <c r="J97" s="28"/>
      <c r="K97" s="21">
        <v>2022</v>
      </c>
      <c r="L97" s="28">
        <v>10.1</v>
      </c>
      <c r="M97" s="28">
        <v>5.26</v>
      </c>
      <c r="N97" s="21">
        <f t="shared" si="12"/>
        <v>0.4</v>
      </c>
      <c r="O97" s="21">
        <f t="shared" si="13"/>
        <v>1.2000000000000001E-3</v>
      </c>
      <c r="P97" s="29">
        <v>-5.2696985721841443E-5</v>
      </c>
      <c r="Q97" s="29">
        <v>2.6362493028274277E-6</v>
      </c>
      <c r="R97" s="28"/>
    </row>
    <row r="98" spans="1:18" x14ac:dyDescent="0.25">
      <c r="A98" s="30">
        <v>44851</v>
      </c>
      <c r="B98" s="30" t="s">
        <v>104</v>
      </c>
      <c r="C98" s="24">
        <v>3284</v>
      </c>
      <c r="D98" s="24" t="s">
        <v>122</v>
      </c>
      <c r="E98" s="21"/>
      <c r="F98" s="27">
        <f t="shared" si="14"/>
        <v>0.52085721043943667</v>
      </c>
      <c r="G98" s="27">
        <f t="shared" si="10"/>
        <v>5.4203552320637359E-2</v>
      </c>
      <c r="H98" s="27" t="b">
        <f t="shared" si="11"/>
        <v>1</v>
      </c>
      <c r="I98" s="21" t="s">
        <v>20</v>
      </c>
      <c r="J98" s="28"/>
      <c r="K98" s="21">
        <v>2022</v>
      </c>
      <c r="L98" s="21">
        <v>9.4</v>
      </c>
      <c r="M98" s="21">
        <v>7.57</v>
      </c>
      <c r="N98" s="21">
        <f t="shared" si="12"/>
        <v>0.4</v>
      </c>
      <c r="O98" s="21">
        <f t="shared" si="13"/>
        <v>1.2000000000000001E-3</v>
      </c>
      <c r="P98" s="29">
        <v>2.5594923320993921E-5</v>
      </c>
      <c r="Q98" s="29">
        <v>2.6635625610361198E-6</v>
      </c>
      <c r="R98" s="28"/>
    </row>
    <row r="99" spans="1:18" x14ac:dyDescent="0.25">
      <c r="A99" s="30">
        <v>44851</v>
      </c>
      <c r="B99" s="30" t="s">
        <v>104</v>
      </c>
      <c r="C99" s="24">
        <v>3285</v>
      </c>
      <c r="D99" s="24" t="s">
        <v>122</v>
      </c>
      <c r="E99" s="21"/>
      <c r="F99" s="27">
        <f t="shared" si="14"/>
        <v>0.52677604237626818</v>
      </c>
      <c r="G99" s="27">
        <f t="shared" si="10"/>
        <v>5.1452275859895036E-2</v>
      </c>
      <c r="H99" s="27" t="b">
        <f t="shared" si="11"/>
        <v>1</v>
      </c>
      <c r="I99" s="21" t="s">
        <v>20</v>
      </c>
      <c r="J99" s="28"/>
      <c r="K99" s="21">
        <v>2022</v>
      </c>
      <c r="L99" s="21">
        <v>7.6</v>
      </c>
      <c r="M99" s="21">
        <v>6.28</v>
      </c>
      <c r="N99" s="21">
        <f t="shared" si="12"/>
        <v>0.4</v>
      </c>
      <c r="O99" s="21">
        <f t="shared" si="13"/>
        <v>1.2000000000000001E-3</v>
      </c>
      <c r="P99" s="29">
        <v>2.5885774722369814E-5</v>
      </c>
      <c r="Q99" s="29">
        <v>2.5283648357552419E-6</v>
      </c>
      <c r="R99" s="28"/>
    </row>
    <row r="100" spans="1:18" x14ac:dyDescent="0.25">
      <c r="A100" s="30">
        <v>44851</v>
      </c>
      <c r="B100" s="30" t="s">
        <v>104</v>
      </c>
      <c r="C100" s="24">
        <v>3455</v>
      </c>
      <c r="D100" s="24" t="s">
        <v>122</v>
      </c>
      <c r="E100" s="21"/>
      <c r="F100" s="27">
        <f t="shared" si="14"/>
        <v>2.1915820435122524</v>
      </c>
      <c r="G100" s="27">
        <f t="shared" si="10"/>
        <v>4.1899394386354732E-2</v>
      </c>
      <c r="H100" s="27" t="b">
        <f t="shared" si="11"/>
        <v>1</v>
      </c>
      <c r="I100" s="21" t="s">
        <v>20</v>
      </c>
      <c r="J100" s="28"/>
      <c r="K100" s="21">
        <v>2022</v>
      </c>
      <c r="L100" s="21">
        <v>10.5</v>
      </c>
      <c r="M100" s="21">
        <v>22.933</v>
      </c>
      <c r="N100" s="21">
        <f t="shared" si="12"/>
        <v>0.4</v>
      </c>
      <c r="O100" s="21">
        <f t="shared" si="13"/>
        <v>1.2000000000000001E-3</v>
      </c>
      <c r="P100" s="29">
        <v>1.076943416181921E-4</v>
      </c>
      <c r="Q100" s="29">
        <v>2.0589362401454716E-6</v>
      </c>
      <c r="R100" s="28"/>
    </row>
    <row r="101" spans="1:18" x14ac:dyDescent="0.25">
      <c r="A101" s="30">
        <v>44851</v>
      </c>
      <c r="B101" s="30" t="s">
        <v>104</v>
      </c>
      <c r="C101" s="24">
        <v>3454</v>
      </c>
      <c r="D101" s="24" t="s">
        <v>122</v>
      </c>
      <c r="E101" s="21"/>
      <c r="F101" s="27">
        <f t="shared" si="14"/>
        <v>2.9448879263791992</v>
      </c>
      <c r="G101" s="27">
        <f t="shared" si="10"/>
        <v>4.435155010543311E-2</v>
      </c>
      <c r="H101" s="27" t="b">
        <f t="shared" si="11"/>
        <v>1</v>
      </c>
      <c r="I101" s="21" t="s">
        <v>20</v>
      </c>
      <c r="J101" s="28"/>
      <c r="K101" s="21">
        <v>2022</v>
      </c>
      <c r="L101" s="21">
        <v>8.9</v>
      </c>
      <c r="M101" s="21">
        <v>9.6999999999999993</v>
      </c>
      <c r="N101" s="21">
        <f t="shared" si="12"/>
        <v>0.4</v>
      </c>
      <c r="O101" s="21">
        <f t="shared" si="13"/>
        <v>1.2000000000000001E-3</v>
      </c>
      <c r="P101" s="29">
        <v>1.4471179270227386E-4</v>
      </c>
      <c r="Q101" s="29">
        <v>2.1794351721809829E-6</v>
      </c>
      <c r="R101" s="28"/>
    </row>
  </sheetData>
  <conditionalFormatting sqref="H62:H101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37" workbookViewId="0">
      <selection activeCell="B93" sqref="B93"/>
    </sheetView>
  </sheetViews>
  <sheetFormatPr defaultRowHeight="15" x14ac:dyDescent="0.25"/>
  <cols>
    <col min="1" max="1" width="17.85546875" style="33" customWidth="1"/>
    <col min="2" max="2" width="17" customWidth="1"/>
    <col min="3" max="3" width="24.42578125" customWidth="1"/>
    <col min="4" max="4" width="24.140625" customWidth="1"/>
    <col min="5" max="5" width="19.7109375" customWidth="1"/>
    <col min="6" max="6" width="18.7109375" customWidth="1"/>
    <col min="7" max="7" width="19.85546875" customWidth="1"/>
    <col min="11" max="11" width="21.5703125" customWidth="1"/>
  </cols>
  <sheetData>
    <row r="1" spans="1:12" x14ac:dyDescent="0.25">
      <c r="A1" s="33" t="s">
        <v>0</v>
      </c>
      <c r="B1" t="s">
        <v>1</v>
      </c>
      <c r="C1" t="s">
        <v>125</v>
      </c>
      <c r="D1" t="s">
        <v>126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98</v>
      </c>
      <c r="L1" t="s">
        <v>41</v>
      </c>
    </row>
    <row r="2" spans="1:12" x14ac:dyDescent="0.25">
      <c r="A2" s="34" t="s">
        <v>45</v>
      </c>
      <c r="B2" t="s">
        <v>50</v>
      </c>
      <c r="C2" t="s">
        <v>51</v>
      </c>
      <c r="D2" t="s">
        <v>52</v>
      </c>
      <c r="E2">
        <v>1.4992247912362306</v>
      </c>
      <c r="F2" t="s">
        <v>48</v>
      </c>
      <c r="H2">
        <v>2021</v>
      </c>
      <c r="K2" t="s">
        <v>127</v>
      </c>
      <c r="L2" t="s">
        <v>42</v>
      </c>
    </row>
    <row r="3" spans="1:12" x14ac:dyDescent="0.25">
      <c r="A3" s="34" t="s">
        <v>53</v>
      </c>
      <c r="B3" t="s">
        <v>60</v>
      </c>
      <c r="C3" t="s">
        <v>51</v>
      </c>
      <c r="D3" t="s">
        <v>52</v>
      </c>
      <c r="E3">
        <v>11.846631800800647</v>
      </c>
      <c r="F3" t="s">
        <v>61</v>
      </c>
      <c r="H3">
        <v>2021</v>
      </c>
      <c r="K3" t="s">
        <v>127</v>
      </c>
      <c r="L3" t="s">
        <v>42</v>
      </c>
    </row>
    <row r="4" spans="1:12" x14ac:dyDescent="0.25">
      <c r="A4" s="34" t="s">
        <v>53</v>
      </c>
      <c r="B4" t="s">
        <v>65</v>
      </c>
      <c r="C4" t="s">
        <v>51</v>
      </c>
      <c r="D4" t="s">
        <v>52</v>
      </c>
      <c r="E4">
        <v>2.7461586601371462</v>
      </c>
      <c r="F4" t="s">
        <v>61</v>
      </c>
      <c r="H4">
        <v>2021</v>
      </c>
      <c r="K4" t="s">
        <v>127</v>
      </c>
      <c r="L4" t="s">
        <v>42</v>
      </c>
    </row>
    <row r="5" spans="1:12" x14ac:dyDescent="0.25">
      <c r="A5" s="34" t="s">
        <v>53</v>
      </c>
      <c r="B5" t="s">
        <v>67</v>
      </c>
      <c r="C5" t="s">
        <v>51</v>
      </c>
      <c r="D5" t="s">
        <v>52</v>
      </c>
      <c r="E5" t="s">
        <v>32</v>
      </c>
      <c r="F5" t="s">
        <v>61</v>
      </c>
      <c r="H5">
        <v>2021</v>
      </c>
      <c r="K5" t="s">
        <v>127</v>
      </c>
      <c r="L5" t="s">
        <v>42</v>
      </c>
    </row>
    <row r="6" spans="1:12" x14ac:dyDescent="0.25">
      <c r="A6" s="34" t="s">
        <v>53</v>
      </c>
      <c r="B6" t="s">
        <v>68</v>
      </c>
      <c r="C6" t="s">
        <v>51</v>
      </c>
      <c r="D6" t="s">
        <v>52</v>
      </c>
      <c r="E6">
        <v>50.285319983892158</v>
      </c>
      <c r="F6" t="s">
        <v>61</v>
      </c>
      <c r="H6">
        <v>2021</v>
      </c>
      <c r="K6" t="s">
        <v>127</v>
      </c>
      <c r="L6" t="s">
        <v>42</v>
      </c>
    </row>
    <row r="7" spans="1:12" x14ac:dyDescent="0.25">
      <c r="A7" s="34" t="s">
        <v>53</v>
      </c>
      <c r="B7" t="s">
        <v>70</v>
      </c>
      <c r="C7" t="s">
        <v>51</v>
      </c>
      <c r="D7" t="s">
        <v>52</v>
      </c>
      <c r="E7">
        <v>35.48644655642719</v>
      </c>
      <c r="F7" t="s">
        <v>61</v>
      </c>
      <c r="H7">
        <v>2021</v>
      </c>
      <c r="K7" t="s">
        <v>127</v>
      </c>
      <c r="L7" t="s">
        <v>42</v>
      </c>
    </row>
    <row r="8" spans="1:12" x14ac:dyDescent="0.25">
      <c r="A8" s="34" t="s">
        <v>71</v>
      </c>
      <c r="B8" t="s">
        <v>72</v>
      </c>
      <c r="C8" t="s">
        <v>51</v>
      </c>
      <c r="D8" t="s">
        <v>73</v>
      </c>
      <c r="E8">
        <v>1.4393289247090741</v>
      </c>
      <c r="F8" t="s">
        <v>74</v>
      </c>
      <c r="H8">
        <v>2021</v>
      </c>
      <c r="K8" t="s">
        <v>127</v>
      </c>
      <c r="L8" t="s">
        <v>42</v>
      </c>
    </row>
    <row r="9" spans="1:12" x14ac:dyDescent="0.25">
      <c r="A9" s="34" t="s">
        <v>71</v>
      </c>
      <c r="B9" t="s">
        <v>75</v>
      </c>
      <c r="C9" t="s">
        <v>51</v>
      </c>
      <c r="D9" t="s">
        <v>73</v>
      </c>
      <c r="E9" t="s">
        <v>32</v>
      </c>
      <c r="F9" t="s">
        <v>74</v>
      </c>
      <c r="H9">
        <v>2021</v>
      </c>
      <c r="K9" t="s">
        <v>127</v>
      </c>
      <c r="L9" t="s">
        <v>42</v>
      </c>
    </row>
    <row r="10" spans="1:12" x14ac:dyDescent="0.25">
      <c r="A10" s="34" t="s">
        <v>71</v>
      </c>
      <c r="B10" t="s">
        <v>77</v>
      </c>
      <c r="C10" t="s">
        <v>51</v>
      </c>
      <c r="D10" t="s">
        <v>73</v>
      </c>
      <c r="E10">
        <v>9.8331527910233696</v>
      </c>
      <c r="F10" t="s">
        <v>61</v>
      </c>
      <c r="H10">
        <v>2022</v>
      </c>
      <c r="K10" t="s">
        <v>128</v>
      </c>
      <c r="L10" t="s">
        <v>42</v>
      </c>
    </row>
    <row r="11" spans="1:12" x14ac:dyDescent="0.25">
      <c r="A11" s="34" t="s">
        <v>71</v>
      </c>
      <c r="B11" t="s">
        <v>78</v>
      </c>
      <c r="C11" t="s">
        <v>51</v>
      </c>
      <c r="D11" t="s">
        <v>73</v>
      </c>
      <c r="E11">
        <v>23.38440818962588</v>
      </c>
      <c r="F11" t="s">
        <v>61</v>
      </c>
      <c r="H11">
        <v>2022</v>
      </c>
      <c r="K11" t="s">
        <v>128</v>
      </c>
      <c r="L11" t="s">
        <v>42</v>
      </c>
    </row>
    <row r="12" spans="1:12" x14ac:dyDescent="0.25">
      <c r="A12" s="34" t="s">
        <v>71</v>
      </c>
      <c r="B12" t="s">
        <v>79</v>
      </c>
      <c r="C12" t="s">
        <v>51</v>
      </c>
      <c r="D12" t="s">
        <v>73</v>
      </c>
      <c r="E12">
        <v>23.109153011113843</v>
      </c>
      <c r="F12" t="s">
        <v>61</v>
      </c>
      <c r="H12">
        <v>2022</v>
      </c>
      <c r="K12" t="s">
        <v>127</v>
      </c>
      <c r="L12" t="s">
        <v>42</v>
      </c>
    </row>
    <row r="13" spans="1:12" x14ac:dyDescent="0.25">
      <c r="A13" s="34" t="s">
        <v>71</v>
      </c>
      <c r="B13" t="s">
        <v>80</v>
      </c>
      <c r="C13" t="s">
        <v>51</v>
      </c>
      <c r="D13" t="s">
        <v>73</v>
      </c>
      <c r="E13">
        <v>61.338469588072947</v>
      </c>
      <c r="F13" t="s">
        <v>61</v>
      </c>
      <c r="H13">
        <v>2022</v>
      </c>
      <c r="K13" t="s">
        <v>129</v>
      </c>
      <c r="L13" t="s">
        <v>42</v>
      </c>
    </row>
    <row r="14" spans="1:12" x14ac:dyDescent="0.25">
      <c r="A14" s="34" t="s">
        <v>71</v>
      </c>
      <c r="B14" t="s">
        <v>81</v>
      </c>
      <c r="C14" t="s">
        <v>51</v>
      </c>
      <c r="D14" t="s">
        <v>73</v>
      </c>
      <c r="E14">
        <v>14.862007634790986</v>
      </c>
      <c r="F14" t="s">
        <v>61</v>
      </c>
      <c r="H14">
        <v>2022</v>
      </c>
      <c r="K14" t="s">
        <v>129</v>
      </c>
      <c r="L14" t="s">
        <v>42</v>
      </c>
    </row>
    <row r="15" spans="1:12" x14ac:dyDescent="0.25">
      <c r="A15" s="34" t="s">
        <v>71</v>
      </c>
      <c r="B15" t="s">
        <v>82</v>
      </c>
      <c r="C15" t="s">
        <v>51</v>
      </c>
      <c r="D15" t="s">
        <v>73</v>
      </c>
      <c r="E15">
        <v>3.2876421030836691</v>
      </c>
      <c r="F15" t="s">
        <v>61</v>
      </c>
      <c r="H15">
        <v>2022</v>
      </c>
      <c r="K15" t="s">
        <v>129</v>
      </c>
      <c r="L15" t="s">
        <v>42</v>
      </c>
    </row>
    <row r="16" spans="1:12" x14ac:dyDescent="0.25">
      <c r="A16" s="34" t="s">
        <v>71</v>
      </c>
      <c r="B16" t="s">
        <v>83</v>
      </c>
      <c r="C16" t="s">
        <v>51</v>
      </c>
      <c r="D16" t="s">
        <v>73</v>
      </c>
      <c r="E16" t="s">
        <v>32</v>
      </c>
      <c r="F16" t="s">
        <v>74</v>
      </c>
      <c r="H16">
        <v>2021</v>
      </c>
      <c r="K16" t="s">
        <v>127</v>
      </c>
      <c r="L16" t="s">
        <v>42</v>
      </c>
    </row>
    <row r="17" spans="1:12" x14ac:dyDescent="0.25">
      <c r="A17" s="34" t="s">
        <v>71</v>
      </c>
      <c r="B17" t="s">
        <v>86</v>
      </c>
      <c r="C17" t="s">
        <v>51</v>
      </c>
      <c r="D17" t="s">
        <v>73</v>
      </c>
      <c r="E17">
        <v>16.525020050491602</v>
      </c>
      <c r="F17" t="s">
        <v>61</v>
      </c>
      <c r="H17">
        <v>2021</v>
      </c>
      <c r="K17" t="s">
        <v>129</v>
      </c>
      <c r="L17" t="s">
        <v>42</v>
      </c>
    </row>
    <row r="18" spans="1:12" x14ac:dyDescent="0.25">
      <c r="A18" s="34" t="s">
        <v>71</v>
      </c>
      <c r="B18" t="s">
        <v>87</v>
      </c>
      <c r="C18" t="s">
        <v>51</v>
      </c>
      <c r="D18" t="s">
        <v>73</v>
      </c>
      <c r="E18" t="s">
        <v>32</v>
      </c>
      <c r="F18" t="s">
        <v>61</v>
      </c>
      <c r="H18">
        <v>2021</v>
      </c>
      <c r="K18" t="s">
        <v>127</v>
      </c>
      <c r="L18" t="s">
        <v>42</v>
      </c>
    </row>
    <row r="19" spans="1:12" x14ac:dyDescent="0.25">
      <c r="A19" s="33">
        <v>44851</v>
      </c>
      <c r="B19">
        <v>2979</v>
      </c>
      <c r="C19" t="s">
        <v>51</v>
      </c>
      <c r="D19" t="s">
        <v>73</v>
      </c>
      <c r="E19" t="s">
        <v>32</v>
      </c>
      <c r="F19" t="s">
        <v>20</v>
      </c>
      <c r="H19">
        <v>2022</v>
      </c>
      <c r="I19">
        <v>9.5</v>
      </c>
      <c r="J19">
        <v>4.54</v>
      </c>
      <c r="L19" t="s">
        <v>124</v>
      </c>
    </row>
    <row r="20" spans="1:12" x14ac:dyDescent="0.25">
      <c r="A20" s="33">
        <v>44851</v>
      </c>
      <c r="B20">
        <v>2981</v>
      </c>
      <c r="C20" t="s">
        <v>51</v>
      </c>
      <c r="D20" t="s">
        <v>73</v>
      </c>
      <c r="E20">
        <v>0.76514354674055818</v>
      </c>
      <c r="F20" t="s">
        <v>20</v>
      </c>
      <c r="H20">
        <v>2022</v>
      </c>
      <c r="I20">
        <v>9.3000000000000007</v>
      </c>
      <c r="J20">
        <v>4.2699999999999996</v>
      </c>
      <c r="L20" t="s">
        <v>124</v>
      </c>
    </row>
    <row r="21" spans="1:12" x14ac:dyDescent="0.25">
      <c r="A21" s="33">
        <v>44851</v>
      </c>
      <c r="B21">
        <v>2978</v>
      </c>
      <c r="C21" t="s">
        <v>51</v>
      </c>
      <c r="D21" t="s">
        <v>73</v>
      </c>
      <c r="E21" t="s">
        <v>32</v>
      </c>
      <c r="F21" t="s">
        <v>20</v>
      </c>
      <c r="H21">
        <v>2022</v>
      </c>
      <c r="I21">
        <v>10.1</v>
      </c>
      <c r="J21">
        <v>5.26</v>
      </c>
      <c r="L21" t="s">
        <v>124</v>
      </c>
    </row>
    <row r="22" spans="1:12" x14ac:dyDescent="0.25">
      <c r="A22" s="33">
        <v>44851</v>
      </c>
      <c r="B22">
        <v>2978</v>
      </c>
      <c r="C22" t="s">
        <v>51</v>
      </c>
      <c r="D22" t="s">
        <v>73</v>
      </c>
      <c r="E22" t="s">
        <v>32</v>
      </c>
      <c r="F22" t="s">
        <v>20</v>
      </c>
      <c r="H22">
        <v>2022</v>
      </c>
      <c r="I22">
        <v>10.1</v>
      </c>
      <c r="J22">
        <v>5.26</v>
      </c>
      <c r="L22" t="s">
        <v>124</v>
      </c>
    </row>
    <row r="24" spans="1:12" x14ac:dyDescent="0.25">
      <c r="A24" s="33" t="s">
        <v>51</v>
      </c>
    </row>
    <row r="25" spans="1:12" x14ac:dyDescent="0.25">
      <c r="A25" s="33" t="s">
        <v>133</v>
      </c>
      <c r="B25">
        <f>COUNTA(C2:C22)</f>
        <v>21</v>
      </c>
    </row>
    <row r="26" spans="1:12" x14ac:dyDescent="0.25">
      <c r="A26" s="33" t="s">
        <v>134</v>
      </c>
      <c r="B26" s="36">
        <f>(COUNTIF(E2:E22, "n.d."))/B25</f>
        <v>0.33333333333333331</v>
      </c>
    </row>
    <row r="27" spans="1:12" x14ac:dyDescent="0.25">
      <c r="A27" s="33" t="s">
        <v>135</v>
      </c>
      <c r="B27">
        <f>AVERAGE(E2:E22)</f>
        <v>18.314864830867521</v>
      </c>
    </row>
    <row r="28" spans="1:12" x14ac:dyDescent="0.25">
      <c r="A28" s="33" t="s">
        <v>136</v>
      </c>
      <c r="B28">
        <f>STDEV(E2:E22)</f>
        <v>18.992582997138161</v>
      </c>
    </row>
    <row r="30" spans="1:12" x14ac:dyDescent="0.25">
      <c r="A30" s="33">
        <v>44851</v>
      </c>
      <c r="B30">
        <v>3284</v>
      </c>
      <c r="C30" t="s">
        <v>122</v>
      </c>
      <c r="E30">
        <v>0.52085721043943667</v>
      </c>
      <c r="F30" t="s">
        <v>20</v>
      </c>
      <c r="H30">
        <v>2022</v>
      </c>
      <c r="I30">
        <v>9.4</v>
      </c>
      <c r="J30">
        <v>7.57</v>
      </c>
      <c r="L30" t="s">
        <v>124</v>
      </c>
    </row>
    <row r="31" spans="1:12" x14ac:dyDescent="0.25">
      <c r="A31" s="33">
        <v>44851</v>
      </c>
      <c r="B31">
        <v>3285</v>
      </c>
      <c r="C31" t="s">
        <v>122</v>
      </c>
      <c r="E31">
        <v>0.52677604237626818</v>
      </c>
      <c r="F31" t="s">
        <v>20</v>
      </c>
      <c r="H31">
        <v>2022</v>
      </c>
      <c r="I31">
        <v>7.6</v>
      </c>
      <c r="J31">
        <v>6.28</v>
      </c>
      <c r="L31" t="s">
        <v>124</v>
      </c>
    </row>
    <row r="32" spans="1:12" x14ac:dyDescent="0.25">
      <c r="A32" s="33">
        <v>44851</v>
      </c>
      <c r="B32">
        <v>3455</v>
      </c>
      <c r="C32" t="s">
        <v>122</v>
      </c>
      <c r="E32">
        <v>2.1915820435122524</v>
      </c>
      <c r="F32" t="s">
        <v>20</v>
      </c>
      <c r="H32">
        <v>2022</v>
      </c>
      <c r="I32">
        <v>10.5</v>
      </c>
      <c r="J32">
        <v>22.933</v>
      </c>
      <c r="L32" t="s">
        <v>124</v>
      </c>
    </row>
    <row r="33" spans="1:12" x14ac:dyDescent="0.25">
      <c r="A33" s="33">
        <v>44851</v>
      </c>
      <c r="B33">
        <v>3454</v>
      </c>
      <c r="C33" t="s">
        <v>122</v>
      </c>
      <c r="E33">
        <v>2.9448879263791992</v>
      </c>
      <c r="F33" t="s">
        <v>20</v>
      </c>
      <c r="H33">
        <v>2022</v>
      </c>
      <c r="I33">
        <v>8.9</v>
      </c>
      <c r="J33">
        <v>9.6999999999999993</v>
      </c>
      <c r="L33" t="s">
        <v>124</v>
      </c>
    </row>
    <row r="34" spans="1:12" x14ac:dyDescent="0.25">
      <c r="A34" s="33">
        <v>44851</v>
      </c>
      <c r="B34" t="s">
        <v>117</v>
      </c>
      <c r="C34" t="s">
        <v>118</v>
      </c>
      <c r="E34" t="s">
        <v>32</v>
      </c>
      <c r="F34" t="s">
        <v>20</v>
      </c>
      <c r="H34">
        <v>2022</v>
      </c>
      <c r="K34" t="s">
        <v>119</v>
      </c>
      <c r="L34" t="s">
        <v>124</v>
      </c>
    </row>
    <row r="35" spans="1:12" x14ac:dyDescent="0.25">
      <c r="A35" s="33">
        <v>44851</v>
      </c>
      <c r="B35" t="s">
        <v>120</v>
      </c>
      <c r="C35" t="s">
        <v>118</v>
      </c>
      <c r="E35" t="s">
        <v>32</v>
      </c>
      <c r="F35" t="s">
        <v>20</v>
      </c>
      <c r="H35">
        <v>2022</v>
      </c>
      <c r="K35" t="s">
        <v>121</v>
      </c>
      <c r="L35" t="s">
        <v>124</v>
      </c>
    </row>
    <row r="36" spans="1:12" x14ac:dyDescent="0.25">
      <c r="A36" s="34" t="s">
        <v>16</v>
      </c>
      <c r="B36" t="s">
        <v>25</v>
      </c>
      <c r="C36" t="s">
        <v>26</v>
      </c>
      <c r="D36" t="s">
        <v>27</v>
      </c>
      <c r="E36">
        <v>1.7041073951643091</v>
      </c>
      <c r="F36" t="s">
        <v>20</v>
      </c>
      <c r="H36">
        <v>2021</v>
      </c>
      <c r="L36" t="s">
        <v>42</v>
      </c>
    </row>
    <row r="37" spans="1:12" x14ac:dyDescent="0.25">
      <c r="A37" s="34" t="s">
        <v>16</v>
      </c>
      <c r="B37" t="s">
        <v>28</v>
      </c>
      <c r="C37" t="s">
        <v>26</v>
      </c>
      <c r="D37" t="s">
        <v>27</v>
      </c>
      <c r="E37">
        <v>1.7773769225569642</v>
      </c>
      <c r="F37" t="s">
        <v>20</v>
      </c>
      <c r="H37">
        <v>2021</v>
      </c>
      <c r="L37" t="s">
        <v>42</v>
      </c>
    </row>
    <row r="38" spans="1:12" x14ac:dyDescent="0.25">
      <c r="A38" s="34" t="s">
        <v>16</v>
      </c>
      <c r="B38" t="s">
        <v>25</v>
      </c>
      <c r="C38" t="s">
        <v>26</v>
      </c>
      <c r="D38" t="s">
        <v>27</v>
      </c>
      <c r="E38">
        <v>1.7041073951643091</v>
      </c>
      <c r="F38" t="s">
        <v>48</v>
      </c>
      <c r="H38">
        <v>2021</v>
      </c>
      <c r="K38" t="s">
        <v>127</v>
      </c>
      <c r="L38" t="s">
        <v>42</v>
      </c>
    </row>
    <row r="39" spans="1:12" x14ac:dyDescent="0.25">
      <c r="A39" s="34" t="s">
        <v>16</v>
      </c>
      <c r="B39" t="s">
        <v>28</v>
      </c>
      <c r="C39" t="s">
        <v>26</v>
      </c>
      <c r="D39" t="s">
        <v>27</v>
      </c>
      <c r="E39">
        <v>1.7773769225569642</v>
      </c>
      <c r="F39" t="s">
        <v>48</v>
      </c>
      <c r="H39">
        <v>2021</v>
      </c>
      <c r="K39" t="s">
        <v>127</v>
      </c>
      <c r="L39" t="s">
        <v>42</v>
      </c>
    </row>
    <row r="40" spans="1:12" x14ac:dyDescent="0.25">
      <c r="A40" s="34" t="s">
        <v>16</v>
      </c>
      <c r="B40" t="s">
        <v>17</v>
      </c>
      <c r="C40" t="s">
        <v>18</v>
      </c>
      <c r="D40" t="s">
        <v>19</v>
      </c>
      <c r="E40">
        <v>0.71743417415901634</v>
      </c>
      <c r="F40" t="s">
        <v>20</v>
      </c>
      <c r="H40">
        <v>2021</v>
      </c>
      <c r="L40" t="s">
        <v>42</v>
      </c>
    </row>
    <row r="41" spans="1:12" x14ac:dyDescent="0.25">
      <c r="A41" s="34" t="s">
        <v>16</v>
      </c>
      <c r="B41" t="s">
        <v>21</v>
      </c>
      <c r="C41" t="s">
        <v>18</v>
      </c>
      <c r="D41" t="s">
        <v>19</v>
      </c>
      <c r="E41">
        <v>0.45126609554605229</v>
      </c>
      <c r="F41" t="s">
        <v>20</v>
      </c>
      <c r="H41">
        <v>2021</v>
      </c>
      <c r="L41" t="s">
        <v>42</v>
      </c>
    </row>
    <row r="42" spans="1:12" x14ac:dyDescent="0.25">
      <c r="A42" s="34" t="s">
        <v>16</v>
      </c>
      <c r="B42" t="s">
        <v>35</v>
      </c>
      <c r="C42" t="s">
        <v>18</v>
      </c>
      <c r="D42" t="s">
        <v>19</v>
      </c>
      <c r="E42" t="s">
        <v>32</v>
      </c>
      <c r="F42" t="s">
        <v>20</v>
      </c>
      <c r="H42">
        <v>2021</v>
      </c>
      <c r="L42" t="s">
        <v>42</v>
      </c>
    </row>
    <row r="43" spans="1:12" x14ac:dyDescent="0.25">
      <c r="A43" s="34" t="s">
        <v>45</v>
      </c>
      <c r="B43" t="s">
        <v>17</v>
      </c>
      <c r="C43" t="s">
        <v>18</v>
      </c>
      <c r="D43" t="s">
        <v>19</v>
      </c>
      <c r="E43">
        <v>0.71743417415901634</v>
      </c>
      <c r="F43" t="s">
        <v>48</v>
      </c>
      <c r="H43">
        <v>2021</v>
      </c>
      <c r="K43" t="s">
        <v>127</v>
      </c>
      <c r="L43" t="s">
        <v>42</v>
      </c>
    </row>
    <row r="44" spans="1:12" x14ac:dyDescent="0.25">
      <c r="A44" s="34" t="s">
        <v>16</v>
      </c>
      <c r="B44" t="s">
        <v>21</v>
      </c>
      <c r="C44" t="s">
        <v>18</v>
      </c>
      <c r="D44" t="s">
        <v>19</v>
      </c>
      <c r="E44">
        <v>0.45126609554605229</v>
      </c>
      <c r="F44" t="s">
        <v>48</v>
      </c>
      <c r="H44">
        <v>2021</v>
      </c>
      <c r="K44" t="s">
        <v>127</v>
      </c>
      <c r="L44" t="s">
        <v>42</v>
      </c>
    </row>
    <row r="45" spans="1:12" x14ac:dyDescent="0.25">
      <c r="A45" s="34" t="s">
        <v>16</v>
      </c>
      <c r="B45" t="s">
        <v>35</v>
      </c>
      <c r="C45" t="s">
        <v>18</v>
      </c>
      <c r="D45" t="s">
        <v>19</v>
      </c>
      <c r="E45" t="s">
        <v>32</v>
      </c>
      <c r="F45" t="s">
        <v>48</v>
      </c>
      <c r="H45">
        <v>2021</v>
      </c>
      <c r="K45" t="s">
        <v>127</v>
      </c>
      <c r="L45" t="s">
        <v>42</v>
      </c>
    </row>
    <row r="46" spans="1:12" x14ac:dyDescent="0.25">
      <c r="A46" s="34" t="s">
        <v>16</v>
      </c>
      <c r="B46" t="s">
        <v>22</v>
      </c>
      <c r="C46" t="s">
        <v>23</v>
      </c>
      <c r="D46" t="s">
        <v>24</v>
      </c>
      <c r="E46">
        <v>63.442345303794326</v>
      </c>
      <c r="F46" t="s">
        <v>20</v>
      </c>
      <c r="H46">
        <v>2021</v>
      </c>
      <c r="L46" t="s">
        <v>42</v>
      </c>
    </row>
    <row r="47" spans="1:12" x14ac:dyDescent="0.25">
      <c r="A47" s="34" t="s">
        <v>16</v>
      </c>
      <c r="B47" t="s">
        <v>34</v>
      </c>
      <c r="C47" t="s">
        <v>23</v>
      </c>
      <c r="D47" t="s">
        <v>24</v>
      </c>
      <c r="E47">
        <v>115.85717726068604</v>
      </c>
      <c r="F47" t="s">
        <v>20</v>
      </c>
      <c r="H47">
        <v>2021</v>
      </c>
      <c r="L47" t="s">
        <v>42</v>
      </c>
    </row>
    <row r="48" spans="1:12" x14ac:dyDescent="0.25">
      <c r="A48" s="34" t="s">
        <v>45</v>
      </c>
      <c r="B48" t="s">
        <v>46</v>
      </c>
      <c r="C48" t="s">
        <v>47</v>
      </c>
      <c r="D48" t="s">
        <v>24</v>
      </c>
      <c r="E48">
        <v>18.220675721116404</v>
      </c>
      <c r="F48" t="s">
        <v>48</v>
      </c>
      <c r="H48">
        <v>2021</v>
      </c>
      <c r="K48" t="s">
        <v>127</v>
      </c>
      <c r="L48" t="s">
        <v>42</v>
      </c>
    </row>
    <row r="49" spans="1:12" x14ac:dyDescent="0.25">
      <c r="A49" s="34" t="s">
        <v>45</v>
      </c>
      <c r="B49" t="s">
        <v>49</v>
      </c>
      <c r="C49" t="s">
        <v>47</v>
      </c>
      <c r="D49" t="s">
        <v>24</v>
      </c>
      <c r="E49">
        <v>23.981770013516101</v>
      </c>
      <c r="F49" t="s">
        <v>48</v>
      </c>
      <c r="H49">
        <v>2021</v>
      </c>
      <c r="K49" t="s">
        <v>127</v>
      </c>
      <c r="L49" t="s">
        <v>42</v>
      </c>
    </row>
    <row r="50" spans="1:12" x14ac:dyDescent="0.25">
      <c r="A50" s="34" t="s">
        <v>16</v>
      </c>
      <c r="B50" t="s">
        <v>22</v>
      </c>
      <c r="C50" t="s">
        <v>23</v>
      </c>
      <c r="D50" t="s">
        <v>24</v>
      </c>
      <c r="E50">
        <v>63.442345303794326</v>
      </c>
      <c r="F50" t="s">
        <v>48</v>
      </c>
      <c r="H50">
        <v>2021</v>
      </c>
      <c r="K50" t="s">
        <v>127</v>
      </c>
      <c r="L50" t="s">
        <v>42</v>
      </c>
    </row>
    <row r="51" spans="1:12" x14ac:dyDescent="0.25">
      <c r="A51" s="34" t="s">
        <v>16</v>
      </c>
      <c r="B51" t="s">
        <v>34</v>
      </c>
      <c r="C51" t="s">
        <v>23</v>
      </c>
      <c r="D51" t="s">
        <v>24</v>
      </c>
      <c r="E51">
        <v>115.85717726068604</v>
      </c>
      <c r="F51" t="s">
        <v>48</v>
      </c>
      <c r="H51">
        <v>2021</v>
      </c>
      <c r="K51" t="s">
        <v>127</v>
      </c>
      <c r="L51" t="s">
        <v>42</v>
      </c>
    </row>
    <row r="52" spans="1:12" x14ac:dyDescent="0.25">
      <c r="A52" s="34" t="s">
        <v>53</v>
      </c>
      <c r="B52" t="s">
        <v>54</v>
      </c>
      <c r="C52" t="s">
        <v>23</v>
      </c>
      <c r="D52" t="s">
        <v>24</v>
      </c>
      <c r="E52">
        <v>66.233298760180574</v>
      </c>
      <c r="F52" t="s">
        <v>48</v>
      </c>
      <c r="H52">
        <v>2021</v>
      </c>
      <c r="K52" t="s">
        <v>127</v>
      </c>
      <c r="L52" t="s">
        <v>42</v>
      </c>
    </row>
    <row r="53" spans="1:12" x14ac:dyDescent="0.25">
      <c r="A53" s="34" t="s">
        <v>53</v>
      </c>
      <c r="B53" t="s">
        <v>55</v>
      </c>
      <c r="C53" t="s">
        <v>23</v>
      </c>
      <c r="D53" t="s">
        <v>24</v>
      </c>
      <c r="E53">
        <v>58.10012866464487</v>
      </c>
      <c r="F53" t="s">
        <v>48</v>
      </c>
      <c r="H53">
        <v>2021</v>
      </c>
      <c r="K53" t="s">
        <v>127</v>
      </c>
      <c r="L53" t="s">
        <v>42</v>
      </c>
    </row>
    <row r="54" spans="1:12" x14ac:dyDescent="0.25">
      <c r="A54" s="33">
        <v>44841</v>
      </c>
      <c r="B54" t="s">
        <v>105</v>
      </c>
      <c r="C54" t="s">
        <v>23</v>
      </c>
      <c r="D54" t="s">
        <v>24</v>
      </c>
      <c r="E54">
        <v>9.9753841160504138</v>
      </c>
      <c r="F54" t="s">
        <v>20</v>
      </c>
      <c r="H54">
        <v>2022</v>
      </c>
      <c r="I54">
        <v>13.7</v>
      </c>
      <c r="J54">
        <v>21.47</v>
      </c>
      <c r="L54" t="s">
        <v>124</v>
      </c>
    </row>
    <row r="55" spans="1:12" x14ac:dyDescent="0.25">
      <c r="A55" s="33">
        <v>44841</v>
      </c>
      <c r="B55" t="s">
        <v>106</v>
      </c>
      <c r="C55" t="s">
        <v>23</v>
      </c>
      <c r="D55" t="s">
        <v>24</v>
      </c>
      <c r="E55">
        <v>10.603856452613721</v>
      </c>
      <c r="F55" t="s">
        <v>20</v>
      </c>
      <c r="H55">
        <v>2022</v>
      </c>
      <c r="I55">
        <v>14</v>
      </c>
      <c r="J55">
        <v>17.600000000000001</v>
      </c>
      <c r="L55" t="s">
        <v>124</v>
      </c>
    </row>
    <row r="56" spans="1:12" x14ac:dyDescent="0.25">
      <c r="A56" s="33">
        <v>44841</v>
      </c>
      <c r="B56" t="s">
        <v>107</v>
      </c>
      <c r="C56" t="s">
        <v>23</v>
      </c>
      <c r="D56" t="s">
        <v>24</v>
      </c>
      <c r="E56">
        <v>7.2403456856127564</v>
      </c>
      <c r="F56" t="s">
        <v>20</v>
      </c>
      <c r="H56">
        <v>2022</v>
      </c>
      <c r="I56">
        <v>17.5</v>
      </c>
      <c r="J56">
        <v>37.700000000000003</v>
      </c>
      <c r="L56" t="s">
        <v>124</v>
      </c>
    </row>
    <row r="57" spans="1:12" x14ac:dyDescent="0.25">
      <c r="A57" s="33">
        <v>44841</v>
      </c>
      <c r="B57" t="s">
        <v>108</v>
      </c>
      <c r="C57" t="s">
        <v>23</v>
      </c>
      <c r="D57" t="s">
        <v>24</v>
      </c>
      <c r="E57">
        <v>6.2067023991931292</v>
      </c>
      <c r="F57" t="s">
        <v>20</v>
      </c>
      <c r="H57">
        <v>2022</v>
      </c>
      <c r="I57">
        <v>14.4</v>
      </c>
      <c r="J57">
        <v>20.9</v>
      </c>
      <c r="L57" t="s">
        <v>124</v>
      </c>
    </row>
    <row r="58" spans="1:12" x14ac:dyDescent="0.25">
      <c r="A58" s="33">
        <v>44841</v>
      </c>
      <c r="B58" t="s">
        <v>109</v>
      </c>
      <c r="C58" t="s">
        <v>23</v>
      </c>
      <c r="D58" t="s">
        <v>24</v>
      </c>
      <c r="E58">
        <v>5.7880795585713551</v>
      </c>
      <c r="F58" t="s">
        <v>20</v>
      </c>
      <c r="L58" t="s">
        <v>124</v>
      </c>
    </row>
    <row r="59" spans="1:12" x14ac:dyDescent="0.25">
      <c r="A59" s="33">
        <v>44834</v>
      </c>
      <c r="B59" t="s">
        <v>110</v>
      </c>
      <c r="C59" t="s">
        <v>23</v>
      </c>
      <c r="D59" t="s">
        <v>24</v>
      </c>
      <c r="E59">
        <v>14.488448628233549</v>
      </c>
      <c r="F59" t="s">
        <v>20</v>
      </c>
      <c r="H59">
        <v>2022</v>
      </c>
      <c r="I59">
        <v>15.6</v>
      </c>
      <c r="J59">
        <v>29.8</v>
      </c>
      <c r="L59" t="s">
        <v>124</v>
      </c>
    </row>
    <row r="60" spans="1:12" x14ac:dyDescent="0.25">
      <c r="A60" s="33">
        <v>44834</v>
      </c>
      <c r="B60" t="s">
        <v>111</v>
      </c>
      <c r="C60" t="s">
        <v>23</v>
      </c>
      <c r="D60" t="s">
        <v>24</v>
      </c>
      <c r="E60">
        <v>16.091286252576506</v>
      </c>
      <c r="F60" t="s">
        <v>20</v>
      </c>
      <c r="H60">
        <v>2022</v>
      </c>
      <c r="I60">
        <v>14</v>
      </c>
      <c r="J60">
        <v>22.12</v>
      </c>
      <c r="L60" t="s">
        <v>124</v>
      </c>
    </row>
    <row r="61" spans="1:12" x14ac:dyDescent="0.25">
      <c r="A61" s="33">
        <v>44851</v>
      </c>
      <c r="B61">
        <v>3204</v>
      </c>
      <c r="C61" t="s">
        <v>23</v>
      </c>
      <c r="D61" t="s">
        <v>24</v>
      </c>
      <c r="E61">
        <v>1.4856268161398027</v>
      </c>
      <c r="F61" t="s">
        <v>20</v>
      </c>
      <c r="H61">
        <v>2022</v>
      </c>
      <c r="I61">
        <v>14.9</v>
      </c>
      <c r="J61">
        <v>27.58</v>
      </c>
      <c r="L61" t="s">
        <v>124</v>
      </c>
    </row>
    <row r="62" spans="1:12" x14ac:dyDescent="0.25">
      <c r="A62" s="33">
        <v>44851</v>
      </c>
      <c r="B62">
        <v>3444</v>
      </c>
      <c r="C62" t="s">
        <v>130</v>
      </c>
      <c r="E62">
        <v>7.8112439296997458</v>
      </c>
      <c r="F62" t="s">
        <v>20</v>
      </c>
      <c r="H62">
        <v>2022</v>
      </c>
      <c r="I62">
        <v>6.5</v>
      </c>
      <c r="J62">
        <v>2.65</v>
      </c>
      <c r="L62" t="s">
        <v>124</v>
      </c>
    </row>
    <row r="63" spans="1:12" x14ac:dyDescent="0.25">
      <c r="A63" s="33">
        <v>44851</v>
      </c>
      <c r="B63">
        <v>3445</v>
      </c>
      <c r="C63" t="s">
        <v>130</v>
      </c>
      <c r="E63">
        <v>0.75438203412817473</v>
      </c>
      <c r="F63" t="s">
        <v>20</v>
      </c>
      <c r="H63">
        <v>2022</v>
      </c>
      <c r="I63">
        <v>6.4</v>
      </c>
      <c r="J63">
        <v>2.64</v>
      </c>
      <c r="L63" t="s">
        <v>124</v>
      </c>
    </row>
    <row r="64" spans="1:12" x14ac:dyDescent="0.25">
      <c r="A64" s="34" t="s">
        <v>16</v>
      </c>
      <c r="B64" t="s">
        <v>37</v>
      </c>
      <c r="C64" t="s">
        <v>38</v>
      </c>
      <c r="D64" t="s">
        <v>39</v>
      </c>
      <c r="E64" t="s">
        <v>32</v>
      </c>
      <c r="F64" t="s">
        <v>20</v>
      </c>
      <c r="H64">
        <v>2021</v>
      </c>
      <c r="L64" t="s">
        <v>42</v>
      </c>
    </row>
    <row r="65" spans="1:12" x14ac:dyDescent="0.25">
      <c r="A65" s="34" t="s">
        <v>16</v>
      </c>
      <c r="B65" t="s">
        <v>40</v>
      </c>
      <c r="C65" t="s">
        <v>38</v>
      </c>
      <c r="D65" t="s">
        <v>39</v>
      </c>
      <c r="E65" t="s">
        <v>32</v>
      </c>
      <c r="F65" t="s">
        <v>20</v>
      </c>
      <c r="H65">
        <v>2021</v>
      </c>
      <c r="L65" t="s">
        <v>42</v>
      </c>
    </row>
    <row r="66" spans="1:12" x14ac:dyDescent="0.25">
      <c r="A66" s="34" t="s">
        <v>16</v>
      </c>
      <c r="B66" t="s">
        <v>37</v>
      </c>
      <c r="C66" t="s">
        <v>38</v>
      </c>
      <c r="D66" t="s">
        <v>39</v>
      </c>
      <c r="E66" t="s">
        <v>32</v>
      </c>
      <c r="F66" t="s">
        <v>48</v>
      </c>
      <c r="H66">
        <v>2021</v>
      </c>
      <c r="K66" t="s">
        <v>127</v>
      </c>
      <c r="L66" t="s">
        <v>42</v>
      </c>
    </row>
    <row r="67" spans="1:12" x14ac:dyDescent="0.25">
      <c r="A67" s="34" t="s">
        <v>16</v>
      </c>
      <c r="B67" t="s">
        <v>40</v>
      </c>
      <c r="C67" t="s">
        <v>38</v>
      </c>
      <c r="D67" t="s">
        <v>39</v>
      </c>
      <c r="E67" t="s">
        <v>32</v>
      </c>
      <c r="F67" t="s">
        <v>48</v>
      </c>
      <c r="H67">
        <v>2021</v>
      </c>
      <c r="K67" t="s">
        <v>127</v>
      </c>
      <c r="L67" t="s">
        <v>42</v>
      </c>
    </row>
    <row r="68" spans="1:12" x14ac:dyDescent="0.25">
      <c r="A68" s="34" t="s">
        <v>53</v>
      </c>
      <c r="B68" t="s">
        <v>56</v>
      </c>
      <c r="C68" t="s">
        <v>38</v>
      </c>
      <c r="D68" t="s">
        <v>39</v>
      </c>
      <c r="E68" t="s">
        <v>32</v>
      </c>
      <c r="F68" t="s">
        <v>57</v>
      </c>
      <c r="H68">
        <v>2021</v>
      </c>
      <c r="K68" t="s">
        <v>127</v>
      </c>
      <c r="L68" t="s">
        <v>42</v>
      </c>
    </row>
    <row r="69" spans="1:12" x14ac:dyDescent="0.25">
      <c r="A69" s="34" t="s">
        <v>53</v>
      </c>
      <c r="B69" t="s">
        <v>58</v>
      </c>
      <c r="C69" t="s">
        <v>38</v>
      </c>
      <c r="D69" t="s">
        <v>39</v>
      </c>
      <c r="E69" t="s">
        <v>32</v>
      </c>
      <c r="F69" t="s">
        <v>57</v>
      </c>
      <c r="H69">
        <v>2021</v>
      </c>
      <c r="K69" t="s">
        <v>127</v>
      </c>
      <c r="L69" t="s">
        <v>42</v>
      </c>
    </row>
    <row r="70" spans="1:12" x14ac:dyDescent="0.25">
      <c r="A70" s="34" t="s">
        <v>53</v>
      </c>
      <c r="B70" t="s">
        <v>59</v>
      </c>
      <c r="C70" t="s">
        <v>38</v>
      </c>
      <c r="D70" t="s">
        <v>39</v>
      </c>
      <c r="E70" t="s">
        <v>32</v>
      </c>
      <c r="F70" t="s">
        <v>57</v>
      </c>
      <c r="H70">
        <v>2021</v>
      </c>
      <c r="K70" t="s">
        <v>127</v>
      </c>
      <c r="L70" t="s">
        <v>42</v>
      </c>
    </row>
    <row r="71" spans="1:12" x14ac:dyDescent="0.25">
      <c r="A71" s="34" t="s">
        <v>53</v>
      </c>
      <c r="B71" t="s">
        <v>62</v>
      </c>
      <c r="C71" t="s">
        <v>38</v>
      </c>
      <c r="D71" t="s">
        <v>39</v>
      </c>
      <c r="E71" t="s">
        <v>32</v>
      </c>
      <c r="F71" t="s">
        <v>63</v>
      </c>
      <c r="H71">
        <v>2021</v>
      </c>
      <c r="K71" t="s">
        <v>127</v>
      </c>
      <c r="L71" t="s">
        <v>42</v>
      </c>
    </row>
    <row r="72" spans="1:12" x14ac:dyDescent="0.25">
      <c r="A72" s="34" t="s">
        <v>53</v>
      </c>
      <c r="B72" t="s">
        <v>64</v>
      </c>
      <c r="C72" t="s">
        <v>38</v>
      </c>
      <c r="D72" t="s">
        <v>39</v>
      </c>
      <c r="E72" t="s">
        <v>32</v>
      </c>
      <c r="F72" t="s">
        <v>63</v>
      </c>
      <c r="H72">
        <v>2021</v>
      </c>
      <c r="K72" t="s">
        <v>127</v>
      </c>
      <c r="L72" t="s">
        <v>42</v>
      </c>
    </row>
    <row r="73" spans="1:12" x14ac:dyDescent="0.25">
      <c r="A73" s="34" t="s">
        <v>53</v>
      </c>
      <c r="B73" t="s">
        <v>66</v>
      </c>
      <c r="C73" t="s">
        <v>38</v>
      </c>
      <c r="D73" t="s">
        <v>39</v>
      </c>
      <c r="E73" t="s">
        <v>32</v>
      </c>
      <c r="F73" t="s">
        <v>63</v>
      </c>
      <c r="H73">
        <v>2021</v>
      </c>
      <c r="K73" t="s">
        <v>127</v>
      </c>
      <c r="L73" t="s">
        <v>42</v>
      </c>
    </row>
    <row r="74" spans="1:12" x14ac:dyDescent="0.25">
      <c r="A74" s="34" t="s">
        <v>53</v>
      </c>
      <c r="B74" t="s">
        <v>69</v>
      </c>
      <c r="C74" t="s">
        <v>38</v>
      </c>
      <c r="D74" t="s">
        <v>39</v>
      </c>
      <c r="E74" t="s">
        <v>32</v>
      </c>
      <c r="F74" t="s">
        <v>63</v>
      </c>
      <c r="H74">
        <v>2021</v>
      </c>
      <c r="K74" t="s">
        <v>127</v>
      </c>
      <c r="L74" t="s">
        <v>42</v>
      </c>
    </row>
    <row r="75" spans="1:12" x14ac:dyDescent="0.25">
      <c r="A75" s="34" t="s">
        <v>71</v>
      </c>
      <c r="B75" t="s">
        <v>76</v>
      </c>
      <c r="C75" t="s">
        <v>38</v>
      </c>
      <c r="D75" t="s">
        <v>39</v>
      </c>
      <c r="E75" t="s">
        <v>32</v>
      </c>
      <c r="F75" t="s">
        <v>74</v>
      </c>
      <c r="H75">
        <v>2021</v>
      </c>
      <c r="K75" t="s">
        <v>127</v>
      </c>
      <c r="L75" t="s">
        <v>42</v>
      </c>
    </row>
    <row r="76" spans="1:12" x14ac:dyDescent="0.25">
      <c r="A76" s="34" t="s">
        <v>71</v>
      </c>
      <c r="B76" t="s">
        <v>84</v>
      </c>
      <c r="C76" t="s">
        <v>38</v>
      </c>
      <c r="D76" t="s">
        <v>39</v>
      </c>
      <c r="E76" t="s">
        <v>32</v>
      </c>
      <c r="F76" t="s">
        <v>74</v>
      </c>
      <c r="H76">
        <v>2021</v>
      </c>
      <c r="K76" t="s">
        <v>127</v>
      </c>
      <c r="L76" t="s">
        <v>42</v>
      </c>
    </row>
    <row r="77" spans="1:12" x14ac:dyDescent="0.25">
      <c r="A77" s="34" t="s">
        <v>71</v>
      </c>
      <c r="B77" t="s">
        <v>85</v>
      </c>
      <c r="C77" t="s">
        <v>38</v>
      </c>
      <c r="D77" t="s">
        <v>39</v>
      </c>
      <c r="E77" t="s">
        <v>32</v>
      </c>
      <c r="F77" t="s">
        <v>74</v>
      </c>
      <c r="H77">
        <v>2021</v>
      </c>
      <c r="K77" t="s">
        <v>127</v>
      </c>
      <c r="L77" t="s">
        <v>42</v>
      </c>
    </row>
    <row r="78" spans="1:12" x14ac:dyDescent="0.25">
      <c r="A78" s="33">
        <v>44851</v>
      </c>
      <c r="B78" t="s">
        <v>113</v>
      </c>
      <c r="C78" t="s">
        <v>38</v>
      </c>
      <c r="D78" t="s">
        <v>39</v>
      </c>
      <c r="E78" t="s">
        <v>32</v>
      </c>
      <c r="F78" t="s">
        <v>20</v>
      </c>
      <c r="H78">
        <v>2022</v>
      </c>
      <c r="I78">
        <v>15</v>
      </c>
      <c r="J78">
        <v>11.706</v>
      </c>
      <c r="L78" t="s">
        <v>124</v>
      </c>
    </row>
    <row r="79" spans="1:12" x14ac:dyDescent="0.25">
      <c r="A79" s="33">
        <v>44851</v>
      </c>
      <c r="B79" t="s">
        <v>114</v>
      </c>
      <c r="C79" t="s">
        <v>38</v>
      </c>
      <c r="D79" t="s">
        <v>39</v>
      </c>
      <c r="E79">
        <v>0.66398532818416822</v>
      </c>
      <c r="F79" t="s">
        <v>20</v>
      </c>
      <c r="H79">
        <v>2022</v>
      </c>
      <c r="I79">
        <v>14.3</v>
      </c>
      <c r="J79">
        <v>13.1</v>
      </c>
      <c r="L79" t="s">
        <v>124</v>
      </c>
    </row>
    <row r="80" spans="1:12" x14ac:dyDescent="0.25">
      <c r="A80" s="33">
        <v>44851</v>
      </c>
      <c r="B80">
        <v>3388</v>
      </c>
      <c r="C80" t="s">
        <v>38</v>
      </c>
      <c r="D80" t="s">
        <v>39</v>
      </c>
      <c r="E80" t="s">
        <v>32</v>
      </c>
      <c r="F80" t="s">
        <v>20</v>
      </c>
      <c r="H80">
        <v>2022</v>
      </c>
      <c r="I80">
        <v>14.5</v>
      </c>
      <c r="J80">
        <v>11.06</v>
      </c>
      <c r="L80" t="s">
        <v>124</v>
      </c>
    </row>
    <row r="81" spans="1:12" x14ac:dyDescent="0.25">
      <c r="A81" s="33">
        <v>44851</v>
      </c>
      <c r="B81">
        <v>3387</v>
      </c>
      <c r="C81" t="s">
        <v>38</v>
      </c>
      <c r="D81" t="s">
        <v>39</v>
      </c>
      <c r="E81">
        <v>1.9101684886983745</v>
      </c>
      <c r="F81" t="s">
        <v>20</v>
      </c>
      <c r="H81">
        <v>2022</v>
      </c>
      <c r="I81">
        <v>14.2</v>
      </c>
      <c r="J81">
        <v>12.27</v>
      </c>
      <c r="L81" t="s">
        <v>124</v>
      </c>
    </row>
    <row r="82" spans="1:12" x14ac:dyDescent="0.25">
      <c r="A82" s="33">
        <v>44851</v>
      </c>
      <c r="B82">
        <v>3386</v>
      </c>
      <c r="C82" t="s">
        <v>38</v>
      </c>
      <c r="D82" t="s">
        <v>39</v>
      </c>
      <c r="E82">
        <v>0.99221146286190276</v>
      </c>
      <c r="F82" t="s">
        <v>20</v>
      </c>
      <c r="H82">
        <v>2022</v>
      </c>
      <c r="I82">
        <v>14.9</v>
      </c>
      <c r="J82">
        <v>11.87</v>
      </c>
      <c r="L82" t="s">
        <v>124</v>
      </c>
    </row>
    <row r="83" spans="1:12" x14ac:dyDescent="0.25">
      <c r="A83" s="33">
        <v>44851</v>
      </c>
      <c r="B83">
        <v>3385</v>
      </c>
      <c r="C83" t="s">
        <v>38</v>
      </c>
      <c r="D83" t="s">
        <v>39</v>
      </c>
      <c r="E83">
        <v>0.60049240377109858</v>
      </c>
      <c r="F83" t="s">
        <v>20</v>
      </c>
      <c r="H83">
        <v>2022</v>
      </c>
      <c r="I83">
        <v>13.8</v>
      </c>
      <c r="J83">
        <v>10.199999999999999</v>
      </c>
      <c r="L83" t="s">
        <v>124</v>
      </c>
    </row>
    <row r="84" spans="1:12" x14ac:dyDescent="0.25">
      <c r="A84" s="33">
        <v>44851</v>
      </c>
      <c r="B84">
        <v>3384</v>
      </c>
      <c r="C84" t="s">
        <v>38</v>
      </c>
      <c r="D84" t="s">
        <v>39</v>
      </c>
      <c r="E84" t="s">
        <v>32</v>
      </c>
      <c r="F84" t="s">
        <v>20</v>
      </c>
      <c r="H84">
        <v>2022</v>
      </c>
      <c r="I84">
        <v>14.3</v>
      </c>
      <c r="J84">
        <v>10.44</v>
      </c>
      <c r="K84" t="s">
        <v>115</v>
      </c>
      <c r="L84" t="s">
        <v>124</v>
      </c>
    </row>
    <row r="85" spans="1:12" x14ac:dyDescent="0.25">
      <c r="A85" s="33">
        <v>44851</v>
      </c>
      <c r="B85">
        <v>3383</v>
      </c>
      <c r="C85" t="s">
        <v>38</v>
      </c>
      <c r="D85" t="s">
        <v>39</v>
      </c>
      <c r="E85">
        <v>0.97337881579023167</v>
      </c>
      <c r="F85" t="s">
        <v>20</v>
      </c>
      <c r="H85">
        <v>2022</v>
      </c>
      <c r="I85">
        <v>13.4</v>
      </c>
      <c r="J85">
        <v>11.08</v>
      </c>
      <c r="L85" t="s">
        <v>124</v>
      </c>
    </row>
    <row r="86" spans="1:12" x14ac:dyDescent="0.25">
      <c r="A86" s="33">
        <v>44851</v>
      </c>
      <c r="B86">
        <v>3109</v>
      </c>
      <c r="C86" t="s">
        <v>38</v>
      </c>
      <c r="D86" t="s">
        <v>39</v>
      </c>
      <c r="E86" t="s">
        <v>32</v>
      </c>
      <c r="F86" t="s">
        <v>20</v>
      </c>
      <c r="H86">
        <v>2022</v>
      </c>
      <c r="I86">
        <v>6.8</v>
      </c>
      <c r="J86">
        <v>1</v>
      </c>
      <c r="L86" t="s">
        <v>124</v>
      </c>
    </row>
    <row r="88" spans="1:12" x14ac:dyDescent="0.25">
      <c r="A88" s="33" t="s">
        <v>38</v>
      </c>
    </row>
    <row r="89" spans="1:12" x14ac:dyDescent="0.25">
      <c r="A89" s="33" t="s">
        <v>133</v>
      </c>
      <c r="B89">
        <f>COUNTA(C64:C86)</f>
        <v>23</v>
      </c>
    </row>
    <row r="90" spans="1:12" x14ac:dyDescent="0.25">
      <c r="A90" s="33" t="s">
        <v>134</v>
      </c>
      <c r="B90" s="36">
        <f>(COUNTIF(E64:E86, "n.d."))/B89</f>
        <v>0.78260869565217395</v>
      </c>
    </row>
    <row r="91" spans="1:12" x14ac:dyDescent="0.25">
      <c r="A91" s="33" t="s">
        <v>135</v>
      </c>
      <c r="B91">
        <f>AVERAGE(E64:E86)</f>
        <v>1.028047299861155</v>
      </c>
    </row>
    <row r="92" spans="1:12" x14ac:dyDescent="0.25">
      <c r="A92" s="33" t="s">
        <v>136</v>
      </c>
      <c r="B92">
        <f>STDEV(E64:E86)</f>
        <v>0.52386900809065673</v>
      </c>
    </row>
    <row r="99" spans="1:12" x14ac:dyDescent="0.25">
      <c r="A99" s="34" t="s">
        <v>16</v>
      </c>
      <c r="B99" t="s">
        <v>29</v>
      </c>
      <c r="C99" t="s">
        <v>30</v>
      </c>
      <c r="D99" t="s">
        <v>31</v>
      </c>
      <c r="E99" t="s">
        <v>32</v>
      </c>
      <c r="F99" t="s">
        <v>20</v>
      </c>
      <c r="H99">
        <v>2021</v>
      </c>
      <c r="L99" t="s">
        <v>42</v>
      </c>
    </row>
    <row r="100" spans="1:12" x14ac:dyDescent="0.25">
      <c r="A100" s="34" t="s">
        <v>16</v>
      </c>
      <c r="B100" t="s">
        <v>33</v>
      </c>
      <c r="C100" t="s">
        <v>30</v>
      </c>
      <c r="D100" t="s">
        <v>31</v>
      </c>
      <c r="E100" t="s">
        <v>32</v>
      </c>
      <c r="F100" t="s">
        <v>20</v>
      </c>
      <c r="H100">
        <v>2021</v>
      </c>
      <c r="L100" t="s">
        <v>42</v>
      </c>
    </row>
    <row r="101" spans="1:12" x14ac:dyDescent="0.25">
      <c r="A101" s="34" t="s">
        <v>16</v>
      </c>
      <c r="B101" t="s">
        <v>36</v>
      </c>
      <c r="C101" t="s">
        <v>30</v>
      </c>
      <c r="D101" t="s">
        <v>31</v>
      </c>
      <c r="E101" t="s">
        <v>32</v>
      </c>
      <c r="F101" t="s">
        <v>20</v>
      </c>
      <c r="H101">
        <v>2021</v>
      </c>
      <c r="L101" t="s">
        <v>42</v>
      </c>
    </row>
    <row r="102" spans="1:12" x14ac:dyDescent="0.25">
      <c r="A102" s="34" t="s">
        <v>16</v>
      </c>
      <c r="B102" t="s">
        <v>29</v>
      </c>
      <c r="C102" t="s">
        <v>30</v>
      </c>
      <c r="D102" t="s">
        <v>31</v>
      </c>
      <c r="E102" t="s">
        <v>123</v>
      </c>
      <c r="F102" t="s">
        <v>48</v>
      </c>
      <c r="H102">
        <v>2021</v>
      </c>
      <c r="K102" t="s">
        <v>127</v>
      </c>
      <c r="L102" t="s">
        <v>42</v>
      </c>
    </row>
    <row r="103" spans="1:12" x14ac:dyDescent="0.25">
      <c r="A103" s="34" t="s">
        <v>16</v>
      </c>
      <c r="B103" t="s">
        <v>33</v>
      </c>
      <c r="C103" t="s">
        <v>30</v>
      </c>
      <c r="D103" t="s">
        <v>31</v>
      </c>
      <c r="E103" t="s">
        <v>32</v>
      </c>
      <c r="F103" t="s">
        <v>48</v>
      </c>
      <c r="H103">
        <v>2021</v>
      </c>
      <c r="K103" t="s">
        <v>127</v>
      </c>
      <c r="L103" t="s">
        <v>42</v>
      </c>
    </row>
    <row r="104" spans="1:12" x14ac:dyDescent="0.25">
      <c r="A104" s="34" t="s">
        <v>16</v>
      </c>
      <c r="B104" t="s">
        <v>36</v>
      </c>
      <c r="C104" t="s">
        <v>30</v>
      </c>
      <c r="D104" t="s">
        <v>31</v>
      </c>
      <c r="E104" t="s">
        <v>32</v>
      </c>
      <c r="F104" t="s">
        <v>48</v>
      </c>
      <c r="H104">
        <v>2021</v>
      </c>
      <c r="K104" t="s">
        <v>127</v>
      </c>
      <c r="L104" t="s">
        <v>42</v>
      </c>
    </row>
  </sheetData>
  <sortState ref="A2:L10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8" workbookViewId="0">
      <selection activeCell="E2" sqref="E2:E9"/>
    </sheetView>
  </sheetViews>
  <sheetFormatPr defaultRowHeight="15" x14ac:dyDescent="0.25"/>
  <cols>
    <col min="1" max="1" width="14.85546875" style="33" customWidth="1"/>
    <col min="2" max="2" width="17" customWidth="1"/>
    <col min="3" max="3" width="24.42578125" customWidth="1"/>
    <col min="4" max="4" width="24.140625" customWidth="1"/>
    <col min="5" max="5" width="37.140625" customWidth="1"/>
    <col min="6" max="6" width="18.7109375" customWidth="1"/>
    <col min="7" max="7" width="19.85546875" customWidth="1"/>
    <col min="11" max="11" width="21.5703125" customWidth="1"/>
  </cols>
  <sheetData>
    <row r="1" spans="1:12" x14ac:dyDescent="0.25">
      <c r="A1" s="33" t="s">
        <v>0</v>
      </c>
      <c r="B1" t="s">
        <v>1</v>
      </c>
      <c r="C1" t="s">
        <v>125</v>
      </c>
      <c r="D1" t="s">
        <v>126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98</v>
      </c>
      <c r="L1" t="s">
        <v>41</v>
      </c>
    </row>
    <row r="2" spans="1:12" x14ac:dyDescent="0.25">
      <c r="A2" s="34" t="s">
        <v>45</v>
      </c>
      <c r="B2" t="s">
        <v>50</v>
      </c>
      <c r="C2" t="s">
        <v>51</v>
      </c>
      <c r="D2" t="s">
        <v>52</v>
      </c>
      <c r="E2">
        <v>1.4992247912362306</v>
      </c>
      <c r="F2" t="s">
        <v>48</v>
      </c>
      <c r="H2">
        <v>2021</v>
      </c>
      <c r="K2" t="s">
        <v>127</v>
      </c>
      <c r="L2" t="s">
        <v>42</v>
      </c>
    </row>
    <row r="3" spans="1:12" x14ac:dyDescent="0.25">
      <c r="A3" s="34" t="s">
        <v>71</v>
      </c>
      <c r="B3" t="s">
        <v>72</v>
      </c>
      <c r="C3" t="s">
        <v>51</v>
      </c>
      <c r="D3" t="s">
        <v>73</v>
      </c>
      <c r="E3">
        <v>1.4393289247090741</v>
      </c>
      <c r="F3" t="s">
        <v>74</v>
      </c>
      <c r="H3">
        <v>2021</v>
      </c>
      <c r="K3" t="s">
        <v>127</v>
      </c>
      <c r="L3" t="s">
        <v>42</v>
      </c>
    </row>
    <row r="4" spans="1:12" x14ac:dyDescent="0.25">
      <c r="A4" s="34" t="s">
        <v>71</v>
      </c>
      <c r="B4" t="s">
        <v>75</v>
      </c>
      <c r="C4" t="s">
        <v>51</v>
      </c>
      <c r="D4" t="s">
        <v>73</v>
      </c>
      <c r="E4" t="s">
        <v>32</v>
      </c>
      <c r="F4" t="s">
        <v>74</v>
      </c>
      <c r="H4">
        <v>2021</v>
      </c>
      <c r="K4" t="s">
        <v>127</v>
      </c>
      <c r="L4" t="s">
        <v>42</v>
      </c>
    </row>
    <row r="5" spans="1:12" x14ac:dyDescent="0.25">
      <c r="A5" s="34" t="s">
        <v>71</v>
      </c>
      <c r="B5" t="s">
        <v>83</v>
      </c>
      <c r="C5" t="s">
        <v>51</v>
      </c>
      <c r="D5" t="s">
        <v>73</v>
      </c>
      <c r="E5" t="s">
        <v>32</v>
      </c>
      <c r="F5" t="s">
        <v>74</v>
      </c>
      <c r="H5">
        <v>2021</v>
      </c>
      <c r="K5" t="s">
        <v>127</v>
      </c>
      <c r="L5" t="s">
        <v>42</v>
      </c>
    </row>
    <row r="6" spans="1:12" x14ac:dyDescent="0.25">
      <c r="A6" s="33">
        <v>44851</v>
      </c>
      <c r="B6">
        <v>2979</v>
      </c>
      <c r="C6" t="s">
        <v>51</v>
      </c>
      <c r="D6" t="s">
        <v>73</v>
      </c>
      <c r="E6" t="s">
        <v>32</v>
      </c>
      <c r="F6" t="s">
        <v>20</v>
      </c>
      <c r="H6">
        <v>2022</v>
      </c>
      <c r="I6">
        <v>9.5</v>
      </c>
      <c r="J6">
        <v>4.54</v>
      </c>
      <c r="L6" t="s">
        <v>124</v>
      </c>
    </row>
    <row r="7" spans="1:12" x14ac:dyDescent="0.25">
      <c r="A7" s="33">
        <v>44851</v>
      </c>
      <c r="B7">
        <v>2981</v>
      </c>
      <c r="C7" t="s">
        <v>51</v>
      </c>
      <c r="D7" t="s">
        <v>73</v>
      </c>
      <c r="E7">
        <v>0.76514354674055818</v>
      </c>
      <c r="F7" t="s">
        <v>20</v>
      </c>
      <c r="H7">
        <v>2022</v>
      </c>
      <c r="I7">
        <v>9.3000000000000007</v>
      </c>
      <c r="J7">
        <v>4.2699999999999996</v>
      </c>
      <c r="L7" t="s">
        <v>124</v>
      </c>
    </row>
    <row r="8" spans="1:12" x14ac:dyDescent="0.25">
      <c r="A8" s="33">
        <v>44851</v>
      </c>
      <c r="B8">
        <v>2978</v>
      </c>
      <c r="C8" t="s">
        <v>51</v>
      </c>
      <c r="D8" t="s">
        <v>73</v>
      </c>
      <c r="E8" t="s">
        <v>32</v>
      </c>
      <c r="F8" t="s">
        <v>20</v>
      </c>
      <c r="H8">
        <v>2022</v>
      </c>
      <c r="I8">
        <v>10.1</v>
      </c>
      <c r="J8">
        <v>5.26</v>
      </c>
      <c r="L8" t="s">
        <v>124</v>
      </c>
    </row>
    <row r="9" spans="1:12" x14ac:dyDescent="0.25">
      <c r="A9" s="33">
        <v>44851</v>
      </c>
      <c r="B9">
        <v>2978</v>
      </c>
      <c r="C9" t="s">
        <v>51</v>
      </c>
      <c r="D9" t="s">
        <v>73</v>
      </c>
      <c r="E9" t="s">
        <v>32</v>
      </c>
      <c r="F9" t="s">
        <v>20</v>
      </c>
      <c r="H9">
        <v>2022</v>
      </c>
      <c r="I9">
        <v>10.1</v>
      </c>
      <c r="J9">
        <v>5.26</v>
      </c>
      <c r="L9" t="s">
        <v>124</v>
      </c>
    </row>
    <row r="10" spans="1:12" x14ac:dyDescent="0.25">
      <c r="C10" s="36">
        <f>5/8</f>
        <v>0.625</v>
      </c>
    </row>
    <row r="11" spans="1:12" x14ac:dyDescent="0.25">
      <c r="A11" s="33">
        <v>44851</v>
      </c>
      <c r="B11">
        <v>3284</v>
      </c>
      <c r="C11" t="s">
        <v>122</v>
      </c>
      <c r="E11">
        <v>0.52085721043943667</v>
      </c>
      <c r="F11" t="s">
        <v>20</v>
      </c>
      <c r="H11">
        <v>2022</v>
      </c>
      <c r="I11">
        <v>9.4</v>
      </c>
      <c r="J11">
        <v>7.57</v>
      </c>
      <c r="L11" t="s">
        <v>124</v>
      </c>
    </row>
    <row r="12" spans="1:12" x14ac:dyDescent="0.25">
      <c r="A12" s="33">
        <v>44851</v>
      </c>
      <c r="B12">
        <v>3285</v>
      </c>
      <c r="C12" t="s">
        <v>122</v>
      </c>
      <c r="E12">
        <v>0.52677604237626818</v>
      </c>
      <c r="F12" t="s">
        <v>20</v>
      </c>
      <c r="H12">
        <v>2022</v>
      </c>
      <c r="I12">
        <v>7.6</v>
      </c>
      <c r="J12">
        <v>6.28</v>
      </c>
      <c r="L12" t="s">
        <v>124</v>
      </c>
    </row>
    <row r="13" spans="1:12" x14ac:dyDescent="0.25">
      <c r="A13" s="33">
        <v>44851</v>
      </c>
      <c r="B13">
        <v>3455</v>
      </c>
      <c r="C13" t="s">
        <v>122</v>
      </c>
      <c r="E13">
        <v>2.1915820435122524</v>
      </c>
      <c r="F13" t="s">
        <v>20</v>
      </c>
      <c r="H13">
        <v>2022</v>
      </c>
      <c r="I13">
        <v>10.5</v>
      </c>
      <c r="J13">
        <v>22.933</v>
      </c>
      <c r="L13" t="s">
        <v>124</v>
      </c>
    </row>
    <row r="14" spans="1:12" x14ac:dyDescent="0.25">
      <c r="A14" s="33">
        <v>44851</v>
      </c>
      <c r="B14">
        <v>3454</v>
      </c>
      <c r="C14" t="s">
        <v>122</v>
      </c>
      <c r="E14">
        <v>2.9448879263791992</v>
      </c>
      <c r="F14" t="s">
        <v>20</v>
      </c>
      <c r="H14">
        <v>2022</v>
      </c>
      <c r="I14">
        <v>8.9</v>
      </c>
      <c r="J14">
        <v>9.6999999999999993</v>
      </c>
      <c r="L14" t="s">
        <v>124</v>
      </c>
    </row>
    <row r="15" spans="1:12" x14ac:dyDescent="0.25">
      <c r="A15" s="33">
        <v>44851</v>
      </c>
      <c r="B15" t="s">
        <v>117</v>
      </c>
      <c r="C15" t="s">
        <v>118</v>
      </c>
      <c r="E15" t="s">
        <v>32</v>
      </c>
      <c r="F15" t="s">
        <v>20</v>
      </c>
      <c r="H15">
        <v>2022</v>
      </c>
      <c r="K15" t="s">
        <v>119</v>
      </c>
      <c r="L15" t="s">
        <v>124</v>
      </c>
    </row>
    <row r="16" spans="1:12" x14ac:dyDescent="0.25">
      <c r="A16" s="33">
        <v>44851</v>
      </c>
      <c r="B16" t="s">
        <v>120</v>
      </c>
      <c r="C16" t="s">
        <v>118</v>
      </c>
      <c r="E16" t="s">
        <v>32</v>
      </c>
      <c r="F16" t="s">
        <v>20</v>
      </c>
      <c r="H16">
        <v>2022</v>
      </c>
      <c r="K16" t="s">
        <v>121</v>
      </c>
      <c r="L16" t="s">
        <v>124</v>
      </c>
    </row>
    <row r="17" spans="1:12" x14ac:dyDescent="0.25">
      <c r="A17" s="34" t="s">
        <v>16</v>
      </c>
      <c r="B17" t="s">
        <v>25</v>
      </c>
      <c r="C17" t="s">
        <v>26</v>
      </c>
      <c r="D17" t="s">
        <v>27</v>
      </c>
      <c r="E17">
        <v>1.7041073951643091</v>
      </c>
      <c r="F17" t="s">
        <v>20</v>
      </c>
      <c r="H17">
        <v>2021</v>
      </c>
      <c r="L17" t="s">
        <v>42</v>
      </c>
    </row>
    <row r="18" spans="1:12" x14ac:dyDescent="0.25">
      <c r="A18" s="34" t="s">
        <v>16</v>
      </c>
      <c r="B18" t="s">
        <v>28</v>
      </c>
      <c r="C18" t="s">
        <v>26</v>
      </c>
      <c r="D18" t="s">
        <v>27</v>
      </c>
      <c r="E18">
        <v>1.7773769225569642</v>
      </c>
      <c r="F18" t="s">
        <v>20</v>
      </c>
      <c r="H18">
        <v>2021</v>
      </c>
      <c r="L18" t="s">
        <v>42</v>
      </c>
    </row>
    <row r="19" spans="1:12" x14ac:dyDescent="0.25">
      <c r="A19" s="34" t="s">
        <v>16</v>
      </c>
      <c r="B19" t="s">
        <v>25</v>
      </c>
      <c r="C19" t="s">
        <v>26</v>
      </c>
      <c r="D19" t="s">
        <v>27</v>
      </c>
      <c r="E19">
        <v>1.7041073951643091</v>
      </c>
      <c r="F19" t="s">
        <v>48</v>
      </c>
      <c r="H19">
        <v>2021</v>
      </c>
      <c r="K19" t="s">
        <v>127</v>
      </c>
      <c r="L19" t="s">
        <v>42</v>
      </c>
    </row>
    <row r="20" spans="1:12" x14ac:dyDescent="0.25">
      <c r="A20" s="34" t="s">
        <v>16</v>
      </c>
      <c r="B20" t="s">
        <v>28</v>
      </c>
      <c r="C20" t="s">
        <v>26</v>
      </c>
      <c r="D20" t="s">
        <v>27</v>
      </c>
      <c r="E20">
        <v>1.7773769225569642</v>
      </c>
      <c r="F20" t="s">
        <v>48</v>
      </c>
      <c r="H20">
        <v>2021</v>
      </c>
      <c r="K20" t="s">
        <v>127</v>
      </c>
      <c r="L20" t="s">
        <v>42</v>
      </c>
    </row>
    <row r="21" spans="1:12" x14ac:dyDescent="0.25">
      <c r="A21" s="34" t="s">
        <v>16</v>
      </c>
      <c r="B21" t="s">
        <v>17</v>
      </c>
      <c r="C21" t="s">
        <v>18</v>
      </c>
      <c r="D21" t="s">
        <v>19</v>
      </c>
      <c r="E21">
        <v>0.71743417415901634</v>
      </c>
      <c r="F21" t="s">
        <v>20</v>
      </c>
      <c r="H21">
        <v>2021</v>
      </c>
      <c r="L21" t="s">
        <v>42</v>
      </c>
    </row>
    <row r="22" spans="1:12" x14ac:dyDescent="0.25">
      <c r="A22" s="34" t="s">
        <v>16</v>
      </c>
      <c r="B22" t="s">
        <v>21</v>
      </c>
      <c r="C22" t="s">
        <v>18</v>
      </c>
      <c r="D22" t="s">
        <v>19</v>
      </c>
      <c r="E22">
        <v>0.45126609554605229</v>
      </c>
      <c r="F22" t="s">
        <v>20</v>
      </c>
      <c r="H22">
        <v>2021</v>
      </c>
      <c r="L22" t="s">
        <v>42</v>
      </c>
    </row>
    <row r="23" spans="1:12" x14ac:dyDescent="0.25">
      <c r="A23" s="34" t="s">
        <v>16</v>
      </c>
      <c r="B23" t="s">
        <v>35</v>
      </c>
      <c r="C23" t="s">
        <v>18</v>
      </c>
      <c r="D23" t="s">
        <v>19</v>
      </c>
      <c r="E23" t="s">
        <v>32</v>
      </c>
      <c r="F23" t="s">
        <v>20</v>
      </c>
      <c r="H23">
        <v>2021</v>
      </c>
      <c r="L23" t="s">
        <v>42</v>
      </c>
    </row>
    <row r="24" spans="1:12" x14ac:dyDescent="0.25">
      <c r="A24" s="34" t="s">
        <v>45</v>
      </c>
      <c r="B24" t="s">
        <v>17</v>
      </c>
      <c r="C24" t="s">
        <v>18</v>
      </c>
      <c r="D24" t="s">
        <v>19</v>
      </c>
      <c r="E24">
        <v>0.71743417415901634</v>
      </c>
      <c r="F24" t="s">
        <v>48</v>
      </c>
      <c r="H24">
        <v>2021</v>
      </c>
      <c r="K24" t="s">
        <v>127</v>
      </c>
      <c r="L24" t="s">
        <v>42</v>
      </c>
    </row>
    <row r="25" spans="1:12" x14ac:dyDescent="0.25">
      <c r="A25" s="34" t="s">
        <v>16</v>
      </c>
      <c r="B25" t="s">
        <v>21</v>
      </c>
      <c r="C25" t="s">
        <v>18</v>
      </c>
      <c r="D25" t="s">
        <v>19</v>
      </c>
      <c r="E25">
        <v>0.45126609554605229</v>
      </c>
      <c r="F25" t="s">
        <v>48</v>
      </c>
      <c r="H25">
        <v>2021</v>
      </c>
      <c r="K25" t="s">
        <v>127</v>
      </c>
      <c r="L25" t="s">
        <v>42</v>
      </c>
    </row>
    <row r="26" spans="1:12" x14ac:dyDescent="0.25">
      <c r="A26" s="34" t="s">
        <v>16</v>
      </c>
      <c r="B26" t="s">
        <v>35</v>
      </c>
      <c r="C26" t="s">
        <v>18</v>
      </c>
      <c r="D26" t="s">
        <v>19</v>
      </c>
      <c r="E26" t="s">
        <v>32</v>
      </c>
      <c r="F26" t="s">
        <v>48</v>
      </c>
      <c r="H26">
        <v>2021</v>
      </c>
      <c r="K26" t="s">
        <v>127</v>
      </c>
      <c r="L26" t="s">
        <v>42</v>
      </c>
    </row>
    <row r="27" spans="1:12" x14ac:dyDescent="0.25">
      <c r="A27" s="34" t="s">
        <v>16</v>
      </c>
      <c r="B27" t="s">
        <v>22</v>
      </c>
      <c r="C27" t="s">
        <v>23</v>
      </c>
      <c r="D27" t="s">
        <v>24</v>
      </c>
      <c r="E27">
        <v>63.442345303794326</v>
      </c>
      <c r="F27" t="s">
        <v>20</v>
      </c>
      <c r="H27">
        <v>2021</v>
      </c>
      <c r="L27" t="s">
        <v>42</v>
      </c>
    </row>
    <row r="28" spans="1:12" x14ac:dyDescent="0.25">
      <c r="A28" s="34" t="s">
        <v>16</v>
      </c>
      <c r="B28" t="s">
        <v>34</v>
      </c>
      <c r="C28" t="s">
        <v>23</v>
      </c>
      <c r="D28" t="s">
        <v>24</v>
      </c>
      <c r="E28">
        <v>115.85717726068604</v>
      </c>
      <c r="F28" t="s">
        <v>20</v>
      </c>
      <c r="H28">
        <v>2021</v>
      </c>
      <c r="L28" t="s">
        <v>42</v>
      </c>
    </row>
    <row r="29" spans="1:12" x14ac:dyDescent="0.25">
      <c r="A29" s="34" t="s">
        <v>45</v>
      </c>
      <c r="B29" t="s">
        <v>46</v>
      </c>
      <c r="C29" t="s">
        <v>47</v>
      </c>
      <c r="D29" t="s">
        <v>24</v>
      </c>
      <c r="E29">
        <v>18.220675721116404</v>
      </c>
      <c r="F29" t="s">
        <v>48</v>
      </c>
      <c r="H29">
        <v>2021</v>
      </c>
      <c r="K29" t="s">
        <v>127</v>
      </c>
      <c r="L29" t="s">
        <v>42</v>
      </c>
    </row>
    <row r="30" spans="1:12" x14ac:dyDescent="0.25">
      <c r="A30" s="34" t="s">
        <v>45</v>
      </c>
      <c r="B30" t="s">
        <v>49</v>
      </c>
      <c r="C30" t="s">
        <v>47</v>
      </c>
      <c r="D30" t="s">
        <v>24</v>
      </c>
      <c r="E30">
        <v>23.981770013516101</v>
      </c>
      <c r="F30" t="s">
        <v>48</v>
      </c>
      <c r="H30">
        <v>2021</v>
      </c>
      <c r="K30" t="s">
        <v>127</v>
      </c>
      <c r="L30" t="s">
        <v>42</v>
      </c>
    </row>
    <row r="31" spans="1:12" x14ac:dyDescent="0.25">
      <c r="A31" s="34" t="s">
        <v>16</v>
      </c>
      <c r="B31" t="s">
        <v>22</v>
      </c>
      <c r="C31" t="s">
        <v>23</v>
      </c>
      <c r="D31" t="s">
        <v>24</v>
      </c>
      <c r="E31">
        <v>63.442345303794326</v>
      </c>
      <c r="F31" t="s">
        <v>48</v>
      </c>
      <c r="H31">
        <v>2021</v>
      </c>
      <c r="K31" t="s">
        <v>127</v>
      </c>
      <c r="L31" t="s">
        <v>42</v>
      </c>
    </row>
    <row r="32" spans="1:12" x14ac:dyDescent="0.25">
      <c r="A32" s="34" t="s">
        <v>16</v>
      </c>
      <c r="B32" t="s">
        <v>34</v>
      </c>
      <c r="C32" t="s">
        <v>23</v>
      </c>
      <c r="D32" t="s">
        <v>24</v>
      </c>
      <c r="E32">
        <v>115.85717726068604</v>
      </c>
      <c r="F32" t="s">
        <v>48</v>
      </c>
      <c r="H32">
        <v>2021</v>
      </c>
      <c r="K32" t="s">
        <v>127</v>
      </c>
      <c r="L32" t="s">
        <v>42</v>
      </c>
    </row>
    <row r="33" spans="1:12" x14ac:dyDescent="0.25">
      <c r="A33" s="34" t="s">
        <v>53</v>
      </c>
      <c r="B33" t="s">
        <v>54</v>
      </c>
      <c r="C33" t="s">
        <v>23</v>
      </c>
      <c r="D33" t="s">
        <v>24</v>
      </c>
      <c r="E33">
        <v>66.233298760180574</v>
      </c>
      <c r="F33" t="s">
        <v>48</v>
      </c>
      <c r="H33">
        <v>2021</v>
      </c>
      <c r="K33" t="s">
        <v>127</v>
      </c>
      <c r="L33" t="s">
        <v>42</v>
      </c>
    </row>
    <row r="34" spans="1:12" x14ac:dyDescent="0.25">
      <c r="A34" s="34" t="s">
        <v>53</v>
      </c>
      <c r="B34" t="s">
        <v>55</v>
      </c>
      <c r="C34" t="s">
        <v>23</v>
      </c>
      <c r="D34" t="s">
        <v>24</v>
      </c>
      <c r="E34">
        <v>58.10012866464487</v>
      </c>
      <c r="F34" t="s">
        <v>48</v>
      </c>
      <c r="H34">
        <v>2021</v>
      </c>
      <c r="K34" t="s">
        <v>127</v>
      </c>
      <c r="L34" t="s">
        <v>42</v>
      </c>
    </row>
    <row r="35" spans="1:12" x14ac:dyDescent="0.25">
      <c r="A35" s="33">
        <v>44841</v>
      </c>
      <c r="B35" t="s">
        <v>105</v>
      </c>
      <c r="C35" t="s">
        <v>23</v>
      </c>
      <c r="D35" t="s">
        <v>24</v>
      </c>
      <c r="E35">
        <v>9.9753841160504138</v>
      </c>
      <c r="F35" t="s">
        <v>20</v>
      </c>
      <c r="H35">
        <v>2022</v>
      </c>
      <c r="I35">
        <v>13.7</v>
      </c>
      <c r="J35">
        <v>21.47</v>
      </c>
      <c r="L35" t="s">
        <v>124</v>
      </c>
    </row>
    <row r="36" spans="1:12" x14ac:dyDescent="0.25">
      <c r="A36" s="33">
        <v>44841</v>
      </c>
      <c r="B36" t="s">
        <v>106</v>
      </c>
      <c r="C36" t="s">
        <v>23</v>
      </c>
      <c r="D36" t="s">
        <v>24</v>
      </c>
      <c r="E36">
        <v>10.603856452613721</v>
      </c>
      <c r="F36" t="s">
        <v>20</v>
      </c>
      <c r="H36">
        <v>2022</v>
      </c>
      <c r="I36">
        <v>14</v>
      </c>
      <c r="J36">
        <v>17.600000000000001</v>
      </c>
      <c r="L36" t="s">
        <v>124</v>
      </c>
    </row>
    <row r="37" spans="1:12" x14ac:dyDescent="0.25">
      <c r="A37" s="33">
        <v>44841</v>
      </c>
      <c r="B37" t="s">
        <v>107</v>
      </c>
      <c r="C37" t="s">
        <v>23</v>
      </c>
      <c r="D37" t="s">
        <v>24</v>
      </c>
      <c r="E37">
        <v>7.2403456856127564</v>
      </c>
      <c r="F37" t="s">
        <v>20</v>
      </c>
      <c r="H37">
        <v>2022</v>
      </c>
      <c r="I37">
        <v>17.5</v>
      </c>
      <c r="J37">
        <v>37.700000000000003</v>
      </c>
      <c r="L37" t="s">
        <v>124</v>
      </c>
    </row>
    <row r="38" spans="1:12" x14ac:dyDescent="0.25">
      <c r="A38" s="33">
        <v>44841</v>
      </c>
      <c r="B38" t="s">
        <v>108</v>
      </c>
      <c r="C38" t="s">
        <v>23</v>
      </c>
      <c r="D38" t="s">
        <v>24</v>
      </c>
      <c r="E38">
        <v>6.2067023991931292</v>
      </c>
      <c r="F38" t="s">
        <v>20</v>
      </c>
      <c r="H38">
        <v>2022</v>
      </c>
      <c r="I38">
        <v>14.4</v>
      </c>
      <c r="J38">
        <v>20.9</v>
      </c>
      <c r="L38" t="s">
        <v>124</v>
      </c>
    </row>
    <row r="39" spans="1:12" x14ac:dyDescent="0.25">
      <c r="A39" s="33">
        <v>44841</v>
      </c>
      <c r="B39" t="s">
        <v>109</v>
      </c>
      <c r="C39" t="s">
        <v>23</v>
      </c>
      <c r="D39" t="s">
        <v>24</v>
      </c>
      <c r="E39">
        <v>5.7880795585713551</v>
      </c>
      <c r="F39" t="s">
        <v>20</v>
      </c>
      <c r="L39" t="s">
        <v>124</v>
      </c>
    </row>
    <row r="40" spans="1:12" x14ac:dyDescent="0.25">
      <c r="A40" s="33">
        <v>44834</v>
      </c>
      <c r="B40" t="s">
        <v>110</v>
      </c>
      <c r="C40" t="s">
        <v>23</v>
      </c>
      <c r="D40" t="s">
        <v>24</v>
      </c>
      <c r="E40">
        <v>14.488448628233549</v>
      </c>
      <c r="F40" t="s">
        <v>20</v>
      </c>
      <c r="H40">
        <v>2022</v>
      </c>
      <c r="I40">
        <v>15.6</v>
      </c>
      <c r="J40">
        <v>29.8</v>
      </c>
      <c r="L40" t="s">
        <v>124</v>
      </c>
    </row>
    <row r="41" spans="1:12" x14ac:dyDescent="0.25">
      <c r="A41" s="33">
        <v>44834</v>
      </c>
      <c r="B41" t="s">
        <v>111</v>
      </c>
      <c r="C41" t="s">
        <v>23</v>
      </c>
      <c r="D41" t="s">
        <v>24</v>
      </c>
      <c r="E41">
        <v>16.091286252576506</v>
      </c>
      <c r="F41" t="s">
        <v>20</v>
      </c>
      <c r="H41">
        <v>2022</v>
      </c>
      <c r="I41">
        <v>14</v>
      </c>
      <c r="J41">
        <v>22.12</v>
      </c>
      <c r="L41" t="s">
        <v>124</v>
      </c>
    </row>
    <row r="42" spans="1:12" x14ac:dyDescent="0.25">
      <c r="A42" s="33">
        <v>44851</v>
      </c>
      <c r="B42">
        <v>3204</v>
      </c>
      <c r="C42" t="s">
        <v>23</v>
      </c>
      <c r="D42" t="s">
        <v>24</v>
      </c>
      <c r="E42">
        <v>1.4856268161398027</v>
      </c>
      <c r="F42" t="s">
        <v>20</v>
      </c>
      <c r="H42">
        <v>2022</v>
      </c>
      <c r="I42">
        <v>14.9</v>
      </c>
      <c r="J42">
        <v>27.58</v>
      </c>
      <c r="L42" t="s">
        <v>124</v>
      </c>
    </row>
    <row r="43" spans="1:12" x14ac:dyDescent="0.25">
      <c r="D43" t="s">
        <v>131</v>
      </c>
      <c r="E43" s="35">
        <f>AVERAGE(E27:E42)</f>
        <v>37.313415512338118</v>
      </c>
      <c r="F43" t="s">
        <v>132</v>
      </c>
      <c r="G43">
        <f>STDEV(E27:E42)</f>
        <v>38.380568266745428</v>
      </c>
    </row>
    <row r="44" spans="1:12" x14ac:dyDescent="0.25">
      <c r="A44" s="33">
        <v>44851</v>
      </c>
      <c r="B44">
        <v>3444</v>
      </c>
      <c r="C44" t="s">
        <v>130</v>
      </c>
      <c r="E44">
        <v>7.8112439296997458</v>
      </c>
      <c r="F44" t="s">
        <v>20</v>
      </c>
      <c r="H44">
        <v>2022</v>
      </c>
      <c r="I44">
        <v>6.5</v>
      </c>
      <c r="J44">
        <v>2.65</v>
      </c>
      <c r="L44" t="s">
        <v>124</v>
      </c>
    </row>
    <row r="45" spans="1:12" x14ac:dyDescent="0.25">
      <c r="A45" s="33">
        <v>44851</v>
      </c>
      <c r="B45">
        <v>3445</v>
      </c>
      <c r="C45" t="s">
        <v>130</v>
      </c>
      <c r="E45">
        <v>0.75438203412817473</v>
      </c>
      <c r="F45" t="s">
        <v>20</v>
      </c>
      <c r="H45">
        <v>2022</v>
      </c>
      <c r="I45">
        <v>6.4</v>
      </c>
      <c r="J45">
        <v>2.64</v>
      </c>
      <c r="L45" t="s">
        <v>124</v>
      </c>
    </row>
    <row r="46" spans="1:12" x14ac:dyDescent="0.25">
      <c r="A46" s="34" t="s">
        <v>16</v>
      </c>
      <c r="B46" t="s">
        <v>37</v>
      </c>
      <c r="C46" t="s">
        <v>38</v>
      </c>
      <c r="D46" t="s">
        <v>39</v>
      </c>
      <c r="E46" t="s">
        <v>32</v>
      </c>
      <c r="F46" t="s">
        <v>20</v>
      </c>
      <c r="H46">
        <v>2021</v>
      </c>
      <c r="L46" t="s">
        <v>42</v>
      </c>
    </row>
    <row r="47" spans="1:12" x14ac:dyDescent="0.25">
      <c r="A47" s="34" t="s">
        <v>16</v>
      </c>
      <c r="B47" t="s">
        <v>40</v>
      </c>
      <c r="C47" t="s">
        <v>38</v>
      </c>
      <c r="D47" t="s">
        <v>39</v>
      </c>
      <c r="E47" t="s">
        <v>32</v>
      </c>
      <c r="F47" t="s">
        <v>20</v>
      </c>
      <c r="H47">
        <v>2021</v>
      </c>
      <c r="L47" t="s">
        <v>42</v>
      </c>
    </row>
    <row r="48" spans="1:12" x14ac:dyDescent="0.25">
      <c r="A48" s="34" t="s">
        <v>16</v>
      </c>
      <c r="B48" t="s">
        <v>37</v>
      </c>
      <c r="C48" t="s">
        <v>38</v>
      </c>
      <c r="D48" t="s">
        <v>39</v>
      </c>
      <c r="E48" t="s">
        <v>32</v>
      </c>
      <c r="F48" t="s">
        <v>48</v>
      </c>
      <c r="H48">
        <v>2021</v>
      </c>
      <c r="K48" t="s">
        <v>127</v>
      </c>
      <c r="L48" t="s">
        <v>42</v>
      </c>
    </row>
    <row r="49" spans="1:12" x14ac:dyDescent="0.25">
      <c r="A49" s="34" t="s">
        <v>16</v>
      </c>
      <c r="B49" t="s">
        <v>40</v>
      </c>
      <c r="C49" t="s">
        <v>38</v>
      </c>
      <c r="D49" t="s">
        <v>39</v>
      </c>
      <c r="E49" t="s">
        <v>32</v>
      </c>
      <c r="F49" t="s">
        <v>48</v>
      </c>
      <c r="H49">
        <v>2021</v>
      </c>
      <c r="K49" t="s">
        <v>127</v>
      </c>
      <c r="L49" t="s">
        <v>42</v>
      </c>
    </row>
    <row r="50" spans="1:12" x14ac:dyDescent="0.25">
      <c r="A50" s="34" t="s">
        <v>71</v>
      </c>
      <c r="B50" t="s">
        <v>76</v>
      </c>
      <c r="C50" t="s">
        <v>38</v>
      </c>
      <c r="D50" t="s">
        <v>39</v>
      </c>
      <c r="E50" t="s">
        <v>32</v>
      </c>
      <c r="F50" t="s">
        <v>74</v>
      </c>
      <c r="H50">
        <v>2021</v>
      </c>
      <c r="K50" t="s">
        <v>127</v>
      </c>
      <c r="L50" t="s">
        <v>42</v>
      </c>
    </row>
    <row r="51" spans="1:12" x14ac:dyDescent="0.25">
      <c r="A51" s="34" t="s">
        <v>71</v>
      </c>
      <c r="B51" t="s">
        <v>84</v>
      </c>
      <c r="C51" t="s">
        <v>38</v>
      </c>
      <c r="D51" t="s">
        <v>39</v>
      </c>
      <c r="E51" t="s">
        <v>32</v>
      </c>
      <c r="F51" t="s">
        <v>74</v>
      </c>
      <c r="H51">
        <v>2021</v>
      </c>
      <c r="K51" t="s">
        <v>127</v>
      </c>
      <c r="L51" t="s">
        <v>42</v>
      </c>
    </row>
    <row r="52" spans="1:12" x14ac:dyDescent="0.25">
      <c r="A52" s="34" t="s">
        <v>71</v>
      </c>
      <c r="B52" t="s">
        <v>85</v>
      </c>
      <c r="C52" t="s">
        <v>38</v>
      </c>
      <c r="D52" t="s">
        <v>39</v>
      </c>
      <c r="E52" t="s">
        <v>32</v>
      </c>
      <c r="F52" t="s">
        <v>74</v>
      </c>
      <c r="H52">
        <v>2021</v>
      </c>
      <c r="K52" t="s">
        <v>127</v>
      </c>
      <c r="L52" t="s">
        <v>42</v>
      </c>
    </row>
    <row r="53" spans="1:12" x14ac:dyDescent="0.25">
      <c r="A53" s="33">
        <v>44851</v>
      </c>
      <c r="B53" t="s">
        <v>113</v>
      </c>
      <c r="C53" t="s">
        <v>38</v>
      </c>
      <c r="D53" t="s">
        <v>39</v>
      </c>
      <c r="E53" t="s">
        <v>32</v>
      </c>
      <c r="F53" t="s">
        <v>20</v>
      </c>
      <c r="H53">
        <v>2022</v>
      </c>
      <c r="I53">
        <v>15</v>
      </c>
      <c r="J53">
        <v>11.706</v>
      </c>
      <c r="L53" t="s">
        <v>124</v>
      </c>
    </row>
    <row r="54" spans="1:12" x14ac:dyDescent="0.25">
      <c r="A54" s="33">
        <v>44851</v>
      </c>
      <c r="B54" t="s">
        <v>114</v>
      </c>
      <c r="C54" t="s">
        <v>38</v>
      </c>
      <c r="D54" t="s">
        <v>39</v>
      </c>
      <c r="E54">
        <v>0.66398532818416822</v>
      </c>
      <c r="F54" t="s">
        <v>20</v>
      </c>
      <c r="H54">
        <v>2022</v>
      </c>
      <c r="I54">
        <v>14.3</v>
      </c>
      <c r="J54">
        <v>13.1</v>
      </c>
      <c r="L54" t="s">
        <v>124</v>
      </c>
    </row>
    <row r="55" spans="1:12" x14ac:dyDescent="0.25">
      <c r="A55" s="33">
        <v>44851</v>
      </c>
      <c r="B55">
        <v>3388</v>
      </c>
      <c r="C55" t="s">
        <v>38</v>
      </c>
      <c r="D55" t="s">
        <v>39</v>
      </c>
      <c r="E55" t="s">
        <v>32</v>
      </c>
      <c r="F55" t="s">
        <v>20</v>
      </c>
      <c r="H55">
        <v>2022</v>
      </c>
      <c r="I55">
        <v>14.5</v>
      </c>
      <c r="J55">
        <v>11.06</v>
      </c>
      <c r="L55" t="s">
        <v>124</v>
      </c>
    </row>
    <row r="56" spans="1:12" x14ac:dyDescent="0.25">
      <c r="A56" s="33">
        <v>44851</v>
      </c>
      <c r="B56">
        <v>3387</v>
      </c>
      <c r="C56" t="s">
        <v>38</v>
      </c>
      <c r="D56" t="s">
        <v>39</v>
      </c>
      <c r="E56">
        <v>1.9101684886983745</v>
      </c>
      <c r="F56" t="s">
        <v>20</v>
      </c>
      <c r="H56">
        <v>2022</v>
      </c>
      <c r="I56">
        <v>14.2</v>
      </c>
      <c r="J56">
        <v>12.27</v>
      </c>
      <c r="L56" t="s">
        <v>124</v>
      </c>
    </row>
    <row r="57" spans="1:12" x14ac:dyDescent="0.25">
      <c r="A57" s="33">
        <v>44851</v>
      </c>
      <c r="B57">
        <v>3386</v>
      </c>
      <c r="C57" t="s">
        <v>38</v>
      </c>
      <c r="D57" t="s">
        <v>39</v>
      </c>
      <c r="E57">
        <v>0.99221146286190276</v>
      </c>
      <c r="F57" t="s">
        <v>20</v>
      </c>
      <c r="H57">
        <v>2022</v>
      </c>
      <c r="I57">
        <v>14.9</v>
      </c>
      <c r="J57">
        <v>11.87</v>
      </c>
      <c r="L57" t="s">
        <v>124</v>
      </c>
    </row>
    <row r="58" spans="1:12" x14ac:dyDescent="0.25">
      <c r="A58" s="33">
        <v>44851</v>
      </c>
      <c r="B58">
        <v>3385</v>
      </c>
      <c r="C58" t="s">
        <v>38</v>
      </c>
      <c r="D58" t="s">
        <v>39</v>
      </c>
      <c r="E58">
        <v>0.60049240377109858</v>
      </c>
      <c r="F58" t="s">
        <v>20</v>
      </c>
      <c r="H58">
        <v>2022</v>
      </c>
      <c r="I58">
        <v>13.8</v>
      </c>
      <c r="J58">
        <v>10.199999999999999</v>
      </c>
      <c r="L58" t="s">
        <v>124</v>
      </c>
    </row>
    <row r="59" spans="1:12" x14ac:dyDescent="0.25">
      <c r="A59" s="33">
        <v>44851</v>
      </c>
      <c r="B59">
        <v>3384</v>
      </c>
      <c r="C59" t="s">
        <v>38</v>
      </c>
      <c r="D59" t="s">
        <v>39</v>
      </c>
      <c r="E59" t="s">
        <v>32</v>
      </c>
      <c r="F59" t="s">
        <v>20</v>
      </c>
      <c r="H59">
        <v>2022</v>
      </c>
      <c r="I59">
        <v>14.3</v>
      </c>
      <c r="J59">
        <v>10.44</v>
      </c>
      <c r="K59" t="s">
        <v>115</v>
      </c>
      <c r="L59" t="s">
        <v>124</v>
      </c>
    </row>
    <row r="60" spans="1:12" x14ac:dyDescent="0.25">
      <c r="A60" s="33">
        <v>44851</v>
      </c>
      <c r="B60">
        <v>3383</v>
      </c>
      <c r="C60" t="s">
        <v>38</v>
      </c>
      <c r="D60" t="s">
        <v>39</v>
      </c>
      <c r="E60">
        <v>0.97337881579023167</v>
      </c>
      <c r="F60" t="s">
        <v>20</v>
      </c>
      <c r="H60">
        <v>2022</v>
      </c>
      <c r="I60">
        <v>13.4</v>
      </c>
      <c r="J60">
        <v>11.08</v>
      </c>
      <c r="L60" t="s">
        <v>124</v>
      </c>
    </row>
    <row r="61" spans="1:12" x14ac:dyDescent="0.25">
      <c r="A61" s="33">
        <v>44851</v>
      </c>
      <c r="B61">
        <v>3109</v>
      </c>
      <c r="C61" t="s">
        <v>38</v>
      </c>
      <c r="D61" t="s">
        <v>39</v>
      </c>
      <c r="E61" t="s">
        <v>32</v>
      </c>
      <c r="F61" t="s">
        <v>20</v>
      </c>
      <c r="H61">
        <v>2022</v>
      </c>
      <c r="I61">
        <v>6.8</v>
      </c>
      <c r="J61">
        <v>1</v>
      </c>
      <c r="L61" t="s">
        <v>124</v>
      </c>
    </row>
    <row r="62" spans="1:12" x14ac:dyDescent="0.25">
      <c r="A62" s="34" t="s">
        <v>16</v>
      </c>
      <c r="B62" t="s">
        <v>29</v>
      </c>
      <c r="C62" t="s">
        <v>30</v>
      </c>
      <c r="D62" t="s">
        <v>31</v>
      </c>
      <c r="E62" t="s">
        <v>32</v>
      </c>
      <c r="F62" t="s">
        <v>20</v>
      </c>
      <c r="H62">
        <v>2021</v>
      </c>
      <c r="L62" t="s">
        <v>42</v>
      </c>
    </row>
    <row r="63" spans="1:12" x14ac:dyDescent="0.25">
      <c r="A63" s="34" t="s">
        <v>16</v>
      </c>
      <c r="B63" t="s">
        <v>33</v>
      </c>
      <c r="C63" t="s">
        <v>30</v>
      </c>
      <c r="D63" t="s">
        <v>31</v>
      </c>
      <c r="E63" t="s">
        <v>32</v>
      </c>
      <c r="F63" t="s">
        <v>20</v>
      </c>
      <c r="H63">
        <v>2021</v>
      </c>
      <c r="L63" t="s">
        <v>42</v>
      </c>
    </row>
    <row r="64" spans="1:12" x14ac:dyDescent="0.25">
      <c r="A64" s="34" t="s">
        <v>16</v>
      </c>
      <c r="B64" t="s">
        <v>36</v>
      </c>
      <c r="C64" t="s">
        <v>30</v>
      </c>
      <c r="D64" t="s">
        <v>31</v>
      </c>
      <c r="E64" t="s">
        <v>32</v>
      </c>
      <c r="F64" t="s">
        <v>20</v>
      </c>
      <c r="H64">
        <v>2021</v>
      </c>
      <c r="L64" t="s">
        <v>42</v>
      </c>
    </row>
    <row r="65" spans="1:12" x14ac:dyDescent="0.25">
      <c r="A65" s="34" t="s">
        <v>16</v>
      </c>
      <c r="B65" t="s">
        <v>29</v>
      </c>
      <c r="C65" t="s">
        <v>30</v>
      </c>
      <c r="D65" t="s">
        <v>31</v>
      </c>
      <c r="E65" t="s">
        <v>123</v>
      </c>
      <c r="F65" t="s">
        <v>48</v>
      </c>
      <c r="H65">
        <v>2021</v>
      </c>
      <c r="K65" t="s">
        <v>127</v>
      </c>
      <c r="L65" t="s">
        <v>42</v>
      </c>
    </row>
    <row r="66" spans="1:12" x14ac:dyDescent="0.25">
      <c r="A66" s="34" t="s">
        <v>16</v>
      </c>
      <c r="B66" t="s">
        <v>33</v>
      </c>
      <c r="C66" t="s">
        <v>30</v>
      </c>
      <c r="D66" t="s">
        <v>31</v>
      </c>
      <c r="E66" t="s">
        <v>32</v>
      </c>
      <c r="F66" t="s">
        <v>48</v>
      </c>
      <c r="H66">
        <v>2021</v>
      </c>
      <c r="K66" t="s">
        <v>127</v>
      </c>
      <c r="L66" t="s">
        <v>42</v>
      </c>
    </row>
    <row r="67" spans="1:12" x14ac:dyDescent="0.25">
      <c r="A67" s="34" t="s">
        <v>16</v>
      </c>
      <c r="B67" t="s">
        <v>36</v>
      </c>
      <c r="C67" t="s">
        <v>30</v>
      </c>
      <c r="D67" t="s">
        <v>31</v>
      </c>
      <c r="E67" t="s">
        <v>32</v>
      </c>
      <c r="F67" t="s">
        <v>48</v>
      </c>
      <c r="H67">
        <v>2021</v>
      </c>
      <c r="K67" t="s">
        <v>127</v>
      </c>
      <c r="L6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NBS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2022-10-18T20:56:14Z</dcterms:created>
  <dcterms:modified xsi:type="dcterms:W3CDTF">2022-10-19T00:39:12Z</dcterms:modified>
</cp:coreProperties>
</file>