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port\NOAA R\thiaminase\Thiaminase Activity Assays.12.15.2022\"/>
    </mc:Choice>
  </mc:AlternateContent>
  <xr:revisionPtr revIDLastSave="0" documentId="13_ncr:1_{4AF99315-C052-4E2A-B8EB-82878BD0508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amples" sheetId="1" r:id="rId1"/>
    <sheet name="QAQ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L44" i="1"/>
  <c r="M42" i="1"/>
  <c r="L42" i="1"/>
  <c r="M39" i="1"/>
  <c r="L39" i="1"/>
  <c r="M38" i="1"/>
  <c r="L38" i="1"/>
  <c r="M43" i="1"/>
  <c r="L43" i="1"/>
  <c r="M29" i="1"/>
  <c r="M55" i="1"/>
  <c r="L29" i="1"/>
  <c r="L55" i="1"/>
  <c r="L140" i="1" l="1"/>
  <c r="M140" i="1"/>
  <c r="M134" i="1"/>
  <c r="M137" i="1"/>
  <c r="M138" i="1"/>
  <c r="M141" i="1"/>
  <c r="M135" i="1"/>
  <c r="L134" i="1"/>
  <c r="L137" i="1"/>
  <c r="L138" i="1"/>
  <c r="L141" i="1"/>
  <c r="L135" i="1"/>
  <c r="M133" i="1"/>
  <c r="L133" i="1"/>
  <c r="M136" i="1"/>
  <c r="L136" i="1"/>
  <c r="M72" i="1"/>
  <c r="L72" i="1"/>
  <c r="M83" i="1"/>
  <c r="L83" i="1"/>
  <c r="M67" i="1"/>
  <c r="L67" i="1"/>
  <c r="M65" i="1"/>
  <c r="L65" i="1"/>
  <c r="M74" i="1"/>
  <c r="L74" i="1"/>
  <c r="M73" i="1"/>
  <c r="L73" i="1"/>
  <c r="M131" i="1"/>
  <c r="L131" i="1"/>
  <c r="M71" i="1"/>
  <c r="M66" i="1"/>
  <c r="M70" i="1"/>
  <c r="M68" i="1"/>
  <c r="L71" i="1"/>
  <c r="L66" i="1"/>
  <c r="L70" i="1"/>
  <c r="L68" i="1"/>
  <c r="L116" i="1"/>
  <c r="M116" i="1"/>
  <c r="M115" i="1"/>
  <c r="L115" i="1"/>
  <c r="L99" i="1"/>
  <c r="L100" i="1"/>
  <c r="M78" i="1"/>
  <c r="L78" i="1"/>
  <c r="M77" i="1"/>
  <c r="L77" i="1"/>
  <c r="M80" i="1"/>
  <c r="L80" i="1"/>
  <c r="M114" i="1"/>
  <c r="L114" i="1"/>
  <c r="M97" i="1"/>
  <c r="L97" i="1"/>
  <c r="M98" i="1"/>
  <c r="L98" i="1"/>
  <c r="M91" i="1"/>
  <c r="L91" i="1"/>
  <c r="L90" i="1"/>
</calcChain>
</file>

<file path=xl/sharedStrings.xml><?xml version="1.0" encoding="utf-8"?>
<sst xmlns="http://schemas.openxmlformats.org/spreadsheetml/2006/main" count="1068" uniqueCount="196">
  <si>
    <t>Survey</t>
  </si>
  <si>
    <t>NBS2022</t>
  </si>
  <si>
    <t>Species</t>
  </si>
  <si>
    <t>Rainbow Smelt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</si>
  <si>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</si>
  <si>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</si>
  <si>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</si>
  <si>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</si>
  <si>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</si>
  <si>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</si>
  <si>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</si>
  <si>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</si>
  <si>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Saffron Cod</t>
  </si>
  <si>
    <t>Gonatus Squid</t>
  </si>
  <si>
    <t>3106-c</t>
  </si>
  <si>
    <t>3105-c</t>
  </si>
  <si>
    <t>3280-c</t>
  </si>
  <si>
    <t>2931-c</t>
  </si>
  <si>
    <t>2935-c</t>
  </si>
  <si>
    <t>2940-c</t>
  </si>
  <si>
    <t>PG-1</t>
  </si>
  <si>
    <t>PG-2</t>
  </si>
  <si>
    <t>Humpy shrimp</t>
  </si>
  <si>
    <t>3313-c</t>
  </si>
  <si>
    <t>3317-c</t>
  </si>
  <si>
    <t>GH-1</t>
  </si>
  <si>
    <t>GH-2</t>
  </si>
  <si>
    <t>GH-3</t>
  </si>
  <si>
    <t>GH-4</t>
  </si>
  <si>
    <t>Greenland turbot</t>
  </si>
  <si>
    <t>3456-c</t>
  </si>
  <si>
    <t>2911-c</t>
  </si>
  <si>
    <t>2908-c</t>
  </si>
  <si>
    <t>2814-c</t>
  </si>
  <si>
    <t>2811-c</t>
  </si>
  <si>
    <t>2986-c</t>
  </si>
  <si>
    <t>LD003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</si>
  <si>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</si>
  <si>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</si>
  <si>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</si>
  <si>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</si>
  <si>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</si>
  <si>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</si>
  <si>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</si>
  <si>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</si>
  <si>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</si>
  <si>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</si>
  <si>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</si>
  <si>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</si>
  <si>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</si>
  <si>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</si>
  <si>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</si>
  <si>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</si>
  <si>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</si>
  <si>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</si>
  <si>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2623-c</t>
  </si>
  <si>
    <t>2621-c</t>
  </si>
  <si>
    <t>2619-c</t>
  </si>
  <si>
    <t>2617-c</t>
  </si>
  <si>
    <t>2615-c</t>
  </si>
  <si>
    <t>2613-c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</si>
  <si>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</si>
  <si>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</si>
  <si>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</si>
  <si>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</si>
  <si>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</si>
  <si>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</si>
  <si>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</si>
  <si>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</si>
  <si>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</si>
  <si>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</si>
  <si>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</si>
  <si>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SS02</t>
  </si>
  <si>
    <t>SL01</t>
  </si>
  <si>
    <t>LB01</t>
  </si>
  <si>
    <t>SS01</t>
  </si>
  <si>
    <t>SL77</t>
  </si>
  <si>
    <t>Catch Date</t>
  </si>
  <si>
    <t>Longitude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</si>
  <si>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</si>
  <si>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</si>
  <si>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</si>
  <si>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</si>
  <si>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</si>
  <si>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</si>
  <si>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</si>
  <si>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</si>
  <si>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</si>
  <si>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</si>
  <si>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</si>
  <si>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</si>
  <si>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</si>
  <si>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</si>
  <si>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</si>
  <si>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</si>
  <si>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</si>
  <si>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</si>
  <si>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</si>
  <si>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</si>
  <si>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</si>
  <si>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</si>
  <si>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</si>
  <si>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</si>
  <si>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</si>
  <si>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</si>
  <si>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</si>
  <si>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</si>
  <si>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</si>
  <si>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</si>
  <si>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</si>
  <si>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</si>
  <si>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</si>
  <si>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</si>
  <si>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</si>
  <si>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</si>
  <si>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</si>
  <si>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</si>
  <si>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</si>
  <si>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</si>
  <si>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</si>
  <si>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</si>
  <si>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</si>
  <si>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</si>
  <si>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</si>
  <si>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</si>
  <si>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Walleye Pollock (age 0)</t>
  </si>
  <si>
    <t>Latitude</t>
  </si>
  <si>
    <t>Age Class</t>
  </si>
  <si>
    <t>Age 0</t>
  </si>
  <si>
    <t>NA</t>
  </si>
  <si>
    <t>Age 1+</t>
  </si>
  <si>
    <t>Larval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</si>
  <si>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</si>
  <si>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</si>
  <si>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</si>
  <si>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</si>
  <si>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</si>
  <si>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</si>
  <si>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</si>
  <si>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</si>
  <si>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</si>
  <si>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</si>
  <si>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NBS2021</t>
  </si>
  <si>
    <t>2091c</t>
  </si>
  <si>
    <t>1536c</t>
  </si>
  <si>
    <t>1925c</t>
  </si>
  <si>
    <t>1682c</t>
  </si>
  <si>
    <t>1686c</t>
  </si>
  <si>
    <t>1765c</t>
  </si>
  <si>
    <t>1196c</t>
  </si>
  <si>
    <t>Pacific cod (age 0)</t>
  </si>
  <si>
    <t>Threespine stickleback</t>
  </si>
  <si>
    <t>Sample ID</t>
  </si>
  <si>
    <t>Thiaminase_Activity</t>
  </si>
  <si>
    <t>Area</t>
  </si>
  <si>
    <t>Southeast</t>
  </si>
  <si>
    <t>Von_Biela</t>
  </si>
  <si>
    <t>No_detect</t>
  </si>
  <si>
    <t>VVB</t>
  </si>
  <si>
    <t>#5 Capelin Spring 2021</t>
  </si>
  <si>
    <t>2/9/22 3 Sand Lance SBS</t>
  </si>
  <si>
    <t>Brothers Sand Lance #2 8-23-2021</t>
  </si>
  <si>
    <t>13 Capelin 21-Fish Bend</t>
  </si>
  <si>
    <t>#8 Capelin 2021 Spring</t>
  </si>
  <si>
    <t>Brothers Island Sand Lance #7</t>
  </si>
  <si>
    <t>Brothers Island Sand Lance #1</t>
  </si>
  <si>
    <t>5) 3/8/22 5/9/22 Capelin Composite</t>
  </si>
  <si>
    <t>8) Capelin 3/8/22 5/9/22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</si>
  <si>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</si>
  <si>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</si>
  <si>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</si>
  <si>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</si>
  <si>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</si>
  <si>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</si>
  <si>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Brothers Sand Lance #8 8/23/21</t>
  </si>
  <si>
    <t>Eagle Beach Sand Lance #1 8/9/21</t>
  </si>
  <si>
    <t>Auke Bay</t>
  </si>
  <si>
    <t>Southern Bering Sea</t>
  </si>
  <si>
    <t>Brothers Islands 2021</t>
  </si>
  <si>
    <t>Northern Bering Sea</t>
  </si>
  <si>
    <t>Eagle Beach (Juneau)</t>
  </si>
  <si>
    <t>SBS2021</t>
  </si>
  <si>
    <t>Fishermans Bend</t>
  </si>
  <si>
    <t>Statter Harbor</t>
  </si>
  <si>
    <t>ABCap21-05</t>
  </si>
  <si>
    <t>ABCap22-01</t>
  </si>
  <si>
    <t>ABCap21-01</t>
  </si>
  <si>
    <t>ABCap22-04</t>
  </si>
  <si>
    <t>ABCap21-02</t>
  </si>
  <si>
    <t>ABCap22-03</t>
  </si>
  <si>
    <t>ABCap21-03</t>
  </si>
  <si>
    <t>ABCap22-02</t>
  </si>
  <si>
    <t>ABCap21-04</t>
  </si>
  <si>
    <t>Brothers Island</t>
  </si>
  <si>
    <t>Eagle Beach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</si>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</sst>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1" applyAlignment="1">
      <alignment horizontal="right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"/>
  <sheetViews>
    <sheetView tabSelected="1" workbookViewId="0">
      <pane ySplit="1" topLeftCell="A2" activePane="bottomLeft" state="frozen"/>
      <selection pane="bottomLeft" activeCell="N1" sqref="N1:N1048576"/>
    </sheetView>
  </sheetViews>
  <sheetFormatPr defaultRowHeight="14.4" x14ac:dyDescent="0.3"/>
  <cols>
    <col min="1" max="1" width="32.88671875" customWidth="1"/>
    <col min="2" max="2" width="16.109375" customWidth="1"/>
    <col min="3" max="3" width="12.5546875" customWidth="1"/>
    <col min="4" max="4" width="21.33203125" customWidth="1"/>
    <col min="5" max="5" width="20.44140625" customWidth="1"/>
    <col min="6" max="6" width="20.109375" customWidth="1"/>
    <col min="7" max="7" width="25.109375" customWidth="1"/>
    <col min="8" max="9" width="10.88671875" customWidth="1"/>
    <col min="10" max="10" width="22" customWidth="1"/>
    <col min="11" max="11" width="27.33203125" customWidth="1"/>
    <col min="12" max="12" width="15.109375" customWidth="1"/>
    <col min="13" max="13" width="16.109375" customWidth="1"/>
  </cols>
  <sheetData>
    <row r="1" spans="1:13" x14ac:dyDescent="0.3">
      <c r="A1" t="s">
        <v>152</v>
      </c>
      <c r="B1" t="s">
        <v>153</v>
      </c>
      <c r="C1" t="s">
        <v>157</v>
      </c>
      <c r="D1" t="s">
        <v>154</v>
      </c>
      <c r="E1" t="s">
        <v>0</v>
      </c>
      <c r="F1" t="s">
        <v>4</v>
      </c>
      <c r="G1" t="s">
        <v>77</v>
      </c>
      <c r="H1" t="s">
        <v>126</v>
      </c>
      <c r="I1" t="s">
        <v>78</v>
      </c>
      <c r="J1" t="s">
        <v>2</v>
      </c>
      <c r="K1" t="s">
        <v>127</v>
      </c>
      <c r="L1" t="s">
        <v>5</v>
      </c>
      <c r="M1" t="s">
        <v>6</v>
      </c>
    </row>
    <row r="2" spans="1:13" x14ac:dyDescent="0.3">
      <c r="A2" t="s">
        <v>159</v>
      </c>
      <c r="B2">
        <v>1.6744913624871316</v>
      </c>
      <c r="C2" s="8" t="b">
        <v>0</v>
      </c>
      <c r="D2" t="s">
        <v>155</v>
      </c>
      <c r="E2" t="s">
        <v>176</v>
      </c>
      <c r="F2" t="s">
        <v>182</v>
      </c>
      <c r="G2" s="2">
        <v>44312</v>
      </c>
      <c r="H2">
        <v>58.386524000000001</v>
      </c>
      <c r="I2">
        <v>-134.64770999999999</v>
      </c>
      <c r="J2" t="s">
        <v>8</v>
      </c>
      <c r="L2" s="1"/>
      <c r="M2" s="1"/>
    </row>
    <row r="3" spans="1:13" x14ac:dyDescent="0.3">
      <c r="A3" t="s">
        <v>162</v>
      </c>
      <c r="B3">
        <v>11.973797008170333</v>
      </c>
      <c r="C3" s="8" t="b">
        <v>0</v>
      </c>
      <c r="D3" t="s">
        <v>155</v>
      </c>
      <c r="E3" t="s">
        <v>176</v>
      </c>
      <c r="F3" t="s">
        <v>182</v>
      </c>
      <c r="G3" s="2">
        <v>44312</v>
      </c>
      <c r="H3">
        <v>58.386524000000001</v>
      </c>
      <c r="I3">
        <v>-134.64770999999999</v>
      </c>
      <c r="J3" t="s">
        <v>8</v>
      </c>
      <c r="L3" s="1"/>
      <c r="M3" s="1"/>
    </row>
    <row r="4" spans="1:13" x14ac:dyDescent="0.3">
      <c r="A4" t="s">
        <v>163</v>
      </c>
      <c r="B4">
        <v>7.5212211647959499</v>
      </c>
      <c r="C4" s="8" t="b">
        <v>0</v>
      </c>
      <c r="D4" t="s">
        <v>155</v>
      </c>
      <c r="E4" t="s">
        <v>176</v>
      </c>
      <c r="F4" t="s">
        <v>182</v>
      </c>
      <c r="G4" s="2">
        <v>44312</v>
      </c>
      <c r="H4">
        <v>58.386524000000001</v>
      </c>
      <c r="I4">
        <v>-134.64770999999999</v>
      </c>
      <c r="J4" t="s">
        <v>8</v>
      </c>
      <c r="L4" s="1"/>
      <c r="M4" s="1"/>
    </row>
    <row r="5" spans="1:13" x14ac:dyDescent="0.3">
      <c r="A5" t="s">
        <v>168</v>
      </c>
      <c r="B5">
        <v>0.73931591647086459</v>
      </c>
      <c r="C5" s="8" t="b">
        <v>0</v>
      </c>
      <c r="D5" t="s">
        <v>155</v>
      </c>
      <c r="E5" t="s">
        <v>176</v>
      </c>
      <c r="F5" t="s">
        <v>182</v>
      </c>
      <c r="G5" s="2">
        <v>44312</v>
      </c>
      <c r="H5">
        <v>58.386524000000001</v>
      </c>
      <c r="I5">
        <v>-134.64770999999999</v>
      </c>
      <c r="J5" t="s">
        <v>8</v>
      </c>
      <c r="L5" s="1"/>
      <c r="M5" s="1"/>
    </row>
    <row r="6" spans="1:13" x14ac:dyDescent="0.3">
      <c r="A6" t="s">
        <v>170</v>
      </c>
      <c r="B6">
        <v>9.9899121580771055</v>
      </c>
      <c r="C6" s="8" t="b">
        <v>0</v>
      </c>
      <c r="D6" t="s">
        <v>155</v>
      </c>
      <c r="E6" t="s">
        <v>176</v>
      </c>
      <c r="F6" t="s">
        <v>182</v>
      </c>
      <c r="G6" s="2">
        <v>44312</v>
      </c>
      <c r="H6">
        <v>58.386524000000001</v>
      </c>
      <c r="I6">
        <v>-134.64770999999999</v>
      </c>
      <c r="J6" t="s">
        <v>8</v>
      </c>
      <c r="L6" s="1"/>
      <c r="M6" s="1"/>
    </row>
    <row r="7" spans="1:13" x14ac:dyDescent="0.3">
      <c r="A7" t="s">
        <v>171</v>
      </c>
      <c r="B7">
        <v>17.07044938139596</v>
      </c>
      <c r="C7" s="8" t="b">
        <v>0</v>
      </c>
      <c r="D7" t="s">
        <v>155</v>
      </c>
      <c r="E7" t="s">
        <v>176</v>
      </c>
      <c r="F7" t="s">
        <v>182</v>
      </c>
      <c r="G7" s="2">
        <v>44312</v>
      </c>
      <c r="H7">
        <v>58.386524000000001</v>
      </c>
      <c r="I7">
        <v>-134.64770999999999</v>
      </c>
      <c r="J7" t="s">
        <v>8</v>
      </c>
      <c r="L7" s="1"/>
      <c r="M7" s="1"/>
    </row>
    <row r="8" spans="1:13" x14ac:dyDescent="0.3">
      <c r="A8" t="s">
        <v>184</v>
      </c>
      <c r="B8">
        <v>8.4224978460832443</v>
      </c>
      <c r="C8" s="8" t="b">
        <v>0</v>
      </c>
      <c r="D8" t="s">
        <v>155</v>
      </c>
      <c r="E8" t="s">
        <v>176</v>
      </c>
      <c r="F8" t="s">
        <v>182</v>
      </c>
      <c r="G8" s="2">
        <v>44312</v>
      </c>
      <c r="H8">
        <v>58.386524000000001</v>
      </c>
      <c r="I8">
        <v>-134.64770999999999</v>
      </c>
      <c r="J8" t="s">
        <v>8</v>
      </c>
      <c r="L8" s="1"/>
      <c r="M8" s="1"/>
    </row>
    <row r="9" spans="1:13" x14ac:dyDescent="0.3">
      <c r="A9" t="s">
        <v>185</v>
      </c>
      <c r="B9">
        <v>12.578594016986372</v>
      </c>
      <c r="C9" s="8" t="b">
        <v>0</v>
      </c>
      <c r="D9" t="s">
        <v>155</v>
      </c>
      <c r="E9" t="s">
        <v>176</v>
      </c>
      <c r="F9" t="s">
        <v>182</v>
      </c>
      <c r="G9" s="2">
        <v>44628</v>
      </c>
      <c r="H9">
        <v>58.386524000000001</v>
      </c>
      <c r="I9">
        <v>-134.64770999999999</v>
      </c>
      <c r="J9" t="s">
        <v>8</v>
      </c>
      <c r="L9" s="1"/>
      <c r="M9" s="1"/>
    </row>
    <row r="10" spans="1:13" x14ac:dyDescent="0.3">
      <c r="A10" t="s">
        <v>186</v>
      </c>
      <c r="B10">
        <v>1.2589419369080783</v>
      </c>
      <c r="C10" s="8" t="b">
        <v>0</v>
      </c>
      <c r="D10" t="s">
        <v>155</v>
      </c>
      <c r="E10" t="s">
        <v>176</v>
      </c>
      <c r="F10" t="s">
        <v>182</v>
      </c>
      <c r="G10" s="2">
        <v>44312</v>
      </c>
      <c r="H10">
        <v>58.386524000000001</v>
      </c>
      <c r="I10">
        <v>-134.64770999999999</v>
      </c>
      <c r="J10" t="s">
        <v>8</v>
      </c>
      <c r="L10" s="1"/>
      <c r="M10" s="1"/>
    </row>
    <row r="11" spans="1:13" x14ac:dyDescent="0.3">
      <c r="A11" t="s">
        <v>187</v>
      </c>
      <c r="B11">
        <v>20.189135736465172</v>
      </c>
      <c r="C11" s="8" t="b">
        <v>0</v>
      </c>
      <c r="D11" t="s">
        <v>155</v>
      </c>
      <c r="E11" t="s">
        <v>176</v>
      </c>
      <c r="F11" t="s">
        <v>182</v>
      </c>
      <c r="G11" s="2">
        <v>44628</v>
      </c>
      <c r="H11">
        <v>58.386524000000001</v>
      </c>
      <c r="I11">
        <v>-134.64770999999999</v>
      </c>
      <c r="J11" t="s">
        <v>8</v>
      </c>
      <c r="L11" s="1"/>
      <c r="M11" s="1"/>
    </row>
    <row r="12" spans="1:13" x14ac:dyDescent="0.3">
      <c r="A12" t="s">
        <v>188</v>
      </c>
      <c r="B12">
        <v>2.6408751950792912</v>
      </c>
      <c r="C12" s="8" t="b">
        <v>0</v>
      </c>
      <c r="D12" t="s">
        <v>155</v>
      </c>
      <c r="E12" t="s">
        <v>176</v>
      </c>
      <c r="F12" t="s">
        <v>182</v>
      </c>
      <c r="G12" s="2">
        <v>44312</v>
      </c>
      <c r="H12">
        <v>58.386524000000001</v>
      </c>
      <c r="I12">
        <v>-134.64770999999999</v>
      </c>
      <c r="J12" t="s">
        <v>8</v>
      </c>
      <c r="L12" s="1"/>
      <c r="M12" s="1"/>
    </row>
    <row r="13" spans="1:13" x14ac:dyDescent="0.3">
      <c r="A13" t="s">
        <v>189</v>
      </c>
      <c r="B13">
        <v>11.498676226333506</v>
      </c>
      <c r="C13" s="8" t="b">
        <v>0</v>
      </c>
      <c r="D13" t="s">
        <v>155</v>
      </c>
      <c r="E13" t="s">
        <v>176</v>
      </c>
      <c r="F13" t="s">
        <v>182</v>
      </c>
      <c r="G13" s="2">
        <v>44628</v>
      </c>
      <c r="H13">
        <v>58.386524000000001</v>
      </c>
      <c r="I13">
        <v>-134.64770999999999</v>
      </c>
      <c r="J13" t="s">
        <v>8</v>
      </c>
      <c r="L13" s="1"/>
      <c r="M13" s="1"/>
    </row>
    <row r="14" spans="1:13" x14ac:dyDescent="0.3">
      <c r="A14" t="s">
        <v>190</v>
      </c>
      <c r="B14">
        <v>13.596095034487421</v>
      </c>
      <c r="C14" s="8" t="b">
        <v>0</v>
      </c>
      <c r="D14" t="s">
        <v>155</v>
      </c>
      <c r="E14" t="s">
        <v>176</v>
      </c>
      <c r="F14" t="s">
        <v>182</v>
      </c>
      <c r="G14" s="2">
        <v>44312</v>
      </c>
      <c r="H14">
        <v>58.386524000000001</v>
      </c>
      <c r="I14">
        <v>-134.64770999999999</v>
      </c>
      <c r="J14" t="s">
        <v>8</v>
      </c>
      <c r="L14" s="1"/>
      <c r="M14" s="1"/>
    </row>
    <row r="15" spans="1:13" x14ac:dyDescent="0.3">
      <c r="A15" t="s">
        <v>191</v>
      </c>
      <c r="B15">
        <v>10.746984570358435</v>
      </c>
      <c r="C15" s="8" t="b">
        <v>0</v>
      </c>
      <c r="D15" t="s">
        <v>155</v>
      </c>
      <c r="E15" t="s">
        <v>176</v>
      </c>
      <c r="F15" t="s">
        <v>182</v>
      </c>
      <c r="G15" s="2">
        <v>44628</v>
      </c>
      <c r="H15">
        <v>58.386524000000001</v>
      </c>
      <c r="I15">
        <v>-134.64770999999999</v>
      </c>
      <c r="J15" t="s">
        <v>8</v>
      </c>
      <c r="L15" s="1"/>
      <c r="M15" s="1"/>
    </row>
    <row r="16" spans="1:13" x14ac:dyDescent="0.3">
      <c r="A16" t="s">
        <v>192</v>
      </c>
      <c r="B16">
        <v>5.2510800792133248</v>
      </c>
      <c r="C16" s="8" t="b">
        <v>0</v>
      </c>
      <c r="D16" t="s">
        <v>155</v>
      </c>
      <c r="E16" t="s">
        <v>176</v>
      </c>
      <c r="F16" t="s">
        <v>182</v>
      </c>
      <c r="G16" s="2">
        <v>44312</v>
      </c>
      <c r="H16">
        <v>58.386524000000001</v>
      </c>
      <c r="I16">
        <v>-134.64770999999999</v>
      </c>
      <c r="J16" t="s">
        <v>8</v>
      </c>
      <c r="L16" s="1"/>
      <c r="M16" s="1"/>
    </row>
    <row r="17" spans="1:13" x14ac:dyDescent="0.3">
      <c r="A17" t="s">
        <v>166</v>
      </c>
      <c r="B17">
        <v>3.1235290357447618</v>
      </c>
      <c r="C17" s="8" t="b">
        <v>0</v>
      </c>
      <c r="D17" t="s">
        <v>155</v>
      </c>
      <c r="E17" t="s">
        <v>176</v>
      </c>
      <c r="F17" t="s">
        <v>183</v>
      </c>
      <c r="G17" s="2">
        <v>44628</v>
      </c>
      <c r="H17">
        <v>58.384520000000002</v>
      </c>
      <c r="I17">
        <v>-134.64563999999999</v>
      </c>
      <c r="J17" t="s">
        <v>8</v>
      </c>
      <c r="L17" s="1"/>
      <c r="M17" s="1"/>
    </row>
    <row r="18" spans="1:13" x14ac:dyDescent="0.3">
      <c r="A18" t="s">
        <v>167</v>
      </c>
      <c r="B18">
        <v>19.758675231969789</v>
      </c>
      <c r="C18" s="8" t="b">
        <v>0</v>
      </c>
      <c r="D18" t="s">
        <v>155</v>
      </c>
      <c r="E18" t="s">
        <v>176</v>
      </c>
      <c r="F18" t="s">
        <v>183</v>
      </c>
      <c r="G18" s="2">
        <v>44628</v>
      </c>
      <c r="H18">
        <v>-134.64563999999999</v>
      </c>
      <c r="I18">
        <v>-134.64563999999999</v>
      </c>
      <c r="J18" t="s">
        <v>8</v>
      </c>
      <c r="L18" s="1"/>
      <c r="M18" s="1"/>
    </row>
    <row r="19" spans="1:13" x14ac:dyDescent="0.3">
      <c r="A19" t="s">
        <v>161</v>
      </c>
      <c r="B19">
        <v>2.0376924131551277</v>
      </c>
      <c r="C19" s="8" t="b">
        <v>0</v>
      </c>
      <c r="D19" t="s">
        <v>155</v>
      </c>
      <c r="E19" t="s">
        <v>178</v>
      </c>
      <c r="F19" t="s">
        <v>193</v>
      </c>
      <c r="G19" s="2">
        <v>44431</v>
      </c>
      <c r="H19">
        <v>57.312601000000001</v>
      </c>
      <c r="I19">
        <v>-133.78820300000001</v>
      </c>
      <c r="J19" t="s">
        <v>7</v>
      </c>
      <c r="L19" s="1"/>
      <c r="M19" s="1"/>
    </row>
    <row r="20" spans="1:13" x14ac:dyDescent="0.3">
      <c r="A20" t="s">
        <v>164</v>
      </c>
      <c r="B20">
        <v>0.49180112638601664</v>
      </c>
      <c r="C20" s="8" t="b">
        <v>0</v>
      </c>
      <c r="D20" t="s">
        <v>155</v>
      </c>
      <c r="E20" t="s">
        <v>178</v>
      </c>
      <c r="F20" t="s">
        <v>193</v>
      </c>
      <c r="G20" s="2">
        <v>44431</v>
      </c>
      <c r="H20">
        <v>57.312601000000001</v>
      </c>
      <c r="I20">
        <v>-133.78820300000001</v>
      </c>
      <c r="J20" t="s">
        <v>7</v>
      </c>
      <c r="L20" s="1"/>
      <c r="M20" s="1"/>
    </row>
    <row r="21" spans="1:13" x14ac:dyDescent="0.3">
      <c r="A21" t="s">
        <v>165</v>
      </c>
      <c r="B21">
        <v>-0.56659363904206828</v>
      </c>
      <c r="C21" s="8" t="b">
        <v>1</v>
      </c>
      <c r="D21" t="s">
        <v>155</v>
      </c>
      <c r="E21" t="s">
        <v>178</v>
      </c>
      <c r="F21" t="s">
        <v>193</v>
      </c>
      <c r="G21" s="2">
        <v>44431</v>
      </c>
      <c r="H21">
        <v>57.312601000000001</v>
      </c>
      <c r="I21">
        <v>-133.78820300000001</v>
      </c>
      <c r="J21" t="s">
        <v>7</v>
      </c>
      <c r="L21" s="1"/>
      <c r="M21" s="1"/>
    </row>
    <row r="22" spans="1:13" x14ac:dyDescent="0.3">
      <c r="A22" t="s">
        <v>169</v>
      </c>
      <c r="B22">
        <v>0.93356121912440815</v>
      </c>
      <c r="C22" s="8" t="b">
        <v>0</v>
      </c>
      <c r="D22" t="s">
        <v>155</v>
      </c>
      <c r="E22" t="s">
        <v>178</v>
      </c>
      <c r="F22" t="s">
        <v>193</v>
      </c>
      <c r="G22" s="2">
        <v>44431</v>
      </c>
      <c r="H22">
        <v>57.312601000000001</v>
      </c>
      <c r="I22">
        <v>-133.78820300000001</v>
      </c>
      <c r="J22" t="s">
        <v>7</v>
      </c>
      <c r="L22" s="1"/>
      <c r="M22" s="1"/>
    </row>
    <row r="23" spans="1:13" x14ac:dyDescent="0.3">
      <c r="A23" t="s">
        <v>172</v>
      </c>
      <c r="B23">
        <v>-1.4689464715905436</v>
      </c>
      <c r="C23" s="8" t="b">
        <v>1</v>
      </c>
      <c r="D23" t="s">
        <v>155</v>
      </c>
      <c r="E23" t="s">
        <v>178</v>
      </c>
      <c r="F23" t="s">
        <v>193</v>
      </c>
      <c r="G23" s="2">
        <v>44431</v>
      </c>
      <c r="H23">
        <v>57.312601000000001</v>
      </c>
      <c r="I23">
        <v>-133.78820300000001</v>
      </c>
      <c r="J23" t="s">
        <v>7</v>
      </c>
      <c r="L23" s="1"/>
      <c r="M23" s="1"/>
    </row>
    <row r="24" spans="1:13" x14ac:dyDescent="0.3">
      <c r="A24" t="s">
        <v>174</v>
      </c>
      <c r="B24">
        <v>-1.4038393202856134</v>
      </c>
      <c r="C24" s="8" t="b">
        <v>1</v>
      </c>
      <c r="D24" t="s">
        <v>155</v>
      </c>
      <c r="E24" t="s">
        <v>178</v>
      </c>
      <c r="F24" t="s">
        <v>193</v>
      </c>
      <c r="G24" s="2">
        <v>44431</v>
      </c>
      <c r="H24">
        <v>57.312601000000001</v>
      </c>
      <c r="I24">
        <v>-133.78820300000001</v>
      </c>
      <c r="J24" t="s">
        <v>7</v>
      </c>
      <c r="L24" s="1"/>
      <c r="M24" s="1"/>
    </row>
    <row r="25" spans="1:13" x14ac:dyDescent="0.3">
      <c r="A25" t="s">
        <v>173</v>
      </c>
      <c r="B25">
        <v>-1.3607932698360823</v>
      </c>
      <c r="C25" s="8" t="b">
        <v>1</v>
      </c>
      <c r="D25" t="s">
        <v>155</v>
      </c>
      <c r="E25" t="s">
        <v>180</v>
      </c>
      <c r="F25" t="s">
        <v>194</v>
      </c>
      <c r="G25" s="2">
        <v>44418</v>
      </c>
      <c r="H25">
        <v>58.529057999999999</v>
      </c>
      <c r="I25">
        <v>-134.829779</v>
      </c>
      <c r="J25" t="s">
        <v>7</v>
      </c>
      <c r="L25" s="1"/>
      <c r="M25" s="1"/>
    </row>
    <row r="26" spans="1:13" x14ac:dyDescent="0.3">
      <c r="A26" t="s">
        <v>175</v>
      </c>
      <c r="B26">
        <v>-1.1078977234450529</v>
      </c>
      <c r="C26" s="8" t="b">
        <v>1</v>
      </c>
      <c r="D26" t="s">
        <v>155</v>
      </c>
      <c r="E26" t="s">
        <v>180</v>
      </c>
      <c r="F26" t="s">
        <v>194</v>
      </c>
      <c r="G26" s="2">
        <v>44418</v>
      </c>
      <c r="H26">
        <v>58.529057999999999</v>
      </c>
      <c r="I26">
        <v>-134.829779</v>
      </c>
      <c r="J26" t="s">
        <v>7</v>
      </c>
      <c r="L26" s="1"/>
      <c r="M26" s="1"/>
    </row>
    <row r="27" spans="1:13" x14ac:dyDescent="0.3">
      <c r="A27">
        <v>1525</v>
      </c>
      <c r="B27">
        <v>1.2112082445239489</v>
      </c>
      <c r="C27" s="8" t="b">
        <v>0</v>
      </c>
      <c r="D27" t="s">
        <v>179</v>
      </c>
      <c r="E27" t="s">
        <v>142</v>
      </c>
      <c r="F27">
        <v>3</v>
      </c>
      <c r="G27">
        <v>2021</v>
      </c>
      <c r="H27">
        <v>59.997199999999999</v>
      </c>
      <c r="I27">
        <v>-170.0025</v>
      </c>
      <c r="J27" t="s">
        <v>150</v>
      </c>
      <c r="K27" t="s">
        <v>128</v>
      </c>
      <c r="L27" s="1">
        <v>2.0099999999999998</v>
      </c>
      <c r="M27" s="1">
        <v>6.4</v>
      </c>
    </row>
    <row r="28" spans="1:13" x14ac:dyDescent="0.3">
      <c r="A28">
        <v>1524</v>
      </c>
      <c r="B28">
        <v>-0.59026896678931895</v>
      </c>
      <c r="C28" s="8" t="b">
        <v>1</v>
      </c>
      <c r="D28" t="s">
        <v>179</v>
      </c>
      <c r="E28" t="s">
        <v>142</v>
      </c>
      <c r="F28">
        <v>3</v>
      </c>
      <c r="G28">
        <v>2021</v>
      </c>
      <c r="H28">
        <v>59.997199999999999</v>
      </c>
      <c r="I28">
        <v>-170.0025</v>
      </c>
      <c r="J28" t="s">
        <v>150</v>
      </c>
      <c r="K28" t="s">
        <v>128</v>
      </c>
      <c r="L28" s="1">
        <v>12.09</v>
      </c>
      <c r="M28" s="1">
        <v>8.6999999999999993</v>
      </c>
    </row>
    <row r="29" spans="1:13" x14ac:dyDescent="0.3">
      <c r="A29" t="s">
        <v>144</v>
      </c>
      <c r="B29">
        <v>-0.78935695011849238</v>
      </c>
      <c r="C29" s="8" t="b">
        <v>1</v>
      </c>
      <c r="D29" t="s">
        <v>179</v>
      </c>
      <c r="E29" t="s">
        <v>142</v>
      </c>
      <c r="F29">
        <v>4</v>
      </c>
      <c r="G29" s="2">
        <v>44439</v>
      </c>
      <c r="H29">
        <v>60.004199999999997</v>
      </c>
      <c r="I29">
        <v>-170.97479999999999</v>
      </c>
      <c r="J29" t="s">
        <v>125</v>
      </c>
      <c r="K29" t="s">
        <v>128</v>
      </c>
      <c r="L29" s="1">
        <f>AVERAGE(1.55,1.43)</f>
        <v>1.49</v>
      </c>
      <c r="M29" s="1">
        <f>AVERAGE(5.5,5.9)</f>
        <v>5.7</v>
      </c>
    </row>
    <row r="30" spans="1:13" x14ac:dyDescent="0.3">
      <c r="A30">
        <v>1021</v>
      </c>
      <c r="B30" s="8">
        <v>-1.10628349655321</v>
      </c>
      <c r="C30" s="8" t="b">
        <v>1</v>
      </c>
      <c r="D30" t="s">
        <v>179</v>
      </c>
      <c r="E30" t="s">
        <v>142</v>
      </c>
      <c r="F30">
        <v>5</v>
      </c>
      <c r="G30" s="2">
        <v>44439</v>
      </c>
      <c r="H30">
        <v>60.507100000000001</v>
      </c>
      <c r="I30">
        <v>-170.9639</v>
      </c>
      <c r="J30" t="s">
        <v>37</v>
      </c>
      <c r="K30" t="s">
        <v>130</v>
      </c>
      <c r="L30" s="1">
        <v>83.08</v>
      </c>
      <c r="M30" s="1">
        <v>20.399999999999999</v>
      </c>
    </row>
    <row r="31" spans="1:13" x14ac:dyDescent="0.3">
      <c r="A31">
        <v>1579</v>
      </c>
      <c r="B31">
        <v>-1.1912994461910478</v>
      </c>
      <c r="C31" s="8" t="b">
        <v>1</v>
      </c>
      <c r="D31" t="s">
        <v>179</v>
      </c>
      <c r="E31" t="s">
        <v>142</v>
      </c>
      <c r="F31">
        <v>5</v>
      </c>
      <c r="G31" s="2">
        <v>44439</v>
      </c>
      <c r="H31">
        <v>60.507100000000001</v>
      </c>
      <c r="I31">
        <v>-170.9639</v>
      </c>
      <c r="J31" t="s">
        <v>125</v>
      </c>
      <c r="K31" t="s">
        <v>128</v>
      </c>
      <c r="L31" s="1">
        <v>3.07</v>
      </c>
      <c r="M31" s="1">
        <v>6.8</v>
      </c>
    </row>
    <row r="32" spans="1:13" x14ac:dyDescent="0.3">
      <c r="A32">
        <v>1568</v>
      </c>
      <c r="B32">
        <v>7.1983757864244327</v>
      </c>
      <c r="C32" s="8" t="b">
        <v>0</v>
      </c>
      <c r="D32" t="s">
        <v>179</v>
      </c>
      <c r="E32" t="s">
        <v>142</v>
      </c>
      <c r="F32">
        <v>6</v>
      </c>
      <c r="G32" s="2">
        <v>44440</v>
      </c>
      <c r="H32">
        <v>60.503500000000003</v>
      </c>
      <c r="I32">
        <v>-169.93680000000001</v>
      </c>
      <c r="J32" t="s">
        <v>37</v>
      </c>
      <c r="K32" t="s">
        <v>130</v>
      </c>
      <c r="L32" s="1">
        <v>92.18</v>
      </c>
      <c r="M32" s="1">
        <v>20.8</v>
      </c>
    </row>
    <row r="33" spans="1:13" x14ac:dyDescent="0.3">
      <c r="A33">
        <v>1569</v>
      </c>
      <c r="B33">
        <v>-0.88405826110743646</v>
      </c>
      <c r="C33" s="8" t="b">
        <v>1</v>
      </c>
      <c r="D33" t="s">
        <v>179</v>
      </c>
      <c r="E33" t="s">
        <v>142</v>
      </c>
      <c r="F33">
        <v>6</v>
      </c>
      <c r="G33" s="2">
        <v>44440</v>
      </c>
      <c r="H33">
        <v>60.503500000000003</v>
      </c>
      <c r="I33">
        <v>-169.93680000000001</v>
      </c>
      <c r="J33" t="s">
        <v>37</v>
      </c>
      <c r="K33" t="s">
        <v>130</v>
      </c>
      <c r="L33" s="1">
        <v>96.88</v>
      </c>
      <c r="M33" s="1">
        <v>21.5</v>
      </c>
    </row>
    <row r="34" spans="1:13" x14ac:dyDescent="0.3">
      <c r="A34">
        <v>1585</v>
      </c>
      <c r="B34">
        <v>0.99974452169057515</v>
      </c>
      <c r="C34" s="8" t="b">
        <v>0</v>
      </c>
      <c r="D34" t="s">
        <v>179</v>
      </c>
      <c r="E34" t="s">
        <v>142</v>
      </c>
      <c r="F34">
        <v>7</v>
      </c>
      <c r="G34" s="2">
        <v>44440</v>
      </c>
      <c r="H34">
        <v>60.499899999999997</v>
      </c>
      <c r="I34">
        <v>-168.95779999999999</v>
      </c>
      <c r="J34" t="s">
        <v>125</v>
      </c>
      <c r="K34" t="s">
        <v>128</v>
      </c>
      <c r="L34" s="1">
        <v>4.0599999999999996</v>
      </c>
      <c r="M34" s="1">
        <v>7.7</v>
      </c>
    </row>
    <row r="35" spans="1:13" x14ac:dyDescent="0.3">
      <c r="A35">
        <v>1599</v>
      </c>
      <c r="B35">
        <v>1.8014772113132345</v>
      </c>
      <c r="C35" s="8" t="b">
        <v>0</v>
      </c>
      <c r="D35" t="s">
        <v>179</v>
      </c>
      <c r="E35" t="s">
        <v>142</v>
      </c>
      <c r="F35">
        <v>8</v>
      </c>
      <c r="G35" s="2">
        <v>44440</v>
      </c>
      <c r="H35">
        <v>60.504100000000001</v>
      </c>
      <c r="I35">
        <v>-167.97880000000001</v>
      </c>
      <c r="J35" t="s">
        <v>125</v>
      </c>
      <c r="K35" t="s">
        <v>128</v>
      </c>
      <c r="L35" s="1">
        <v>4.22</v>
      </c>
      <c r="M35" s="1">
        <v>8.1</v>
      </c>
    </row>
    <row r="36" spans="1:13" x14ac:dyDescent="0.3">
      <c r="A36">
        <v>1058</v>
      </c>
      <c r="B36" s="8">
        <v>13.579414689938226</v>
      </c>
      <c r="C36" s="8" t="b">
        <v>0</v>
      </c>
      <c r="D36" t="s">
        <v>179</v>
      </c>
      <c r="E36" t="s">
        <v>142</v>
      </c>
      <c r="F36">
        <v>10</v>
      </c>
      <c r="G36" s="2">
        <v>44441</v>
      </c>
      <c r="H36">
        <v>61.007199999999997</v>
      </c>
      <c r="I36">
        <v>-167.0247</v>
      </c>
      <c r="J36" t="s">
        <v>3</v>
      </c>
      <c r="L36" s="1">
        <v>41.93</v>
      </c>
      <c r="M36" s="1">
        <v>17.600000000000001</v>
      </c>
    </row>
    <row r="37" spans="1:13" x14ac:dyDescent="0.3">
      <c r="A37">
        <v>1658</v>
      </c>
      <c r="B37">
        <v>1.7245323961347272</v>
      </c>
      <c r="C37" s="8" t="b">
        <v>0</v>
      </c>
      <c r="D37" t="s">
        <v>179</v>
      </c>
      <c r="E37" t="s">
        <v>142</v>
      </c>
      <c r="F37">
        <v>11</v>
      </c>
      <c r="G37" s="2">
        <v>44441</v>
      </c>
      <c r="H37">
        <v>61.006999999999998</v>
      </c>
      <c r="I37">
        <v>-168.05250000000001</v>
      </c>
      <c r="J37" t="s">
        <v>125</v>
      </c>
      <c r="K37" t="s">
        <v>128</v>
      </c>
      <c r="L37" s="1">
        <v>3.68</v>
      </c>
      <c r="M37" s="1">
        <v>7.9</v>
      </c>
    </row>
    <row r="38" spans="1:13" x14ac:dyDescent="0.3">
      <c r="A38" t="s">
        <v>146</v>
      </c>
      <c r="B38">
        <v>2.0323116568489379</v>
      </c>
      <c r="C38" s="8" t="b">
        <v>0</v>
      </c>
      <c r="D38" t="s">
        <v>179</v>
      </c>
      <c r="E38" t="s">
        <v>142</v>
      </c>
      <c r="F38">
        <v>12</v>
      </c>
      <c r="G38" s="2">
        <v>44442</v>
      </c>
      <c r="H38">
        <v>61.024700000000003</v>
      </c>
      <c r="I38">
        <v>-169.01650000000001</v>
      </c>
      <c r="J38" t="s">
        <v>7</v>
      </c>
      <c r="L38" s="1">
        <f>AVERAGE(0.41,0.41,0.43,0.41,0.51)</f>
        <v>0.434</v>
      </c>
      <c r="M38" s="1">
        <f>AVERAGE(5,5.5,5.3,5.1,5.9)</f>
        <v>5.3599999999999994</v>
      </c>
    </row>
    <row r="39" spans="1:13" x14ac:dyDescent="0.3">
      <c r="A39" t="s">
        <v>147</v>
      </c>
      <c r="B39">
        <v>-5.0579109278236604E-2</v>
      </c>
      <c r="C39" s="8" t="b">
        <v>1</v>
      </c>
      <c r="D39" t="s">
        <v>179</v>
      </c>
      <c r="E39" t="s">
        <v>142</v>
      </c>
      <c r="F39">
        <v>12</v>
      </c>
      <c r="G39" s="2">
        <v>44442</v>
      </c>
      <c r="H39">
        <v>61.024700000000003</v>
      </c>
      <c r="I39">
        <v>-169.01650000000001</v>
      </c>
      <c r="J39" t="s">
        <v>7</v>
      </c>
      <c r="L39" s="1">
        <f>AVERAGE(0.32,0.45,0.33,0.32,0.35)</f>
        <v>0.35399999999999998</v>
      </c>
      <c r="M39" s="1">
        <f>AVERAGE(4.8,5.4,5,4.9,5.1)</f>
        <v>5.0400000000000009</v>
      </c>
    </row>
    <row r="40" spans="1:13" x14ac:dyDescent="0.3">
      <c r="A40">
        <v>1699</v>
      </c>
      <c r="B40">
        <v>1.8681985895100424</v>
      </c>
      <c r="C40" s="8" t="b">
        <v>0</v>
      </c>
      <c r="D40" t="s">
        <v>179</v>
      </c>
      <c r="E40" t="s">
        <v>142</v>
      </c>
      <c r="F40">
        <v>13</v>
      </c>
      <c r="G40" s="2">
        <v>44442</v>
      </c>
      <c r="H40">
        <v>61.009300000000003</v>
      </c>
      <c r="I40">
        <v>-170.01519999999999</v>
      </c>
      <c r="J40" t="s">
        <v>37</v>
      </c>
      <c r="K40" t="s">
        <v>130</v>
      </c>
      <c r="L40" s="1">
        <v>101.88500000000001</v>
      </c>
      <c r="M40" s="1">
        <v>22.1</v>
      </c>
    </row>
    <row r="41" spans="1:13" x14ac:dyDescent="0.3">
      <c r="A41">
        <v>1700</v>
      </c>
      <c r="B41">
        <v>2.2071862368002053</v>
      </c>
      <c r="C41" s="8" t="b">
        <v>0</v>
      </c>
      <c r="D41" t="s">
        <v>179</v>
      </c>
      <c r="E41" t="s">
        <v>142</v>
      </c>
      <c r="F41">
        <v>13</v>
      </c>
      <c r="G41" s="2">
        <v>44442</v>
      </c>
      <c r="H41">
        <v>61.009300000000003</v>
      </c>
      <c r="I41">
        <v>-170.01519999999999</v>
      </c>
      <c r="J41" t="s">
        <v>37</v>
      </c>
      <c r="K41" t="s">
        <v>130</v>
      </c>
      <c r="L41" s="1">
        <v>57</v>
      </c>
      <c r="M41" s="1">
        <v>19</v>
      </c>
    </row>
    <row r="42" spans="1:13" x14ac:dyDescent="0.3">
      <c r="A42" t="s">
        <v>148</v>
      </c>
      <c r="B42">
        <v>-2.0220882198671752</v>
      </c>
      <c r="C42" s="8" t="b">
        <v>1</v>
      </c>
      <c r="D42" t="s">
        <v>179</v>
      </c>
      <c r="E42" t="s">
        <v>142</v>
      </c>
      <c r="F42">
        <v>17</v>
      </c>
      <c r="G42" s="2">
        <v>44443</v>
      </c>
      <c r="H42">
        <v>61.502800000000001</v>
      </c>
      <c r="I42">
        <v>-168.9718</v>
      </c>
      <c r="J42" t="s">
        <v>7</v>
      </c>
      <c r="L42" s="1">
        <f>AVERAGE(0.34,0.39)</f>
        <v>0.36499999999999999</v>
      </c>
      <c r="M42" s="1">
        <f>AVERAGE(5.1,5.4)</f>
        <v>5.25</v>
      </c>
    </row>
    <row r="43" spans="1:13" x14ac:dyDescent="0.3">
      <c r="A43" t="s">
        <v>145</v>
      </c>
      <c r="B43">
        <v>-0.12321931941184838</v>
      </c>
      <c r="C43" s="8" t="b">
        <v>1</v>
      </c>
      <c r="D43" t="s">
        <v>179</v>
      </c>
      <c r="E43" t="s">
        <v>142</v>
      </c>
      <c r="F43">
        <v>24</v>
      </c>
      <c r="G43" s="2">
        <v>44446</v>
      </c>
      <c r="H43">
        <v>62.005299999999998</v>
      </c>
      <c r="I43">
        <v>-170.9941</v>
      </c>
      <c r="J43" t="s">
        <v>125</v>
      </c>
      <c r="K43" t="s">
        <v>128</v>
      </c>
      <c r="L43" s="1">
        <f>AVERAGE(0.77,0.93)</f>
        <v>0.85000000000000009</v>
      </c>
      <c r="M43" s="1">
        <f>AVERAGE(4.5,4.6)</f>
        <v>4.55</v>
      </c>
    </row>
    <row r="44" spans="1:13" x14ac:dyDescent="0.3">
      <c r="A44" t="s">
        <v>149</v>
      </c>
      <c r="B44">
        <v>-0.62954848782453643</v>
      </c>
      <c r="C44" s="8" t="b">
        <v>1</v>
      </c>
      <c r="D44" t="s">
        <v>179</v>
      </c>
      <c r="E44" t="s">
        <v>142</v>
      </c>
      <c r="F44">
        <v>27</v>
      </c>
      <c r="G44" s="2">
        <v>44447</v>
      </c>
      <c r="H44">
        <v>62.5002</v>
      </c>
      <c r="I44">
        <v>-168.97669999999999</v>
      </c>
      <c r="J44" t="s">
        <v>7</v>
      </c>
      <c r="L44" s="1">
        <f>AVERAGE(0.75,0.66)</f>
        <v>0.70500000000000007</v>
      </c>
      <c r="M44" s="1">
        <f>AVERAGE(5.9,6)</f>
        <v>5.95</v>
      </c>
    </row>
    <row r="45" spans="1:13" x14ac:dyDescent="0.3">
      <c r="A45">
        <v>1255</v>
      </c>
      <c r="B45">
        <v>15.733331439307149</v>
      </c>
      <c r="C45" s="8" t="b">
        <v>0</v>
      </c>
      <c r="D45" t="s">
        <v>179</v>
      </c>
      <c r="E45" t="s">
        <v>142</v>
      </c>
      <c r="F45">
        <v>31</v>
      </c>
      <c r="G45" s="2">
        <v>44448</v>
      </c>
      <c r="H45">
        <v>63.015999999999998</v>
      </c>
      <c r="I45">
        <v>-166.006</v>
      </c>
      <c r="J45" t="s">
        <v>3</v>
      </c>
      <c r="L45" s="1">
        <v>8.5299999999999994</v>
      </c>
      <c r="M45" s="1">
        <v>10.8</v>
      </c>
    </row>
    <row r="46" spans="1:13" x14ac:dyDescent="0.3">
      <c r="A46">
        <v>1256</v>
      </c>
      <c r="B46">
        <v>16.514617254966236</v>
      </c>
      <c r="C46" s="8" t="b">
        <v>0</v>
      </c>
      <c r="D46" t="s">
        <v>179</v>
      </c>
      <c r="E46" t="s">
        <v>142</v>
      </c>
      <c r="F46">
        <v>31</v>
      </c>
      <c r="G46" s="2">
        <v>44448</v>
      </c>
      <c r="H46">
        <v>63.015999999999998</v>
      </c>
      <c r="I46">
        <v>-166.006</v>
      </c>
      <c r="J46" t="s">
        <v>3</v>
      </c>
      <c r="L46" s="1">
        <v>30.09</v>
      </c>
      <c r="M46" s="1">
        <v>15</v>
      </c>
    </row>
    <row r="47" spans="1:13" x14ac:dyDescent="0.3">
      <c r="A47">
        <v>2031</v>
      </c>
      <c r="B47">
        <v>-1.4899314211847352</v>
      </c>
      <c r="C47" s="8" t="b">
        <v>1</v>
      </c>
      <c r="D47" t="s">
        <v>179</v>
      </c>
      <c r="E47" t="s">
        <v>142</v>
      </c>
      <c r="F47">
        <v>31</v>
      </c>
      <c r="G47" s="2">
        <v>44448</v>
      </c>
      <c r="H47">
        <v>63.015999999999998</v>
      </c>
      <c r="I47">
        <v>-166.006</v>
      </c>
      <c r="J47" t="s">
        <v>37</v>
      </c>
      <c r="L47" s="1"/>
      <c r="M47" s="1"/>
    </row>
    <row r="48" spans="1:13" x14ac:dyDescent="0.3">
      <c r="A48">
        <v>2030</v>
      </c>
      <c r="B48">
        <v>-1.3381940933501022</v>
      </c>
      <c r="C48" s="8" t="b">
        <v>1</v>
      </c>
      <c r="D48" t="s">
        <v>179</v>
      </c>
      <c r="E48" t="s">
        <v>142</v>
      </c>
      <c r="F48">
        <v>31</v>
      </c>
      <c r="G48" s="2">
        <v>44448</v>
      </c>
      <c r="H48">
        <v>63.015999999999998</v>
      </c>
      <c r="I48">
        <v>-166.006</v>
      </c>
      <c r="J48" t="s">
        <v>37</v>
      </c>
      <c r="L48" s="1"/>
      <c r="M48" s="1"/>
    </row>
    <row r="49" spans="1:13" x14ac:dyDescent="0.3">
      <c r="A49">
        <v>2007</v>
      </c>
      <c r="B49">
        <v>-0.82217956358622934</v>
      </c>
      <c r="C49" s="8" t="b">
        <v>1</v>
      </c>
      <c r="D49" t="s">
        <v>179</v>
      </c>
      <c r="E49" t="s">
        <v>142</v>
      </c>
      <c r="F49">
        <v>32</v>
      </c>
      <c r="G49" s="2">
        <v>44448</v>
      </c>
      <c r="H49">
        <v>63.496200000000002</v>
      </c>
      <c r="I49">
        <v>-166.0308</v>
      </c>
      <c r="J49" t="s">
        <v>151</v>
      </c>
      <c r="L49" s="1">
        <v>4.68</v>
      </c>
      <c r="M49" s="1">
        <v>7.9</v>
      </c>
    </row>
    <row r="50" spans="1:13" x14ac:dyDescent="0.3">
      <c r="A50">
        <v>2008</v>
      </c>
      <c r="B50">
        <v>-1.5679523876245294</v>
      </c>
      <c r="C50" s="8" t="b">
        <v>1</v>
      </c>
      <c r="D50" t="s">
        <v>179</v>
      </c>
      <c r="E50" t="s">
        <v>142</v>
      </c>
      <c r="F50">
        <v>32</v>
      </c>
      <c r="G50" s="2">
        <v>44448</v>
      </c>
      <c r="H50">
        <v>63.496200000000002</v>
      </c>
      <c r="I50">
        <v>-166.0308</v>
      </c>
      <c r="J50" t="s">
        <v>151</v>
      </c>
      <c r="L50" s="1">
        <v>4.8</v>
      </c>
      <c r="M50" s="1">
        <v>7.4</v>
      </c>
    </row>
    <row r="51" spans="1:13" x14ac:dyDescent="0.3">
      <c r="A51">
        <v>2070</v>
      </c>
      <c r="B51">
        <v>-2.0102505559935673</v>
      </c>
      <c r="C51" s="8" t="b">
        <v>1</v>
      </c>
      <c r="D51" t="s">
        <v>179</v>
      </c>
      <c r="E51" t="s">
        <v>142</v>
      </c>
      <c r="F51">
        <v>33</v>
      </c>
      <c r="G51" s="2">
        <v>44449</v>
      </c>
      <c r="H51">
        <v>63.503799999999998</v>
      </c>
      <c r="I51">
        <v>-167.0196</v>
      </c>
      <c r="J51" t="s">
        <v>37</v>
      </c>
      <c r="K51" t="s">
        <v>130</v>
      </c>
      <c r="L51" s="1">
        <v>92.24</v>
      </c>
      <c r="M51" s="1">
        <v>20.8</v>
      </c>
    </row>
    <row r="52" spans="1:13" x14ac:dyDescent="0.3">
      <c r="A52">
        <v>2071</v>
      </c>
      <c r="B52">
        <v>-0.11514818495253451</v>
      </c>
      <c r="C52" s="8" t="b">
        <v>1</v>
      </c>
      <c r="D52" t="s">
        <v>179</v>
      </c>
      <c r="E52" t="s">
        <v>142</v>
      </c>
      <c r="F52">
        <v>33</v>
      </c>
      <c r="G52" s="2">
        <v>44449</v>
      </c>
      <c r="H52">
        <v>63.503799999999998</v>
      </c>
      <c r="I52">
        <v>-167.0196</v>
      </c>
      <c r="J52" t="s">
        <v>37</v>
      </c>
      <c r="K52" t="s">
        <v>130</v>
      </c>
      <c r="L52" s="1">
        <v>83.61</v>
      </c>
      <c r="M52" s="1">
        <v>20.2</v>
      </c>
    </row>
    <row r="53" spans="1:13" x14ac:dyDescent="0.3">
      <c r="A53">
        <v>2078</v>
      </c>
      <c r="B53">
        <v>-8.1787495854133502E-2</v>
      </c>
      <c r="C53" s="8" t="b">
        <v>1</v>
      </c>
      <c r="D53" t="s">
        <v>179</v>
      </c>
      <c r="E53" t="s">
        <v>142</v>
      </c>
      <c r="F53">
        <v>33</v>
      </c>
      <c r="G53" s="2">
        <v>44449</v>
      </c>
      <c r="H53">
        <v>63.503799999999998</v>
      </c>
      <c r="I53">
        <v>-167.0196</v>
      </c>
      <c r="J53" t="s">
        <v>8</v>
      </c>
      <c r="L53" s="1"/>
      <c r="M53" s="1"/>
    </row>
    <row r="54" spans="1:13" x14ac:dyDescent="0.3">
      <c r="A54">
        <v>2077</v>
      </c>
      <c r="B54">
        <v>2.6446417244936251</v>
      </c>
      <c r="C54" s="8" t="b">
        <v>0</v>
      </c>
      <c r="D54" t="s">
        <v>179</v>
      </c>
      <c r="E54" t="s">
        <v>142</v>
      </c>
      <c r="F54">
        <v>33</v>
      </c>
      <c r="G54" s="2">
        <v>44449</v>
      </c>
      <c r="H54">
        <v>63.503799999999998</v>
      </c>
      <c r="I54">
        <v>-167.0196</v>
      </c>
      <c r="J54" t="s">
        <v>8</v>
      </c>
      <c r="L54" s="1"/>
      <c r="M54" s="1"/>
    </row>
    <row r="55" spans="1:13" x14ac:dyDescent="0.3">
      <c r="A55" t="s">
        <v>143</v>
      </c>
      <c r="B55">
        <v>-1.171390647858171</v>
      </c>
      <c r="C55" s="8" t="b">
        <v>1</v>
      </c>
      <c r="D55" t="s">
        <v>179</v>
      </c>
      <c r="E55" t="s">
        <v>142</v>
      </c>
      <c r="F55">
        <v>35</v>
      </c>
      <c r="G55" s="2">
        <v>44449</v>
      </c>
      <c r="H55">
        <v>64.011200000000002</v>
      </c>
      <c r="I55">
        <v>-168.99100000000001</v>
      </c>
      <c r="J55" t="s">
        <v>125</v>
      </c>
      <c r="K55" t="s">
        <v>128</v>
      </c>
      <c r="L55" s="1">
        <f>AVERAGE(1.28,1.4)</f>
        <v>1.3399999999999999</v>
      </c>
      <c r="M55" s="1">
        <f>AVERAGE(5.2,5.9)</f>
        <v>5.5500000000000007</v>
      </c>
    </row>
    <row r="56" spans="1:13" x14ac:dyDescent="0.3">
      <c r="A56">
        <v>2110</v>
      </c>
      <c r="B56">
        <v>33.890155518923343</v>
      </c>
      <c r="C56" s="8" t="b">
        <v>0</v>
      </c>
      <c r="D56" t="s">
        <v>179</v>
      </c>
      <c r="E56" t="s">
        <v>142</v>
      </c>
      <c r="F56">
        <v>37</v>
      </c>
      <c r="G56" s="2">
        <v>44450</v>
      </c>
      <c r="H56">
        <v>65.388999999999996</v>
      </c>
      <c r="I56">
        <v>-167.99039999999999</v>
      </c>
      <c r="J56" t="s">
        <v>3</v>
      </c>
      <c r="L56" s="1">
        <v>20.53</v>
      </c>
      <c r="M56" s="1">
        <v>15.8</v>
      </c>
    </row>
    <row r="57" spans="1:13" x14ac:dyDescent="0.3">
      <c r="A57">
        <v>2145</v>
      </c>
      <c r="B57">
        <v>0.76514354674053731</v>
      </c>
      <c r="C57" s="8" t="b">
        <v>0</v>
      </c>
      <c r="D57" t="s">
        <v>179</v>
      </c>
      <c r="E57" t="s">
        <v>142</v>
      </c>
      <c r="F57">
        <v>39</v>
      </c>
      <c r="G57" s="2">
        <v>44451</v>
      </c>
      <c r="H57">
        <v>64.503</v>
      </c>
      <c r="I57">
        <v>-167.03809999999999</v>
      </c>
      <c r="J57" t="s">
        <v>8</v>
      </c>
      <c r="L57" s="1">
        <v>3.92</v>
      </c>
      <c r="M57" s="1">
        <v>8.6</v>
      </c>
    </row>
    <row r="58" spans="1:13" x14ac:dyDescent="0.3">
      <c r="A58">
        <v>2144</v>
      </c>
      <c r="B58">
        <v>-0.44767892467522685</v>
      </c>
      <c r="C58" s="8" t="b">
        <v>1</v>
      </c>
      <c r="D58" t="s">
        <v>179</v>
      </c>
      <c r="E58" t="s">
        <v>142</v>
      </c>
      <c r="F58">
        <v>39</v>
      </c>
      <c r="G58" s="2">
        <v>44451</v>
      </c>
      <c r="H58">
        <v>64.503</v>
      </c>
      <c r="I58">
        <v>-167.03809999999999</v>
      </c>
      <c r="J58" t="s">
        <v>8</v>
      </c>
      <c r="L58" s="1">
        <v>2.7</v>
      </c>
      <c r="M58" s="1">
        <v>7.5</v>
      </c>
    </row>
    <row r="59" spans="1:13" x14ac:dyDescent="0.3">
      <c r="A59">
        <v>2226</v>
      </c>
      <c r="B59">
        <v>-0.8625352358826619</v>
      </c>
      <c r="C59" s="8" t="b">
        <v>1</v>
      </c>
      <c r="D59" t="s">
        <v>179</v>
      </c>
      <c r="E59" t="s">
        <v>142</v>
      </c>
      <c r="F59">
        <v>45</v>
      </c>
      <c r="G59" s="2">
        <v>44453</v>
      </c>
      <c r="H59">
        <v>64.106300000000005</v>
      </c>
      <c r="I59">
        <v>-163.44880000000001</v>
      </c>
      <c r="J59" t="s">
        <v>37</v>
      </c>
      <c r="K59" t="s">
        <v>130</v>
      </c>
      <c r="L59" s="1">
        <v>37.299999999999997</v>
      </c>
      <c r="M59" s="1">
        <v>14.9</v>
      </c>
    </row>
    <row r="60" spans="1:13" x14ac:dyDescent="0.3">
      <c r="A60">
        <v>2223</v>
      </c>
      <c r="B60">
        <v>17.460016137964296</v>
      </c>
      <c r="C60" s="8" t="b">
        <v>0</v>
      </c>
      <c r="D60" t="s">
        <v>179</v>
      </c>
      <c r="E60" t="s">
        <v>142</v>
      </c>
      <c r="F60">
        <v>45</v>
      </c>
      <c r="G60" s="2">
        <v>44453</v>
      </c>
      <c r="H60">
        <v>64.106300000000005</v>
      </c>
      <c r="I60">
        <v>-163.44880000000001</v>
      </c>
      <c r="J60" t="s">
        <v>3</v>
      </c>
      <c r="L60" s="1"/>
      <c r="M60" s="1"/>
    </row>
    <row r="61" spans="1:13" x14ac:dyDescent="0.3">
      <c r="A61">
        <v>2224</v>
      </c>
      <c r="B61">
        <v>37.694888303032144</v>
      </c>
      <c r="C61" s="8" t="b">
        <v>0</v>
      </c>
      <c r="D61" t="s">
        <v>179</v>
      </c>
      <c r="E61" t="s">
        <v>142</v>
      </c>
      <c r="F61">
        <v>45</v>
      </c>
      <c r="G61" s="2">
        <v>44453</v>
      </c>
      <c r="H61">
        <v>64.106300000000005</v>
      </c>
      <c r="I61">
        <v>-163.44880000000001</v>
      </c>
      <c r="J61" t="s">
        <v>3</v>
      </c>
      <c r="L61" s="1"/>
      <c r="M61" s="1"/>
    </row>
    <row r="62" spans="1:13" x14ac:dyDescent="0.3">
      <c r="A62">
        <v>2227</v>
      </c>
      <c r="B62">
        <v>40.414860615812465</v>
      </c>
      <c r="C62" s="8" t="b">
        <v>0</v>
      </c>
      <c r="D62" t="s">
        <v>179</v>
      </c>
      <c r="E62" t="s">
        <v>142</v>
      </c>
      <c r="F62">
        <v>46</v>
      </c>
      <c r="G62" s="2">
        <v>44453</v>
      </c>
      <c r="H62">
        <v>64.099000000000004</v>
      </c>
      <c r="I62">
        <v>-162.53389999999999</v>
      </c>
      <c r="J62" t="s">
        <v>3</v>
      </c>
      <c r="L62" s="1"/>
      <c r="M62" s="1"/>
    </row>
    <row r="63" spans="1:13" x14ac:dyDescent="0.3">
      <c r="A63">
        <v>1133</v>
      </c>
      <c r="B63">
        <v>4.0274960951850876</v>
      </c>
      <c r="C63" s="8" t="b">
        <v>0</v>
      </c>
      <c r="D63" t="s">
        <v>179</v>
      </c>
      <c r="E63" t="s">
        <v>142</v>
      </c>
      <c r="F63">
        <v>79</v>
      </c>
      <c r="G63" s="2">
        <v>44444</v>
      </c>
      <c r="H63">
        <v>61.502099999999999</v>
      </c>
      <c r="I63">
        <v>-167.0204</v>
      </c>
      <c r="J63" t="s">
        <v>3</v>
      </c>
      <c r="L63" s="1"/>
      <c r="M63" s="1"/>
    </row>
    <row r="64" spans="1:13" x14ac:dyDescent="0.3">
      <c r="A64">
        <v>2499</v>
      </c>
      <c r="B64">
        <v>4.3939255996368276</v>
      </c>
      <c r="C64" s="8" t="b">
        <v>0</v>
      </c>
      <c r="D64" t="s">
        <v>179</v>
      </c>
      <c r="E64" t="s">
        <v>142</v>
      </c>
      <c r="F64">
        <v>79</v>
      </c>
      <c r="G64" s="2">
        <v>44449</v>
      </c>
      <c r="H64">
        <v>63.503799999999998</v>
      </c>
      <c r="I64">
        <v>-167.0196</v>
      </c>
      <c r="J64" t="s">
        <v>3</v>
      </c>
      <c r="L64" s="1"/>
      <c r="M64" s="1"/>
    </row>
    <row r="65" spans="1:13" x14ac:dyDescent="0.3">
      <c r="A65" t="s">
        <v>33</v>
      </c>
      <c r="B65">
        <v>0.53430910120492237</v>
      </c>
      <c r="C65" s="8" t="b">
        <v>0</v>
      </c>
      <c r="D65" t="s">
        <v>179</v>
      </c>
      <c r="E65" t="s">
        <v>1</v>
      </c>
      <c r="F65">
        <v>1</v>
      </c>
      <c r="G65" s="5">
        <v>44805</v>
      </c>
      <c r="H65" s="3">
        <v>60.007399999999997</v>
      </c>
      <c r="I65" s="3">
        <v>-168.07210000000001</v>
      </c>
      <c r="J65" t="s">
        <v>125</v>
      </c>
      <c r="K65" s="3" t="s">
        <v>128</v>
      </c>
      <c r="L65" s="1">
        <f>AVERAGE(1.21,0.91,2.19)</f>
        <v>1.4366666666666668</v>
      </c>
      <c r="M65" s="1">
        <f>AVERAGE(5.7,5.2,5.1)</f>
        <v>5.333333333333333</v>
      </c>
    </row>
    <row r="66" spans="1:13" x14ac:dyDescent="0.3">
      <c r="A66" t="s">
        <v>27</v>
      </c>
      <c r="B66">
        <v>0.63923384917568749</v>
      </c>
      <c r="C66" s="8" t="b">
        <v>0</v>
      </c>
      <c r="D66" t="s">
        <v>179</v>
      </c>
      <c r="E66" t="s">
        <v>1</v>
      </c>
      <c r="F66">
        <v>1</v>
      </c>
      <c r="G66" s="5">
        <v>44805</v>
      </c>
      <c r="H66" s="3">
        <v>60.007399999999997</v>
      </c>
      <c r="I66" s="3">
        <v>-168.07210000000001</v>
      </c>
      <c r="J66" t="s">
        <v>29</v>
      </c>
      <c r="K66" s="3" t="s">
        <v>131</v>
      </c>
      <c r="L66" s="1">
        <f>AVERAGE(1.33,1.23)</f>
        <v>1.28</v>
      </c>
      <c r="M66" s="1">
        <f>AVERAGE(6,6)</f>
        <v>6</v>
      </c>
    </row>
    <row r="67" spans="1:13" x14ac:dyDescent="0.3">
      <c r="A67" t="s">
        <v>34</v>
      </c>
      <c r="B67">
        <v>0.47081617679184851</v>
      </c>
      <c r="C67" s="8" t="b">
        <v>1</v>
      </c>
      <c r="D67" t="s">
        <v>179</v>
      </c>
      <c r="E67" t="s">
        <v>1</v>
      </c>
      <c r="F67">
        <v>1</v>
      </c>
      <c r="G67" s="5">
        <v>44805</v>
      </c>
      <c r="H67" s="3">
        <v>60.007399999999997</v>
      </c>
      <c r="I67" s="3">
        <v>-168.07210000000001</v>
      </c>
      <c r="J67" t="s">
        <v>125</v>
      </c>
      <c r="K67" s="3" t="s">
        <v>128</v>
      </c>
      <c r="L67" s="1">
        <f>AVERAGE(2.59,2.06,1.57)</f>
        <v>2.0733333333333337</v>
      </c>
      <c r="M67" s="1">
        <f>AVERAGE(6.8,6.8,5.9)</f>
        <v>6.5</v>
      </c>
    </row>
    <row r="68" spans="1:13" x14ac:dyDescent="0.3">
      <c r="A68" t="s">
        <v>25</v>
      </c>
      <c r="B68">
        <v>-1.601313076722914</v>
      </c>
      <c r="C68" s="8" t="b">
        <v>1</v>
      </c>
      <c r="D68" t="s">
        <v>179</v>
      </c>
      <c r="E68" t="s">
        <v>1</v>
      </c>
      <c r="F68">
        <v>1</v>
      </c>
      <c r="G68" s="5">
        <v>44805</v>
      </c>
      <c r="H68" s="3">
        <v>60.007399999999997</v>
      </c>
      <c r="I68" s="3">
        <v>-168.07210000000001</v>
      </c>
      <c r="J68" t="s">
        <v>29</v>
      </c>
      <c r="K68" s="3" t="s">
        <v>131</v>
      </c>
      <c r="L68" s="1">
        <f>AVERAGE(1.26,1.46)</f>
        <v>1.3599999999999999</v>
      </c>
      <c r="M68" s="1">
        <f>AVERAGE(5.5,6)</f>
        <v>5.75</v>
      </c>
    </row>
    <row r="69" spans="1:13" x14ac:dyDescent="0.3">
      <c r="A69">
        <v>2815</v>
      </c>
      <c r="B69">
        <v>1.436123858122804</v>
      </c>
      <c r="C69" s="8" t="b">
        <v>0</v>
      </c>
      <c r="D69" t="s">
        <v>179</v>
      </c>
      <c r="E69" t="s">
        <v>1</v>
      </c>
      <c r="F69">
        <v>1</v>
      </c>
      <c r="G69" s="5">
        <v>44805</v>
      </c>
      <c r="H69" s="3">
        <v>60.007399999999997</v>
      </c>
      <c r="I69" s="3">
        <v>-168.07210000000001</v>
      </c>
      <c r="J69" t="s">
        <v>125</v>
      </c>
      <c r="K69" t="s">
        <v>128</v>
      </c>
      <c r="L69" s="1">
        <v>2.5939999999999999</v>
      </c>
      <c r="M69" s="1">
        <v>6.4</v>
      </c>
    </row>
    <row r="70" spans="1:13" x14ac:dyDescent="0.3">
      <c r="A70" t="s">
        <v>26</v>
      </c>
      <c r="B70">
        <v>-0.41270400868497092</v>
      </c>
      <c r="C70" s="8" t="b">
        <v>1</v>
      </c>
      <c r="D70" t="s">
        <v>179</v>
      </c>
      <c r="E70" t="s">
        <v>1</v>
      </c>
      <c r="F70">
        <v>1</v>
      </c>
      <c r="G70" s="5">
        <v>44805</v>
      </c>
      <c r="H70" s="3">
        <v>60.007399999999997</v>
      </c>
      <c r="I70" s="3">
        <v>-168.07210000000001</v>
      </c>
      <c r="J70" t="s">
        <v>29</v>
      </c>
      <c r="K70" s="3" t="s">
        <v>131</v>
      </c>
      <c r="L70" s="1">
        <f>AVERAGE(1.21,1.42)</f>
        <v>1.3149999999999999</v>
      </c>
      <c r="M70" s="1">
        <f>AVERAGE(6,6.2)</f>
        <v>6.1</v>
      </c>
    </row>
    <row r="71" spans="1:13" x14ac:dyDescent="0.3">
      <c r="A71" t="s">
        <v>28</v>
      </c>
      <c r="B71">
        <v>1.8326855978892256</v>
      </c>
      <c r="C71" s="8" t="b">
        <v>0</v>
      </c>
      <c r="D71" t="s">
        <v>179</v>
      </c>
      <c r="E71" t="s">
        <v>1</v>
      </c>
      <c r="F71">
        <v>1</v>
      </c>
      <c r="G71" s="5">
        <v>44805</v>
      </c>
      <c r="H71" s="3">
        <v>60.007399999999997</v>
      </c>
      <c r="I71" s="3">
        <v>-168.07210000000001</v>
      </c>
      <c r="J71" t="s">
        <v>29</v>
      </c>
      <c r="K71" s="3" t="s">
        <v>131</v>
      </c>
      <c r="L71" s="1">
        <f>AVERAGE(1.289,1.569,1.57)</f>
        <v>1.476</v>
      </c>
      <c r="M71" s="1">
        <f>AVERAGE(6.5,6.2,6.4)</f>
        <v>6.3666666666666671</v>
      </c>
    </row>
    <row r="72" spans="1:13" x14ac:dyDescent="0.3">
      <c r="A72" t="s">
        <v>36</v>
      </c>
      <c r="B72">
        <v>1.0271863788521767</v>
      </c>
      <c r="C72" s="8" t="b">
        <v>0</v>
      </c>
      <c r="D72" t="s">
        <v>179</v>
      </c>
      <c r="E72" t="s">
        <v>1</v>
      </c>
      <c r="F72">
        <v>1</v>
      </c>
      <c r="G72" s="5">
        <v>44805</v>
      </c>
      <c r="H72" s="3">
        <v>60.007399999999997</v>
      </c>
      <c r="I72" s="3">
        <v>-168.07210000000001</v>
      </c>
      <c r="J72" t="s">
        <v>11</v>
      </c>
      <c r="L72" s="1">
        <f>1.41/4</f>
        <v>0.35249999999999998</v>
      </c>
      <c r="M72" s="1">
        <f>2.8</f>
        <v>2.8</v>
      </c>
    </row>
    <row r="73" spans="1:13" x14ac:dyDescent="0.3">
      <c r="A73" t="s">
        <v>32</v>
      </c>
      <c r="B73">
        <v>-1.4178292866817097</v>
      </c>
      <c r="C73" s="8" t="b">
        <v>1</v>
      </c>
      <c r="D73" t="s">
        <v>179</v>
      </c>
      <c r="E73" t="s">
        <v>1</v>
      </c>
      <c r="F73">
        <v>2</v>
      </c>
      <c r="G73" s="5">
        <v>44806</v>
      </c>
      <c r="H73" s="3">
        <v>59.994399999999999</v>
      </c>
      <c r="I73" s="3">
        <v>-169.0626</v>
      </c>
      <c r="J73" t="s">
        <v>125</v>
      </c>
      <c r="K73" s="3" t="s">
        <v>128</v>
      </c>
      <c r="L73" s="1">
        <f>AVERAGE(0.805,0.899,0.719,0.748,0.464,0.692)</f>
        <v>0.72116666666666662</v>
      </c>
      <c r="M73" s="1">
        <f>AVERAGE(4.6,3.6,3.5,4.5,4.2,4.6)</f>
        <v>4.166666666666667</v>
      </c>
    </row>
    <row r="74" spans="1:13" x14ac:dyDescent="0.3">
      <c r="A74" t="s">
        <v>31</v>
      </c>
      <c r="B74">
        <v>1.7745734297822966</v>
      </c>
      <c r="C74" s="8" t="b">
        <v>0</v>
      </c>
      <c r="D74" t="s">
        <v>179</v>
      </c>
      <c r="E74" t="s">
        <v>1</v>
      </c>
      <c r="F74">
        <v>2</v>
      </c>
      <c r="G74" s="5">
        <v>44806</v>
      </c>
      <c r="H74" s="3">
        <v>59.994399999999999</v>
      </c>
      <c r="I74" s="3">
        <v>-169.0626</v>
      </c>
      <c r="J74" t="s">
        <v>125</v>
      </c>
      <c r="K74" s="3" t="s">
        <v>128</v>
      </c>
      <c r="L74" s="1">
        <f>AVERAGE(0.27,0.61,0.93,0.8)</f>
        <v>0.65250000000000008</v>
      </c>
      <c r="M74" s="1">
        <f>AVERAGE(2.2,4.5,5.2,5)</f>
        <v>4.2249999999999996</v>
      </c>
    </row>
    <row r="75" spans="1:13" x14ac:dyDescent="0.3">
      <c r="A75">
        <v>2934</v>
      </c>
      <c r="B75">
        <v>-0.80011846273083398</v>
      </c>
      <c r="C75" s="8" t="b">
        <v>1</v>
      </c>
      <c r="D75" t="s">
        <v>179</v>
      </c>
      <c r="E75" t="s">
        <v>1</v>
      </c>
      <c r="F75">
        <v>3</v>
      </c>
      <c r="G75" s="5">
        <v>44806</v>
      </c>
      <c r="H75" s="3">
        <v>60.025199999999998</v>
      </c>
      <c r="I75" s="3">
        <v>-170.06049999999999</v>
      </c>
      <c r="J75" t="s">
        <v>125</v>
      </c>
      <c r="K75" t="s">
        <v>128</v>
      </c>
      <c r="L75" s="1">
        <v>1.57</v>
      </c>
      <c r="M75" s="1">
        <v>5.7</v>
      </c>
    </row>
    <row r="76" spans="1:13" x14ac:dyDescent="0.3">
      <c r="A76">
        <v>2933</v>
      </c>
      <c r="B76">
        <v>1.7083901272161466</v>
      </c>
      <c r="C76" s="8" t="b">
        <v>0</v>
      </c>
      <c r="D76" t="s">
        <v>179</v>
      </c>
      <c r="E76" t="s">
        <v>1</v>
      </c>
      <c r="F76">
        <v>3</v>
      </c>
      <c r="G76" s="5">
        <v>44806</v>
      </c>
      <c r="H76" s="3">
        <v>60.025199999999998</v>
      </c>
      <c r="I76" s="3">
        <v>-170.06049999999999</v>
      </c>
      <c r="J76" t="s">
        <v>125</v>
      </c>
      <c r="K76" t="s">
        <v>128</v>
      </c>
      <c r="L76" s="1">
        <v>1.17</v>
      </c>
      <c r="M76" s="1">
        <v>5.2</v>
      </c>
    </row>
    <row r="77" spans="1:13" x14ac:dyDescent="0.3">
      <c r="A77" t="s">
        <v>18</v>
      </c>
      <c r="B77">
        <v>1.6944001608200563</v>
      </c>
      <c r="C77" s="8" t="b">
        <v>0</v>
      </c>
      <c r="D77" t="s">
        <v>179</v>
      </c>
      <c r="E77" t="s">
        <v>1</v>
      </c>
      <c r="F77">
        <v>3</v>
      </c>
      <c r="G77" s="5">
        <v>44806</v>
      </c>
      <c r="H77" s="3">
        <v>60.025199999999998</v>
      </c>
      <c r="I77" s="3">
        <v>-170.06049999999999</v>
      </c>
      <c r="J77" t="s">
        <v>125</v>
      </c>
      <c r="K77" s="3" t="s">
        <v>128</v>
      </c>
      <c r="L77" s="1">
        <f>AVERAGE(0.78,0.85)</f>
        <v>0.81499999999999995</v>
      </c>
      <c r="M77" s="1">
        <f>AVERAGE(4.7,4.9)</f>
        <v>4.8000000000000007</v>
      </c>
    </row>
    <row r="78" spans="1:13" x14ac:dyDescent="0.3">
      <c r="A78" t="s">
        <v>19</v>
      </c>
      <c r="B78">
        <v>1.1606291352457432</v>
      </c>
      <c r="C78" s="8" t="b">
        <v>0</v>
      </c>
      <c r="D78" t="s">
        <v>179</v>
      </c>
      <c r="E78" t="s">
        <v>1</v>
      </c>
      <c r="F78">
        <v>3</v>
      </c>
      <c r="G78" s="5">
        <v>44806</v>
      </c>
      <c r="H78" s="3">
        <v>60.025199999999998</v>
      </c>
      <c r="I78" s="3">
        <v>-170.06049999999999</v>
      </c>
      <c r="J78" t="s">
        <v>125</v>
      </c>
      <c r="K78" s="3" t="s">
        <v>128</v>
      </c>
      <c r="L78" s="1">
        <f>AVERAGE(0.89,0.95)</f>
        <v>0.91999999999999993</v>
      </c>
      <c r="M78" s="1">
        <f>AVERAGE(4.5,5.2)</f>
        <v>4.8499999999999996</v>
      </c>
    </row>
    <row r="79" spans="1:13" x14ac:dyDescent="0.3">
      <c r="A79">
        <v>2936</v>
      </c>
      <c r="B79">
        <v>-0.39656173976636394</v>
      </c>
      <c r="C79" s="8" t="b">
        <v>1</v>
      </c>
      <c r="D79" t="s">
        <v>179</v>
      </c>
      <c r="E79" t="s">
        <v>1</v>
      </c>
      <c r="F79">
        <v>3</v>
      </c>
      <c r="G79" s="5">
        <v>44806</v>
      </c>
      <c r="H79" s="3">
        <v>60.025199999999998</v>
      </c>
      <c r="I79" s="3">
        <v>-170.06049999999999</v>
      </c>
      <c r="J79" t="s">
        <v>125</v>
      </c>
      <c r="K79" t="s">
        <v>128</v>
      </c>
      <c r="L79" s="1">
        <v>2.17</v>
      </c>
      <c r="M79" s="1">
        <v>6.1</v>
      </c>
    </row>
    <row r="80" spans="1:13" x14ac:dyDescent="0.3">
      <c r="A80" t="s">
        <v>17</v>
      </c>
      <c r="B80">
        <v>-2.3363243881488271</v>
      </c>
      <c r="C80" s="8" t="b">
        <v>1</v>
      </c>
      <c r="D80" t="s">
        <v>179</v>
      </c>
      <c r="E80" t="s">
        <v>1</v>
      </c>
      <c r="F80">
        <v>3</v>
      </c>
      <c r="G80" s="5">
        <v>44806</v>
      </c>
      <c r="H80" s="3">
        <v>60.025199999999998</v>
      </c>
      <c r="I80" s="3">
        <v>-170.06049999999999</v>
      </c>
      <c r="J80" t="s">
        <v>125</v>
      </c>
      <c r="K80" s="3" t="s">
        <v>128</v>
      </c>
      <c r="L80" s="1">
        <f>AVERAGE(0.93,0.97,0.87)</f>
        <v>0.92333333333333334</v>
      </c>
      <c r="M80" s="1">
        <f>AVERAGE(5.1,5.5,4.6)</f>
        <v>5.0666666666666664</v>
      </c>
    </row>
    <row r="81" spans="1:13" x14ac:dyDescent="0.3">
      <c r="A81">
        <v>2981</v>
      </c>
      <c r="B81">
        <v>0.76514354674055818</v>
      </c>
      <c r="C81" s="8" t="b">
        <v>0</v>
      </c>
      <c r="D81" t="s">
        <v>179</v>
      </c>
      <c r="E81" t="s">
        <v>1</v>
      </c>
      <c r="F81">
        <v>5</v>
      </c>
      <c r="G81" s="5">
        <v>44807</v>
      </c>
      <c r="H81" s="3">
        <v>60.521900000000002</v>
      </c>
      <c r="I81" s="3">
        <v>-169.00819999999999</v>
      </c>
      <c r="J81" t="s">
        <v>8</v>
      </c>
      <c r="K81" t="s">
        <v>129</v>
      </c>
      <c r="L81" s="1">
        <v>4.2699999999999996</v>
      </c>
      <c r="M81" s="1">
        <v>9.3000000000000007</v>
      </c>
    </row>
    <row r="82" spans="1:13" x14ac:dyDescent="0.3">
      <c r="A82">
        <v>2979</v>
      </c>
      <c r="B82">
        <v>-0.39763789102766162</v>
      </c>
      <c r="C82" s="8" t="b">
        <v>1</v>
      </c>
      <c r="D82" t="s">
        <v>179</v>
      </c>
      <c r="E82" t="s">
        <v>1</v>
      </c>
      <c r="F82">
        <v>5</v>
      </c>
      <c r="G82" s="5">
        <v>44807</v>
      </c>
      <c r="H82" s="3">
        <v>60.521900000000002</v>
      </c>
      <c r="I82" s="3">
        <v>-169.00819999999999</v>
      </c>
      <c r="J82" t="s">
        <v>8</v>
      </c>
      <c r="K82" t="s">
        <v>129</v>
      </c>
      <c r="L82" s="1">
        <v>4.54</v>
      </c>
      <c r="M82" s="1">
        <v>9.5</v>
      </c>
    </row>
    <row r="83" spans="1:13" x14ac:dyDescent="0.3">
      <c r="A83" t="s">
        <v>35</v>
      </c>
      <c r="B83">
        <v>0.27764702539956587</v>
      </c>
      <c r="C83" s="8" t="b">
        <v>0</v>
      </c>
      <c r="D83" t="s">
        <v>179</v>
      </c>
      <c r="E83" t="s">
        <v>1</v>
      </c>
      <c r="F83">
        <v>5</v>
      </c>
      <c r="G83" s="5">
        <v>44807</v>
      </c>
      <c r="H83" s="3">
        <v>60.521900000000002</v>
      </c>
      <c r="I83" s="3">
        <v>-169.00819999999999</v>
      </c>
      <c r="J83" t="s">
        <v>11</v>
      </c>
      <c r="K83" s="3" t="s">
        <v>131</v>
      </c>
      <c r="L83" s="1">
        <f>AVERAGE(0.26, 0.08, 0.362)</f>
        <v>0.23399999999999999</v>
      </c>
      <c r="M83" s="1">
        <f>AVERAGE(2.5, 0.6, 3)</f>
        <v>2.0333333333333332</v>
      </c>
    </row>
    <row r="84" spans="1:13" x14ac:dyDescent="0.3">
      <c r="A84">
        <v>2978</v>
      </c>
      <c r="B84">
        <v>1.1810760092092525</v>
      </c>
      <c r="C84" s="8" t="b">
        <v>0</v>
      </c>
      <c r="D84" t="s">
        <v>179</v>
      </c>
      <c r="E84" t="s">
        <v>1</v>
      </c>
      <c r="F84">
        <v>5</v>
      </c>
      <c r="G84" s="5">
        <v>44807</v>
      </c>
      <c r="H84" s="3">
        <v>60.521900000000002</v>
      </c>
      <c r="I84" s="3">
        <v>-169.00819999999999</v>
      </c>
      <c r="J84" t="s">
        <v>8</v>
      </c>
      <c r="K84" t="s">
        <v>129</v>
      </c>
      <c r="L84" s="1">
        <v>5.26</v>
      </c>
      <c r="M84" s="1">
        <v>10.1</v>
      </c>
    </row>
    <row r="85" spans="1:13" x14ac:dyDescent="0.3">
      <c r="A85">
        <v>2980</v>
      </c>
      <c r="B85" t="s">
        <v>129</v>
      </c>
      <c r="C85" t="s">
        <v>129</v>
      </c>
      <c r="D85" t="s">
        <v>179</v>
      </c>
      <c r="E85" t="s">
        <v>1</v>
      </c>
      <c r="F85">
        <v>5</v>
      </c>
      <c r="G85" s="5">
        <v>44807</v>
      </c>
      <c r="H85" s="3">
        <v>60.521900000000002</v>
      </c>
      <c r="I85" s="3">
        <v>-169.00819999999999</v>
      </c>
      <c r="J85" t="s">
        <v>8</v>
      </c>
      <c r="K85" t="s">
        <v>129</v>
      </c>
      <c r="L85" s="1">
        <v>2.48</v>
      </c>
      <c r="M85" s="1">
        <v>7.8</v>
      </c>
    </row>
    <row r="86" spans="1:13" x14ac:dyDescent="0.3">
      <c r="A86">
        <v>3001</v>
      </c>
      <c r="B86">
        <v>1.0390240427257962</v>
      </c>
      <c r="C86" s="8" t="b">
        <v>0</v>
      </c>
      <c r="D86" t="s">
        <v>179</v>
      </c>
      <c r="E86" t="s">
        <v>1</v>
      </c>
      <c r="F86">
        <v>6</v>
      </c>
      <c r="G86" s="5">
        <v>44807</v>
      </c>
      <c r="H86" s="3">
        <v>60.5045</v>
      </c>
      <c r="I86" s="3">
        <v>-167.97900000000001</v>
      </c>
      <c r="J86" t="s">
        <v>8</v>
      </c>
      <c r="K86" t="s">
        <v>129</v>
      </c>
      <c r="L86" s="1">
        <v>2.8</v>
      </c>
      <c r="M86" s="1">
        <v>8.4</v>
      </c>
    </row>
    <row r="87" spans="1:13" x14ac:dyDescent="0.3">
      <c r="A87">
        <v>2999</v>
      </c>
      <c r="B87">
        <v>3.4436840359632119E-2</v>
      </c>
      <c r="C87" s="8" t="b">
        <v>1</v>
      </c>
      <c r="D87" t="s">
        <v>179</v>
      </c>
      <c r="E87" t="s">
        <v>1</v>
      </c>
      <c r="F87">
        <v>6</v>
      </c>
      <c r="G87" s="5">
        <v>44807</v>
      </c>
      <c r="H87" s="3">
        <v>60.5045</v>
      </c>
      <c r="I87" s="3">
        <v>-167.97900000000001</v>
      </c>
      <c r="J87" t="s">
        <v>8</v>
      </c>
      <c r="K87" t="s">
        <v>129</v>
      </c>
      <c r="L87" s="1">
        <v>4.04</v>
      </c>
      <c r="M87" s="1">
        <v>8.5</v>
      </c>
    </row>
    <row r="88" spans="1:13" x14ac:dyDescent="0.3">
      <c r="A88">
        <v>2998</v>
      </c>
      <c r="B88" t="s">
        <v>129</v>
      </c>
      <c r="C88" t="s">
        <v>129</v>
      </c>
      <c r="D88" t="s">
        <v>179</v>
      </c>
      <c r="E88" t="s">
        <v>1</v>
      </c>
      <c r="F88">
        <v>6</v>
      </c>
      <c r="G88" s="5">
        <v>44807</v>
      </c>
      <c r="H88" s="3">
        <v>60.5045</v>
      </c>
      <c r="I88" s="3">
        <v>-167.97900000000001</v>
      </c>
      <c r="J88" t="s">
        <v>8</v>
      </c>
      <c r="K88" t="s">
        <v>129</v>
      </c>
      <c r="L88" s="1">
        <v>3.9</v>
      </c>
      <c r="M88" s="1">
        <v>8.5</v>
      </c>
    </row>
    <row r="89" spans="1:13" x14ac:dyDescent="0.3">
      <c r="A89">
        <v>3000</v>
      </c>
      <c r="B89" t="s">
        <v>129</v>
      </c>
      <c r="C89" t="s">
        <v>129</v>
      </c>
      <c r="D89" t="s">
        <v>179</v>
      </c>
      <c r="E89" t="s">
        <v>1</v>
      </c>
      <c r="F89">
        <v>6</v>
      </c>
      <c r="G89" s="5">
        <v>44807</v>
      </c>
      <c r="H89" s="3">
        <v>60.5045</v>
      </c>
      <c r="I89" s="3">
        <v>-167.97900000000001</v>
      </c>
      <c r="J89" t="s">
        <v>8</v>
      </c>
      <c r="K89" t="s">
        <v>129</v>
      </c>
      <c r="L89" s="1">
        <v>4.76</v>
      </c>
      <c r="M89" s="1">
        <v>8.8000000000000007</v>
      </c>
    </row>
    <row r="90" spans="1:13" x14ac:dyDescent="0.3">
      <c r="A90" t="s">
        <v>9</v>
      </c>
      <c r="B90">
        <v>-0.98898300907819836</v>
      </c>
      <c r="C90" s="8" t="b">
        <v>1</v>
      </c>
      <c r="D90" t="s">
        <v>179</v>
      </c>
      <c r="E90" t="s">
        <v>1</v>
      </c>
      <c r="F90">
        <v>10</v>
      </c>
      <c r="G90" s="5">
        <v>44809</v>
      </c>
      <c r="H90" s="3">
        <v>60.997999999999998</v>
      </c>
      <c r="I90" s="3">
        <v>-168.99333333333334</v>
      </c>
      <c r="J90" t="s">
        <v>11</v>
      </c>
      <c r="K90" s="3" t="s">
        <v>131</v>
      </c>
      <c r="L90" s="1">
        <f>AVERAGE(0.278,0.443,0.369,0.377,0.33)</f>
        <v>0.35940000000000005</v>
      </c>
      <c r="M90" s="1">
        <v>3</v>
      </c>
    </row>
    <row r="91" spans="1:13" x14ac:dyDescent="0.3">
      <c r="A91" t="s">
        <v>10</v>
      </c>
      <c r="B91">
        <v>-0.40678517674815678</v>
      </c>
      <c r="C91" s="8" t="b">
        <v>1</v>
      </c>
      <c r="D91" t="s">
        <v>179</v>
      </c>
      <c r="E91" t="s">
        <v>1</v>
      </c>
      <c r="F91">
        <v>10</v>
      </c>
      <c r="G91" s="5">
        <v>44809</v>
      </c>
      <c r="H91" s="3">
        <v>60.997999999999998</v>
      </c>
      <c r="I91" s="3">
        <v>-168.99333333333334</v>
      </c>
      <c r="J91" t="s">
        <v>11</v>
      </c>
      <c r="K91" s="3" t="s">
        <v>131</v>
      </c>
      <c r="L91" s="1">
        <f>AVERAGE(0.294,0.334,0.311)</f>
        <v>0.313</v>
      </c>
      <c r="M91" s="1">
        <f>AVERAGE(2.5,2,2.6)</f>
        <v>2.3666666666666667</v>
      </c>
    </row>
    <row r="92" spans="1:13" x14ac:dyDescent="0.3">
      <c r="A92">
        <v>904</v>
      </c>
      <c r="B92" s="8">
        <v>1.2537162193428821</v>
      </c>
      <c r="C92" s="8" t="b">
        <v>0</v>
      </c>
      <c r="D92" t="s">
        <v>179</v>
      </c>
      <c r="E92" t="s">
        <v>1</v>
      </c>
      <c r="F92">
        <v>10</v>
      </c>
      <c r="G92" s="5">
        <v>44809</v>
      </c>
      <c r="H92" s="3">
        <v>60.997999999999998</v>
      </c>
      <c r="I92" s="3">
        <v>-168.99333333333334</v>
      </c>
      <c r="J92" t="s">
        <v>8</v>
      </c>
      <c r="K92" t="s">
        <v>129</v>
      </c>
      <c r="L92" s="1">
        <v>4.7</v>
      </c>
      <c r="M92" s="1">
        <v>8.6999999999999993</v>
      </c>
    </row>
    <row r="93" spans="1:13" x14ac:dyDescent="0.3">
      <c r="A93">
        <v>907</v>
      </c>
      <c r="B93" s="8">
        <v>0.40839940364001476</v>
      </c>
      <c r="C93" s="8" t="b">
        <v>0</v>
      </c>
      <c r="D93" t="s">
        <v>179</v>
      </c>
      <c r="E93" t="s">
        <v>1</v>
      </c>
      <c r="F93">
        <v>10</v>
      </c>
      <c r="G93" s="5">
        <v>44809</v>
      </c>
      <c r="H93" s="3">
        <v>60.997999999999998</v>
      </c>
      <c r="I93" s="3">
        <v>-168.99333333333334</v>
      </c>
      <c r="J93" t="s">
        <v>8</v>
      </c>
      <c r="K93" t="s">
        <v>129</v>
      </c>
      <c r="L93" s="1">
        <v>4.38</v>
      </c>
      <c r="M93" s="1">
        <v>8.6</v>
      </c>
    </row>
    <row r="94" spans="1:13" x14ac:dyDescent="0.3">
      <c r="A94">
        <v>905</v>
      </c>
      <c r="B94" s="8">
        <v>7.479251265608565E-2</v>
      </c>
      <c r="C94" s="8" t="b">
        <v>1</v>
      </c>
      <c r="D94" t="s">
        <v>179</v>
      </c>
      <c r="E94" t="s">
        <v>1</v>
      </c>
      <c r="F94">
        <v>10</v>
      </c>
      <c r="G94" s="5">
        <v>44809</v>
      </c>
      <c r="H94" s="3">
        <v>60.997999999999998</v>
      </c>
      <c r="I94" s="3">
        <v>-168.99333333333334</v>
      </c>
      <c r="J94" t="s">
        <v>8</v>
      </c>
      <c r="K94" t="s">
        <v>129</v>
      </c>
      <c r="L94" s="1">
        <v>4.88</v>
      </c>
      <c r="M94" s="1">
        <v>9.1</v>
      </c>
    </row>
    <row r="95" spans="1:13" x14ac:dyDescent="0.3">
      <c r="A95">
        <v>906</v>
      </c>
      <c r="B95" s="8">
        <v>-1.6276787826232588</v>
      </c>
      <c r="C95" s="8" t="b">
        <v>1</v>
      </c>
      <c r="D95" t="s">
        <v>179</v>
      </c>
      <c r="E95" t="s">
        <v>1</v>
      </c>
      <c r="F95">
        <v>10</v>
      </c>
      <c r="G95" s="5">
        <v>44809</v>
      </c>
      <c r="H95" s="3">
        <v>60.997999999999998</v>
      </c>
      <c r="I95" s="3">
        <v>-168.99333333333334</v>
      </c>
      <c r="J95" t="s">
        <v>8</v>
      </c>
      <c r="K95" t="s">
        <v>129</v>
      </c>
      <c r="L95" s="1">
        <v>3.76</v>
      </c>
      <c r="M95" s="1">
        <v>8.9</v>
      </c>
    </row>
    <row r="96" spans="1:13" x14ac:dyDescent="0.3">
      <c r="A96">
        <v>3109</v>
      </c>
      <c r="B96">
        <v>0.12644777319553635</v>
      </c>
      <c r="C96" s="8" t="b">
        <v>1</v>
      </c>
      <c r="D96" t="s">
        <v>179</v>
      </c>
      <c r="E96" t="s">
        <v>1</v>
      </c>
      <c r="F96">
        <v>13</v>
      </c>
      <c r="G96" s="5">
        <v>44810</v>
      </c>
      <c r="H96" s="3">
        <v>61.501199999999997</v>
      </c>
      <c r="I96" s="3">
        <v>-168.95609999999999</v>
      </c>
      <c r="J96" t="s">
        <v>7</v>
      </c>
      <c r="K96" t="s">
        <v>128</v>
      </c>
      <c r="L96" s="1">
        <v>1</v>
      </c>
      <c r="M96" s="1">
        <v>6.8</v>
      </c>
    </row>
    <row r="97" spans="1:13" x14ac:dyDescent="0.3">
      <c r="A97" t="s">
        <v>15</v>
      </c>
      <c r="B97">
        <v>-5.5674685500174732</v>
      </c>
      <c r="C97" s="8" t="b">
        <v>1</v>
      </c>
      <c r="D97" t="s">
        <v>179</v>
      </c>
      <c r="E97" t="s">
        <v>1</v>
      </c>
      <c r="F97">
        <v>13</v>
      </c>
      <c r="G97" s="5">
        <v>44810</v>
      </c>
      <c r="H97" s="3">
        <v>61.501199999999997</v>
      </c>
      <c r="I97" s="3">
        <v>-168.95609999999999</v>
      </c>
      <c r="J97" t="s">
        <v>7</v>
      </c>
      <c r="K97" s="3" t="s">
        <v>128</v>
      </c>
      <c r="L97" s="1">
        <f>AVERAGE(0.76,0.7,0.89,0.87)</f>
        <v>0.80500000000000005</v>
      </c>
      <c r="M97" s="1">
        <f>AVERAGE(6.1,5.5,6,6.2)</f>
        <v>5.95</v>
      </c>
    </row>
    <row r="98" spans="1:13" x14ac:dyDescent="0.3">
      <c r="A98" t="s">
        <v>14</v>
      </c>
      <c r="B98" t="s">
        <v>129</v>
      </c>
      <c r="C98" t="s">
        <v>129</v>
      </c>
      <c r="D98" t="s">
        <v>179</v>
      </c>
      <c r="E98" t="s">
        <v>1</v>
      </c>
      <c r="F98">
        <v>13</v>
      </c>
      <c r="G98" s="5">
        <v>44810</v>
      </c>
      <c r="H98" s="3">
        <v>61.501199999999997</v>
      </c>
      <c r="I98" s="3">
        <v>-168.95609999999999</v>
      </c>
      <c r="J98" t="s">
        <v>7</v>
      </c>
      <c r="K98" s="3" t="s">
        <v>128</v>
      </c>
      <c r="L98" s="1">
        <f>AVERAGE(0.48,0.91,0.81)</f>
        <v>0.73333333333333339</v>
      </c>
      <c r="M98" s="1">
        <f>AVERAGE(3.3,6,6.2)</f>
        <v>5.166666666666667</v>
      </c>
    </row>
    <row r="99" spans="1:13" x14ac:dyDescent="0.3">
      <c r="A99" t="s">
        <v>21</v>
      </c>
      <c r="B99">
        <v>0.94109427795308254</v>
      </c>
      <c r="C99" s="8" t="b">
        <v>0</v>
      </c>
      <c r="D99" t="s">
        <v>179</v>
      </c>
      <c r="E99" t="s">
        <v>1</v>
      </c>
      <c r="F99">
        <v>22</v>
      </c>
      <c r="G99" s="2">
        <v>44813</v>
      </c>
      <c r="H99">
        <v>62.502499999999998</v>
      </c>
      <c r="I99">
        <v>-169.01499999999999</v>
      </c>
      <c r="J99" t="s">
        <v>22</v>
      </c>
      <c r="L99" s="1">
        <f>4.33/3</f>
        <v>1.4433333333333334</v>
      </c>
      <c r="M99" s="1"/>
    </row>
    <row r="100" spans="1:13" x14ac:dyDescent="0.3">
      <c r="A100" t="s">
        <v>20</v>
      </c>
      <c r="B100">
        <v>-1.4592611102394377</v>
      </c>
      <c r="C100" s="8" t="b">
        <v>1</v>
      </c>
      <c r="D100" t="s">
        <v>179</v>
      </c>
      <c r="E100" t="s">
        <v>1</v>
      </c>
      <c r="F100">
        <v>22</v>
      </c>
      <c r="G100" s="2">
        <v>44813</v>
      </c>
      <c r="H100">
        <v>62.502499999999998</v>
      </c>
      <c r="I100">
        <v>-169.01499999999999</v>
      </c>
      <c r="J100" t="s">
        <v>22</v>
      </c>
      <c r="L100" s="1">
        <f>2.527/7</f>
        <v>0.36100000000000004</v>
      </c>
      <c r="M100" s="1"/>
    </row>
    <row r="101" spans="1:13" x14ac:dyDescent="0.3">
      <c r="A101">
        <v>3204</v>
      </c>
      <c r="B101">
        <v>1.4856268161398027</v>
      </c>
      <c r="C101" s="8" t="b">
        <v>0</v>
      </c>
      <c r="D101" t="s">
        <v>179</v>
      </c>
      <c r="E101" t="s">
        <v>1</v>
      </c>
      <c r="F101">
        <v>23</v>
      </c>
      <c r="G101" s="5">
        <v>44814</v>
      </c>
      <c r="H101" s="3">
        <v>62.991500000000002</v>
      </c>
      <c r="I101" s="3">
        <v>-166.9599</v>
      </c>
      <c r="J101" t="s">
        <v>3</v>
      </c>
      <c r="K101" t="s">
        <v>129</v>
      </c>
      <c r="L101" s="1">
        <v>27.58</v>
      </c>
      <c r="M101" s="1">
        <v>14.9</v>
      </c>
    </row>
    <row r="102" spans="1:13" x14ac:dyDescent="0.3">
      <c r="A102">
        <v>1154</v>
      </c>
      <c r="B102">
        <v>14.488448628233549</v>
      </c>
      <c r="C102" s="8" t="b">
        <v>0</v>
      </c>
      <c r="D102" t="s">
        <v>179</v>
      </c>
      <c r="E102" t="s">
        <v>1</v>
      </c>
      <c r="F102">
        <v>26</v>
      </c>
      <c r="G102" s="5">
        <v>44815</v>
      </c>
      <c r="H102" s="3">
        <v>63.017499999999998</v>
      </c>
      <c r="I102" s="3">
        <v>-166.00919999999999</v>
      </c>
      <c r="J102" t="s">
        <v>3</v>
      </c>
      <c r="K102" t="s">
        <v>129</v>
      </c>
      <c r="L102" s="1">
        <v>29.8</v>
      </c>
      <c r="M102" s="1">
        <v>15.6</v>
      </c>
    </row>
    <row r="103" spans="1:13" x14ac:dyDescent="0.3">
      <c r="A103">
        <v>1155</v>
      </c>
      <c r="B103">
        <v>16.091286252576506</v>
      </c>
      <c r="C103" s="8" t="b">
        <v>0</v>
      </c>
      <c r="D103" t="s">
        <v>179</v>
      </c>
      <c r="E103" t="s">
        <v>1</v>
      </c>
      <c r="F103">
        <v>26</v>
      </c>
      <c r="G103" s="5">
        <v>44815</v>
      </c>
      <c r="H103" s="3">
        <v>63.017499999999998</v>
      </c>
      <c r="I103" s="3">
        <v>-166.00919999999999</v>
      </c>
      <c r="J103" t="s">
        <v>3</v>
      </c>
      <c r="K103" t="s">
        <v>129</v>
      </c>
      <c r="L103" s="1">
        <v>22.12</v>
      </c>
      <c r="M103" s="1">
        <v>14</v>
      </c>
    </row>
    <row r="104" spans="1:13" x14ac:dyDescent="0.3">
      <c r="A104">
        <v>1150</v>
      </c>
      <c r="B104">
        <v>5.7880795585713551</v>
      </c>
      <c r="C104" s="8" t="b">
        <v>0</v>
      </c>
      <c r="D104" t="s">
        <v>179</v>
      </c>
      <c r="E104" t="s">
        <v>1</v>
      </c>
      <c r="F104">
        <v>26</v>
      </c>
      <c r="G104" s="5">
        <v>44815</v>
      </c>
      <c r="H104" s="3">
        <v>63.017499999999998</v>
      </c>
      <c r="I104" s="3">
        <v>-166.00919999999999</v>
      </c>
      <c r="J104" t="s">
        <v>3</v>
      </c>
      <c r="K104" t="s">
        <v>129</v>
      </c>
      <c r="L104" s="1">
        <v>19.399999999999999</v>
      </c>
      <c r="M104" s="1">
        <v>14.5</v>
      </c>
    </row>
    <row r="105" spans="1:13" x14ac:dyDescent="0.3">
      <c r="A105">
        <v>1151</v>
      </c>
      <c r="B105">
        <v>6.2067023991931292</v>
      </c>
      <c r="C105" s="8" t="b">
        <v>0</v>
      </c>
      <c r="D105" t="s">
        <v>179</v>
      </c>
      <c r="E105" t="s">
        <v>1</v>
      </c>
      <c r="F105">
        <v>26</v>
      </c>
      <c r="G105" s="5">
        <v>44815</v>
      </c>
      <c r="H105" s="3">
        <v>63.017499999999998</v>
      </c>
      <c r="I105" s="3">
        <v>-166.00919999999999</v>
      </c>
      <c r="J105" t="s">
        <v>3</v>
      </c>
      <c r="K105" t="s">
        <v>129</v>
      </c>
      <c r="L105" s="1">
        <v>20.9</v>
      </c>
      <c r="M105" s="1">
        <v>14.4</v>
      </c>
    </row>
    <row r="106" spans="1:13" x14ac:dyDescent="0.3">
      <c r="A106">
        <v>1152</v>
      </c>
      <c r="B106">
        <v>7.2403456856127564</v>
      </c>
      <c r="C106" s="8" t="b">
        <v>0</v>
      </c>
      <c r="D106" t="s">
        <v>179</v>
      </c>
      <c r="E106" t="s">
        <v>1</v>
      </c>
      <c r="F106">
        <v>26</v>
      </c>
      <c r="G106" s="5">
        <v>44815</v>
      </c>
      <c r="H106" s="3">
        <v>63.017499999999998</v>
      </c>
      <c r="I106" s="3">
        <v>-166.00919999999999</v>
      </c>
      <c r="J106" t="s">
        <v>3</v>
      </c>
      <c r="K106" t="s">
        <v>129</v>
      </c>
      <c r="L106" s="1">
        <v>37.700000000000003</v>
      </c>
      <c r="M106" s="1">
        <v>17.5</v>
      </c>
    </row>
    <row r="107" spans="1:13" x14ac:dyDescent="0.3">
      <c r="A107">
        <v>1153</v>
      </c>
      <c r="B107">
        <v>10.603856452613721</v>
      </c>
      <c r="C107" s="8" t="b">
        <v>0</v>
      </c>
      <c r="D107" t="s">
        <v>179</v>
      </c>
      <c r="E107" t="s">
        <v>1</v>
      </c>
      <c r="F107">
        <v>26</v>
      </c>
      <c r="G107" s="5">
        <v>44815</v>
      </c>
      <c r="H107" s="3">
        <v>63.017499999999998</v>
      </c>
      <c r="I107" s="3">
        <v>-166.00919999999999</v>
      </c>
      <c r="J107" t="s">
        <v>3</v>
      </c>
      <c r="K107" t="s">
        <v>129</v>
      </c>
      <c r="L107" s="1">
        <v>17.600000000000001</v>
      </c>
      <c r="M107" s="1">
        <v>14</v>
      </c>
    </row>
    <row r="108" spans="1:13" x14ac:dyDescent="0.3">
      <c r="A108">
        <v>1156</v>
      </c>
      <c r="B108">
        <v>9.9753841160504138</v>
      </c>
      <c r="C108" s="8" t="b">
        <v>0</v>
      </c>
      <c r="D108" t="s">
        <v>179</v>
      </c>
      <c r="E108" t="s">
        <v>1</v>
      </c>
      <c r="F108">
        <v>26</v>
      </c>
      <c r="G108" s="5">
        <v>44815</v>
      </c>
      <c r="H108" s="3">
        <v>63.017499999999998</v>
      </c>
      <c r="I108" s="3">
        <v>-166.00919999999999</v>
      </c>
      <c r="J108" t="s">
        <v>3</v>
      </c>
      <c r="K108" t="s">
        <v>129</v>
      </c>
      <c r="L108" s="1">
        <v>21.47</v>
      </c>
      <c r="M108" s="1">
        <v>13.7</v>
      </c>
    </row>
    <row r="109" spans="1:13" x14ac:dyDescent="0.3">
      <c r="A109">
        <v>1149</v>
      </c>
      <c r="B109" t="s">
        <v>129</v>
      </c>
      <c r="C109" t="s">
        <v>129</v>
      </c>
      <c r="D109" t="s">
        <v>179</v>
      </c>
      <c r="E109" t="s">
        <v>1</v>
      </c>
      <c r="F109">
        <v>26</v>
      </c>
      <c r="G109" s="5">
        <v>44815</v>
      </c>
      <c r="H109" s="3">
        <v>63.017499999999998</v>
      </c>
      <c r="I109" s="3">
        <v>-166.00919999999999</v>
      </c>
      <c r="J109" t="s">
        <v>3</v>
      </c>
      <c r="K109" t="s">
        <v>129</v>
      </c>
      <c r="L109" s="1">
        <v>25.5</v>
      </c>
      <c r="M109" s="1">
        <v>15.1</v>
      </c>
    </row>
    <row r="110" spans="1:13" x14ac:dyDescent="0.3">
      <c r="A110">
        <v>3284</v>
      </c>
      <c r="B110">
        <v>0.52085721043943667</v>
      </c>
      <c r="C110" s="8" t="b">
        <v>0</v>
      </c>
      <c r="D110" t="s">
        <v>179</v>
      </c>
      <c r="E110" t="s">
        <v>1</v>
      </c>
      <c r="F110">
        <v>28</v>
      </c>
      <c r="G110" s="5">
        <v>44816</v>
      </c>
      <c r="H110" s="3">
        <v>63.499099999999999</v>
      </c>
      <c r="I110" s="3">
        <v>-167.00559999999999</v>
      </c>
      <c r="J110" t="s">
        <v>13</v>
      </c>
      <c r="K110" t="s">
        <v>129</v>
      </c>
      <c r="L110" s="1">
        <v>7.57</v>
      </c>
      <c r="M110" s="1">
        <v>9.4</v>
      </c>
    </row>
    <row r="111" spans="1:13" x14ac:dyDescent="0.3">
      <c r="A111">
        <v>3285</v>
      </c>
      <c r="B111">
        <v>0.52677604237626818</v>
      </c>
      <c r="C111" s="8" t="b">
        <v>0</v>
      </c>
      <c r="D111" t="s">
        <v>179</v>
      </c>
      <c r="E111" t="s">
        <v>1</v>
      </c>
      <c r="F111">
        <v>28</v>
      </c>
      <c r="G111" s="5">
        <v>44816</v>
      </c>
      <c r="H111" s="3">
        <v>63.499099999999999</v>
      </c>
      <c r="I111" s="3">
        <v>-167.00559999999999</v>
      </c>
      <c r="J111" t="s">
        <v>13</v>
      </c>
      <c r="K111" t="s">
        <v>129</v>
      </c>
      <c r="L111" s="1">
        <v>6.28</v>
      </c>
      <c r="M111" s="1">
        <v>7.6</v>
      </c>
    </row>
    <row r="112" spans="1:13" x14ac:dyDescent="0.3">
      <c r="A112">
        <v>3283</v>
      </c>
      <c r="B112">
        <v>1.7708069003679674</v>
      </c>
      <c r="C112" s="8" t="b">
        <v>0</v>
      </c>
      <c r="D112" t="s">
        <v>179</v>
      </c>
      <c r="E112" t="s">
        <v>1</v>
      </c>
      <c r="F112">
        <v>28</v>
      </c>
      <c r="G112" s="5">
        <v>44816</v>
      </c>
      <c r="H112" s="3">
        <v>63.499099999999999</v>
      </c>
      <c r="I112" s="3">
        <v>-167.00559999999999</v>
      </c>
      <c r="J112" t="s">
        <v>13</v>
      </c>
      <c r="K112" t="s">
        <v>129</v>
      </c>
      <c r="L112" s="1">
        <v>10.45</v>
      </c>
      <c r="M112" s="1">
        <v>11</v>
      </c>
    </row>
    <row r="113" spans="1:13" x14ac:dyDescent="0.3">
      <c r="A113">
        <v>3282</v>
      </c>
      <c r="B113">
        <v>-0.505791092782095</v>
      </c>
      <c r="C113" s="8" t="b">
        <v>1</v>
      </c>
      <c r="D113" t="s">
        <v>179</v>
      </c>
      <c r="E113" t="s">
        <v>1</v>
      </c>
      <c r="F113">
        <v>28</v>
      </c>
      <c r="G113" s="5">
        <v>44816</v>
      </c>
      <c r="H113" s="3">
        <v>63.499099999999999</v>
      </c>
      <c r="I113" s="3">
        <v>-167.00559999999999</v>
      </c>
      <c r="J113" t="s">
        <v>13</v>
      </c>
      <c r="K113" t="s">
        <v>129</v>
      </c>
      <c r="L113" s="1">
        <v>9.76</v>
      </c>
      <c r="M113" s="1">
        <v>9.5</v>
      </c>
    </row>
    <row r="114" spans="1:13" x14ac:dyDescent="0.3">
      <c r="A114" t="s">
        <v>16</v>
      </c>
      <c r="B114">
        <v>-6.5386950632852194</v>
      </c>
      <c r="C114" s="8" t="b">
        <v>1</v>
      </c>
      <c r="D114" t="s">
        <v>179</v>
      </c>
      <c r="E114" t="s">
        <v>1</v>
      </c>
      <c r="F114">
        <v>28</v>
      </c>
      <c r="G114" s="5">
        <v>44816</v>
      </c>
      <c r="H114" s="3">
        <v>63.499099999999999</v>
      </c>
      <c r="I114" s="3">
        <v>-167.00559999999999</v>
      </c>
      <c r="J114" t="s">
        <v>7</v>
      </c>
      <c r="K114" s="3" t="s">
        <v>128</v>
      </c>
      <c r="L114" s="1">
        <f>AVERAGE(0.48,0.49,0.56)</f>
        <v>0.51</v>
      </c>
      <c r="M114" s="1">
        <f>AVERAGE(5.1,5.5,4.8)</f>
        <v>5.1333333333333329</v>
      </c>
    </row>
    <row r="115" spans="1:13" x14ac:dyDescent="0.3">
      <c r="A115" t="s">
        <v>23</v>
      </c>
      <c r="B115">
        <v>4.9971083815610529</v>
      </c>
      <c r="C115" s="8" t="b">
        <v>0</v>
      </c>
      <c r="D115" t="s">
        <v>179</v>
      </c>
      <c r="E115" t="s">
        <v>1</v>
      </c>
      <c r="F115">
        <v>30</v>
      </c>
      <c r="G115" s="5">
        <v>44816</v>
      </c>
      <c r="H115" s="3">
        <v>64.000799999999998</v>
      </c>
      <c r="I115" s="3">
        <v>-168.0068</v>
      </c>
      <c r="J115" t="s">
        <v>7</v>
      </c>
      <c r="K115" s="3" t="s">
        <v>128</v>
      </c>
      <c r="L115" s="1">
        <f>AVERAGE(0.571,0.645,0.407,0.412)</f>
        <v>0.50875000000000004</v>
      </c>
      <c r="M115" s="1">
        <f>AVERAGE(5.5,5.2,5.1,5.1)</f>
        <v>5.2249999999999996</v>
      </c>
    </row>
    <row r="116" spans="1:13" x14ac:dyDescent="0.3">
      <c r="A116" t="s">
        <v>24</v>
      </c>
      <c r="B116">
        <v>-0.99543991664562703</v>
      </c>
      <c r="C116" s="8" t="b">
        <v>1</v>
      </c>
      <c r="D116" t="s">
        <v>179</v>
      </c>
      <c r="E116" t="s">
        <v>1</v>
      </c>
      <c r="F116">
        <v>30</v>
      </c>
      <c r="G116" s="5">
        <v>44816</v>
      </c>
      <c r="H116" s="3">
        <v>64.000799999999998</v>
      </c>
      <c r="I116" s="3">
        <v>-168.0068</v>
      </c>
      <c r="J116" t="s">
        <v>7</v>
      </c>
      <c r="K116" s="3" t="s">
        <v>128</v>
      </c>
      <c r="L116" s="1">
        <f>AVERAGE(0.674,0.564,0.57,0.371)</f>
        <v>0.54474999999999996</v>
      </c>
      <c r="M116" s="1">
        <f>AVERAGE(5.5,5.4,5.8,4.8)</f>
        <v>5.375</v>
      </c>
    </row>
    <row r="117" spans="1:13" x14ac:dyDescent="0.3">
      <c r="A117">
        <v>3383</v>
      </c>
      <c r="B117">
        <v>0.97337881579023167</v>
      </c>
      <c r="C117" s="8" t="b">
        <v>0</v>
      </c>
      <c r="D117" t="s">
        <v>179</v>
      </c>
      <c r="E117" t="s">
        <v>1</v>
      </c>
      <c r="F117">
        <v>34</v>
      </c>
      <c r="G117" s="5">
        <v>44818</v>
      </c>
      <c r="H117" s="3">
        <v>64.981099999999998</v>
      </c>
      <c r="I117" s="3">
        <v>-167.5343</v>
      </c>
      <c r="J117" t="s">
        <v>7</v>
      </c>
      <c r="K117" t="s">
        <v>130</v>
      </c>
      <c r="L117" s="1">
        <v>11.08</v>
      </c>
      <c r="M117" s="1">
        <v>13.4</v>
      </c>
    </row>
    <row r="118" spans="1:13" x14ac:dyDescent="0.3">
      <c r="A118">
        <v>3385</v>
      </c>
      <c r="B118">
        <v>0.60049240377109858</v>
      </c>
      <c r="C118" s="8" t="b">
        <v>0</v>
      </c>
      <c r="D118" t="s">
        <v>179</v>
      </c>
      <c r="E118" t="s">
        <v>1</v>
      </c>
      <c r="F118">
        <v>34</v>
      </c>
      <c r="G118" s="5">
        <v>44818</v>
      </c>
      <c r="H118" s="3">
        <v>64.981099999999998</v>
      </c>
      <c r="I118" s="3">
        <v>-167.5343</v>
      </c>
      <c r="J118" t="s">
        <v>7</v>
      </c>
      <c r="K118" t="s">
        <v>130</v>
      </c>
      <c r="L118" s="1">
        <v>10.199999999999999</v>
      </c>
      <c r="M118" s="1">
        <v>13.8</v>
      </c>
    </row>
    <row r="119" spans="1:13" x14ac:dyDescent="0.3">
      <c r="A119">
        <v>3386</v>
      </c>
      <c r="B119">
        <v>0.99221146286190276</v>
      </c>
      <c r="C119" s="8" t="b">
        <v>0</v>
      </c>
      <c r="D119" t="s">
        <v>179</v>
      </c>
      <c r="E119" t="s">
        <v>1</v>
      </c>
      <c r="F119">
        <v>34</v>
      </c>
      <c r="G119" s="5">
        <v>44818</v>
      </c>
      <c r="H119" s="3">
        <v>64.981099999999998</v>
      </c>
      <c r="I119" s="3">
        <v>-167.5343</v>
      </c>
      <c r="J119" t="s">
        <v>7</v>
      </c>
      <c r="K119" t="s">
        <v>130</v>
      </c>
      <c r="L119" s="1">
        <v>11.87</v>
      </c>
      <c r="M119" s="1">
        <v>14.9</v>
      </c>
    </row>
    <row r="120" spans="1:13" x14ac:dyDescent="0.3">
      <c r="A120">
        <v>3387</v>
      </c>
      <c r="B120">
        <v>1.9101684886983745</v>
      </c>
      <c r="C120" s="8" t="b">
        <v>0</v>
      </c>
      <c r="D120" t="s">
        <v>179</v>
      </c>
      <c r="E120" t="s">
        <v>1</v>
      </c>
      <c r="F120">
        <v>34</v>
      </c>
      <c r="G120" s="5">
        <v>44818</v>
      </c>
      <c r="H120" s="3">
        <v>64.981099999999998</v>
      </c>
      <c r="I120" s="3">
        <v>-167.5343</v>
      </c>
      <c r="J120" t="s">
        <v>7</v>
      </c>
      <c r="K120" t="s">
        <v>130</v>
      </c>
      <c r="L120" s="1">
        <v>12.27</v>
      </c>
      <c r="M120" s="1">
        <v>14.2</v>
      </c>
    </row>
    <row r="121" spans="1:13" x14ac:dyDescent="0.3">
      <c r="A121">
        <v>3389</v>
      </c>
      <c r="B121">
        <v>0.66398532818416822</v>
      </c>
      <c r="C121" s="8" t="b">
        <v>0</v>
      </c>
      <c r="D121" t="s">
        <v>179</v>
      </c>
      <c r="E121" t="s">
        <v>1</v>
      </c>
      <c r="F121">
        <v>34</v>
      </c>
      <c r="G121" s="5">
        <v>44818</v>
      </c>
      <c r="H121" s="3">
        <v>64.981099999999998</v>
      </c>
      <c r="I121" s="3">
        <v>-167.5343</v>
      </c>
      <c r="J121" t="s">
        <v>7</v>
      </c>
      <c r="K121" t="s">
        <v>130</v>
      </c>
      <c r="L121" s="1">
        <v>13.1</v>
      </c>
      <c r="M121" s="1">
        <v>14.3</v>
      </c>
    </row>
    <row r="122" spans="1:13" x14ac:dyDescent="0.3">
      <c r="A122">
        <v>3384</v>
      </c>
      <c r="B122">
        <v>-0.83939798376602026</v>
      </c>
      <c r="C122" s="8" t="b">
        <v>1</v>
      </c>
      <c r="D122" t="s">
        <v>179</v>
      </c>
      <c r="E122" t="s">
        <v>1</v>
      </c>
      <c r="F122">
        <v>34</v>
      </c>
      <c r="G122" s="5">
        <v>44818</v>
      </c>
      <c r="H122" s="3">
        <v>64.981099999999998</v>
      </c>
      <c r="I122" s="3">
        <v>-167.5343</v>
      </c>
      <c r="J122" t="s">
        <v>7</v>
      </c>
      <c r="K122" t="s">
        <v>130</v>
      </c>
      <c r="L122" s="1">
        <v>10.44</v>
      </c>
      <c r="M122" s="1">
        <v>14.3</v>
      </c>
    </row>
    <row r="123" spans="1:13" x14ac:dyDescent="0.3">
      <c r="A123">
        <v>3388</v>
      </c>
      <c r="B123">
        <v>-0.45144545408955677</v>
      </c>
      <c r="C123" s="8" t="b">
        <v>1</v>
      </c>
      <c r="D123" t="s">
        <v>179</v>
      </c>
      <c r="E123" t="s">
        <v>1</v>
      </c>
      <c r="F123">
        <v>34</v>
      </c>
      <c r="G123" s="5">
        <v>44818</v>
      </c>
      <c r="H123" s="3">
        <v>64.981099999999998</v>
      </c>
      <c r="I123" s="3">
        <v>-167.5343</v>
      </c>
      <c r="J123" t="s">
        <v>7</v>
      </c>
      <c r="K123" t="s">
        <v>130</v>
      </c>
      <c r="L123" s="1">
        <v>11.06</v>
      </c>
      <c r="M123" s="1">
        <v>14.5</v>
      </c>
    </row>
    <row r="124" spans="1:13" x14ac:dyDescent="0.3">
      <c r="A124">
        <v>3390</v>
      </c>
      <c r="B124">
        <v>-0.31692654643473939</v>
      </c>
      <c r="C124" s="8" t="b">
        <v>1</v>
      </c>
      <c r="D124" t="s">
        <v>179</v>
      </c>
      <c r="E124" t="s">
        <v>1</v>
      </c>
      <c r="F124">
        <v>34</v>
      </c>
      <c r="G124" s="5">
        <v>44818</v>
      </c>
      <c r="H124" s="3">
        <v>64.981099999999998</v>
      </c>
      <c r="I124" s="3">
        <v>-167.5343</v>
      </c>
      <c r="J124" t="s">
        <v>7</v>
      </c>
      <c r="K124" t="s">
        <v>130</v>
      </c>
      <c r="L124" s="1">
        <v>11.706</v>
      </c>
      <c r="M124" s="1">
        <v>15</v>
      </c>
    </row>
    <row r="125" spans="1:13" x14ac:dyDescent="0.3">
      <c r="A125">
        <v>3444</v>
      </c>
      <c r="B125">
        <v>7.8112439296997458</v>
      </c>
      <c r="C125" s="8" t="b">
        <v>0</v>
      </c>
      <c r="D125" t="s">
        <v>179</v>
      </c>
      <c r="E125" t="s">
        <v>1</v>
      </c>
      <c r="F125">
        <v>37</v>
      </c>
      <c r="G125" s="5">
        <v>44819</v>
      </c>
      <c r="H125" s="3">
        <v>63.992100000000001</v>
      </c>
      <c r="I125" s="3">
        <v>-165.96510000000001</v>
      </c>
      <c r="J125" t="s">
        <v>12</v>
      </c>
      <c r="K125" t="s">
        <v>129</v>
      </c>
      <c r="L125" s="1">
        <v>2.65</v>
      </c>
      <c r="M125" s="1">
        <v>6.5</v>
      </c>
    </row>
    <row r="126" spans="1:13" x14ac:dyDescent="0.3">
      <c r="A126">
        <v>3445</v>
      </c>
      <c r="B126">
        <v>0.75438203412817473</v>
      </c>
      <c r="C126" s="8" t="b">
        <v>0</v>
      </c>
      <c r="D126" t="s">
        <v>179</v>
      </c>
      <c r="E126" t="s">
        <v>1</v>
      </c>
      <c r="F126">
        <v>37</v>
      </c>
      <c r="G126" s="5">
        <v>44819</v>
      </c>
      <c r="H126" s="3">
        <v>63.992100000000001</v>
      </c>
      <c r="I126" s="3">
        <v>-165.96510000000001</v>
      </c>
      <c r="J126" t="s">
        <v>12</v>
      </c>
      <c r="K126" t="s">
        <v>129</v>
      </c>
      <c r="L126" s="1">
        <v>2.64</v>
      </c>
      <c r="M126" s="1">
        <v>6.4</v>
      </c>
    </row>
    <row r="127" spans="1:13" x14ac:dyDescent="0.3">
      <c r="A127">
        <v>3454</v>
      </c>
      <c r="B127">
        <v>2.9448879263791992</v>
      </c>
      <c r="C127" s="8" t="b">
        <v>0</v>
      </c>
      <c r="D127" t="s">
        <v>179</v>
      </c>
      <c r="E127" t="s">
        <v>1</v>
      </c>
      <c r="F127">
        <v>37</v>
      </c>
      <c r="G127" s="5">
        <v>44819</v>
      </c>
      <c r="H127" s="3">
        <v>63.992100000000001</v>
      </c>
      <c r="I127" s="3">
        <v>-165.96510000000001</v>
      </c>
      <c r="J127" t="s">
        <v>13</v>
      </c>
      <c r="K127" t="s">
        <v>129</v>
      </c>
      <c r="L127" s="1">
        <v>9.6999999999999993</v>
      </c>
      <c r="M127" s="1">
        <v>8.9</v>
      </c>
    </row>
    <row r="128" spans="1:13" x14ac:dyDescent="0.3">
      <c r="A128">
        <v>3455</v>
      </c>
      <c r="B128">
        <v>2.1915820435122524</v>
      </c>
      <c r="C128" s="8" t="b">
        <v>0</v>
      </c>
      <c r="D128" t="s">
        <v>179</v>
      </c>
      <c r="E128" t="s">
        <v>1</v>
      </c>
      <c r="F128">
        <v>37</v>
      </c>
      <c r="G128" s="5">
        <v>44819</v>
      </c>
      <c r="H128" s="3">
        <v>63.992100000000001</v>
      </c>
      <c r="I128" s="3">
        <v>-165.96510000000001</v>
      </c>
      <c r="J128" t="s">
        <v>13</v>
      </c>
      <c r="K128" t="s">
        <v>129</v>
      </c>
      <c r="L128" s="1">
        <v>22.933</v>
      </c>
      <c r="M128" s="1">
        <v>10.5</v>
      </c>
    </row>
    <row r="129" spans="1:13" x14ac:dyDescent="0.3">
      <c r="A129">
        <v>3446</v>
      </c>
      <c r="B129">
        <v>2.5025897580101497</v>
      </c>
      <c r="C129" s="8" t="b">
        <v>0</v>
      </c>
      <c r="D129" t="s">
        <v>179</v>
      </c>
      <c r="E129" t="s">
        <v>1</v>
      </c>
      <c r="F129">
        <v>37</v>
      </c>
      <c r="G129" s="5">
        <v>44819</v>
      </c>
      <c r="H129" s="3">
        <v>63.992100000000001</v>
      </c>
      <c r="I129" s="3">
        <v>-165.96510000000001</v>
      </c>
      <c r="J129" t="s">
        <v>12</v>
      </c>
      <c r="K129" t="s">
        <v>129</v>
      </c>
      <c r="L129" s="1">
        <v>1.53</v>
      </c>
      <c r="M129" s="1">
        <v>5.3</v>
      </c>
    </row>
    <row r="130" spans="1:13" x14ac:dyDescent="0.3">
      <c r="A130">
        <v>3447</v>
      </c>
      <c r="B130">
        <v>3.5975736663203985</v>
      </c>
      <c r="C130" s="8" t="b">
        <v>0</v>
      </c>
      <c r="D130" t="s">
        <v>179</v>
      </c>
      <c r="E130" t="s">
        <v>1</v>
      </c>
      <c r="F130">
        <v>37</v>
      </c>
      <c r="G130" s="5">
        <v>44819</v>
      </c>
      <c r="H130" s="3">
        <v>63.992100000000001</v>
      </c>
      <c r="I130" s="3">
        <v>-165.96510000000001</v>
      </c>
      <c r="J130" t="s">
        <v>12</v>
      </c>
      <c r="K130" t="s">
        <v>129</v>
      </c>
      <c r="L130" s="1">
        <v>2.52</v>
      </c>
      <c r="M130" s="1">
        <v>5.8</v>
      </c>
    </row>
    <row r="131" spans="1:13" x14ac:dyDescent="0.3">
      <c r="A131" t="s">
        <v>30</v>
      </c>
      <c r="B131">
        <v>0.2184587060314519</v>
      </c>
      <c r="C131" s="8" t="b">
        <v>1</v>
      </c>
      <c r="D131" t="s">
        <v>179</v>
      </c>
      <c r="E131" t="s">
        <v>1</v>
      </c>
      <c r="F131">
        <v>37</v>
      </c>
      <c r="G131" s="5">
        <v>44819</v>
      </c>
      <c r="H131" s="3">
        <v>63.992100000000001</v>
      </c>
      <c r="I131" s="3">
        <v>-165.96510000000001</v>
      </c>
      <c r="J131" t="s">
        <v>7</v>
      </c>
      <c r="L131" s="1">
        <f>AVERAGE(1.11,0.85)</f>
        <v>0.98</v>
      </c>
      <c r="M131" s="1">
        <f>AVERAGE(7,6.6)</f>
        <v>6.8</v>
      </c>
    </row>
    <row r="132" spans="1:13" x14ac:dyDescent="0.3">
      <c r="A132">
        <v>2604</v>
      </c>
      <c r="B132">
        <v>1.2182032277219965</v>
      </c>
      <c r="C132" s="8" t="b">
        <v>0</v>
      </c>
      <c r="D132" t="s">
        <v>179</v>
      </c>
      <c r="E132" t="s">
        <v>1</v>
      </c>
      <c r="F132">
        <v>39</v>
      </c>
      <c r="G132" s="5">
        <v>44819</v>
      </c>
      <c r="H132">
        <v>64.099699999999999</v>
      </c>
      <c r="I132">
        <v>-163.49109999999999</v>
      </c>
      <c r="J132" t="s">
        <v>54</v>
      </c>
      <c r="K132" t="s">
        <v>128</v>
      </c>
      <c r="L132" s="1">
        <v>3.49</v>
      </c>
      <c r="M132" s="1">
        <v>7.1</v>
      </c>
    </row>
    <row r="133" spans="1:13" x14ac:dyDescent="0.3">
      <c r="A133" t="s">
        <v>53</v>
      </c>
      <c r="B133">
        <v>0.40086634481134548</v>
      </c>
      <c r="C133" s="8" t="b">
        <v>0</v>
      </c>
      <c r="D133" t="s">
        <v>179</v>
      </c>
      <c r="E133" t="s">
        <v>1</v>
      </c>
      <c r="F133">
        <v>39</v>
      </c>
      <c r="G133" s="5">
        <v>44819</v>
      </c>
      <c r="H133">
        <v>64.099699999999999</v>
      </c>
      <c r="I133">
        <v>-163.49109999999999</v>
      </c>
      <c r="J133" t="s">
        <v>54</v>
      </c>
      <c r="K133" t="s">
        <v>128</v>
      </c>
      <c r="L133" s="1">
        <f>4.27/2</f>
        <v>2.1349999999999998</v>
      </c>
      <c r="M133" s="1">
        <f>AVERAGE(7.1,5.9)</f>
        <v>6.5</v>
      </c>
    </row>
    <row r="134" spans="1:13" x14ac:dyDescent="0.3">
      <c r="A134" t="s">
        <v>59</v>
      </c>
      <c r="B134">
        <v>1.6583490935685388</v>
      </c>
      <c r="C134" s="8" t="b">
        <v>0</v>
      </c>
      <c r="D134" t="s">
        <v>179</v>
      </c>
      <c r="E134" t="s">
        <v>1</v>
      </c>
      <c r="F134">
        <v>39</v>
      </c>
      <c r="G134" s="5">
        <v>44819</v>
      </c>
      <c r="H134">
        <v>64.099699999999999</v>
      </c>
      <c r="I134">
        <v>-163.49109999999999</v>
      </c>
      <c r="J134" t="s">
        <v>54</v>
      </c>
      <c r="K134" t="s">
        <v>128</v>
      </c>
      <c r="L134" s="1">
        <f>3.78/2</f>
        <v>1.89</v>
      </c>
      <c r="M134" s="1">
        <f>AVERAGE(6.7,6.5)</f>
        <v>6.6</v>
      </c>
    </row>
    <row r="135" spans="1:13" x14ac:dyDescent="0.3">
      <c r="A135" t="s">
        <v>55</v>
      </c>
      <c r="B135">
        <v>3.0584218844398716</v>
      </c>
      <c r="C135" s="8" t="b">
        <v>0</v>
      </c>
      <c r="D135" t="s">
        <v>179</v>
      </c>
      <c r="E135" t="s">
        <v>1</v>
      </c>
      <c r="F135">
        <v>39</v>
      </c>
      <c r="G135" s="5">
        <v>44819</v>
      </c>
      <c r="H135">
        <v>64.099699999999999</v>
      </c>
      <c r="I135">
        <v>-163.49109999999999</v>
      </c>
      <c r="J135" t="s">
        <v>54</v>
      </c>
      <c r="K135" t="s">
        <v>128</v>
      </c>
      <c r="L135" s="1">
        <f>3.27/2</f>
        <v>1.635</v>
      </c>
      <c r="M135" s="1">
        <f>AVERAGE(6.1,5.9)</f>
        <v>6</v>
      </c>
    </row>
    <row r="136" spans="1:13" x14ac:dyDescent="0.3">
      <c r="A136" t="s">
        <v>52</v>
      </c>
      <c r="B136">
        <v>-1.6621156229828853</v>
      </c>
      <c r="C136" s="8" t="b">
        <v>1</v>
      </c>
      <c r="D136" t="s">
        <v>179</v>
      </c>
      <c r="E136" t="s">
        <v>1</v>
      </c>
      <c r="F136">
        <v>39</v>
      </c>
      <c r="G136" s="5">
        <v>44819</v>
      </c>
      <c r="H136">
        <v>64.099699999999999</v>
      </c>
      <c r="I136">
        <v>-163.49109999999999</v>
      </c>
      <c r="J136" t="s">
        <v>54</v>
      </c>
      <c r="K136" t="s">
        <v>128</v>
      </c>
      <c r="L136" s="1">
        <f>3.22/2</f>
        <v>1.61</v>
      </c>
      <c r="M136" s="1">
        <f>AVERAGE(5.8,6)</f>
        <v>5.9</v>
      </c>
    </row>
    <row r="137" spans="1:13" x14ac:dyDescent="0.3">
      <c r="A137" t="s">
        <v>58</v>
      </c>
      <c r="B137">
        <v>-5.9726394998733216E-2</v>
      </c>
      <c r="C137" s="8" t="b">
        <v>1</v>
      </c>
      <c r="D137" t="s">
        <v>179</v>
      </c>
      <c r="E137" t="s">
        <v>1</v>
      </c>
      <c r="F137">
        <v>39</v>
      </c>
      <c r="G137" s="5">
        <v>44819</v>
      </c>
      <c r="H137">
        <v>64.099699999999999</v>
      </c>
      <c r="I137">
        <v>-163.49109999999999</v>
      </c>
      <c r="J137" t="s">
        <v>54</v>
      </c>
      <c r="K137" t="s">
        <v>128</v>
      </c>
      <c r="L137" s="1">
        <f>3.13/2</f>
        <v>1.5649999999999999</v>
      </c>
      <c r="M137" s="1">
        <f>AVERAGE(6.5,5.8)</f>
        <v>6.15</v>
      </c>
    </row>
    <row r="138" spans="1:13" x14ac:dyDescent="0.3">
      <c r="A138" t="s">
        <v>57</v>
      </c>
      <c r="B138">
        <v>0.1334427563935793</v>
      </c>
      <c r="C138" s="8" t="b">
        <v>1</v>
      </c>
      <c r="D138" t="s">
        <v>179</v>
      </c>
      <c r="E138" t="s">
        <v>1</v>
      </c>
      <c r="F138">
        <v>39</v>
      </c>
      <c r="G138" s="5">
        <v>44819</v>
      </c>
      <c r="H138">
        <v>64.099699999999999</v>
      </c>
      <c r="I138">
        <v>-163.49109999999999</v>
      </c>
      <c r="J138" t="s">
        <v>54</v>
      </c>
      <c r="K138" t="s">
        <v>128</v>
      </c>
      <c r="L138" s="1">
        <f>3.42/2</f>
        <v>1.71</v>
      </c>
      <c r="M138" s="1">
        <f>AVERAGE(6.9,5.8)</f>
        <v>6.35</v>
      </c>
    </row>
    <row r="139" spans="1:13" x14ac:dyDescent="0.3">
      <c r="A139">
        <v>2606</v>
      </c>
      <c r="B139">
        <v>2.4062742201293217</v>
      </c>
      <c r="C139" s="8" t="b">
        <v>0</v>
      </c>
      <c r="D139" t="s">
        <v>179</v>
      </c>
      <c r="E139" t="s">
        <v>1</v>
      </c>
      <c r="F139">
        <v>39</v>
      </c>
      <c r="G139" s="5">
        <v>44819</v>
      </c>
      <c r="H139">
        <v>64.099699999999999</v>
      </c>
      <c r="I139">
        <v>-163.49109999999999</v>
      </c>
      <c r="J139" t="s">
        <v>54</v>
      </c>
      <c r="K139" t="s">
        <v>128</v>
      </c>
      <c r="L139" s="1">
        <v>2.29</v>
      </c>
      <c r="M139" s="1">
        <v>6.8</v>
      </c>
    </row>
    <row r="140" spans="1:13" x14ac:dyDescent="0.3">
      <c r="A140" t="s">
        <v>60</v>
      </c>
      <c r="B140" t="s">
        <v>129</v>
      </c>
      <c r="C140" t="s">
        <v>129</v>
      </c>
      <c r="D140" t="s">
        <v>179</v>
      </c>
      <c r="E140" t="s">
        <v>1</v>
      </c>
      <c r="F140">
        <v>39</v>
      </c>
      <c r="G140" s="5">
        <v>44819</v>
      </c>
      <c r="H140">
        <v>64.099699999999999</v>
      </c>
      <c r="I140">
        <v>-163.49109999999999</v>
      </c>
      <c r="J140" t="s">
        <v>54</v>
      </c>
      <c r="K140" t="s">
        <v>128</v>
      </c>
      <c r="L140" s="1">
        <f>5.56/3</f>
        <v>1.8533333333333333</v>
      </c>
      <c r="M140" s="1">
        <f>AVERAGE(6.5,6.6,5.4)</f>
        <v>6.166666666666667</v>
      </c>
    </row>
    <row r="141" spans="1:13" x14ac:dyDescent="0.3">
      <c r="A141" t="s">
        <v>56</v>
      </c>
      <c r="B141" t="s">
        <v>129</v>
      </c>
      <c r="C141" t="s">
        <v>129</v>
      </c>
      <c r="D141" t="s">
        <v>179</v>
      </c>
      <c r="E141" t="s">
        <v>1</v>
      </c>
      <c r="F141">
        <v>39</v>
      </c>
      <c r="G141" s="5">
        <v>44819</v>
      </c>
      <c r="H141">
        <v>64.099699999999999</v>
      </c>
      <c r="I141">
        <v>-163.49109999999999</v>
      </c>
      <c r="J141" t="s">
        <v>54</v>
      </c>
      <c r="K141" t="s">
        <v>128</v>
      </c>
      <c r="L141" s="1">
        <f>4.53/2</f>
        <v>2.2650000000000001</v>
      </c>
      <c r="M141" s="1">
        <f>AVERAGE(6.9,6.1)</f>
        <v>6.5</v>
      </c>
    </row>
    <row r="142" spans="1:13" x14ac:dyDescent="0.3">
      <c r="A142">
        <v>2669</v>
      </c>
      <c r="B142">
        <v>0.96961228637590258</v>
      </c>
      <c r="C142" s="8" t="b">
        <v>0</v>
      </c>
      <c r="D142" t="s">
        <v>179</v>
      </c>
      <c r="E142" t="s">
        <v>1</v>
      </c>
      <c r="F142">
        <v>40</v>
      </c>
      <c r="G142" s="2">
        <v>44820</v>
      </c>
      <c r="H142">
        <v>64.100399999999993</v>
      </c>
      <c r="I142">
        <v>-164.50630000000001</v>
      </c>
      <c r="J142" t="s">
        <v>37</v>
      </c>
      <c r="K142" t="s">
        <v>130</v>
      </c>
      <c r="L142" s="1">
        <v>29.28</v>
      </c>
      <c r="M142" s="1">
        <v>14.2</v>
      </c>
    </row>
    <row r="143" spans="1:13" x14ac:dyDescent="0.3">
      <c r="A143">
        <v>2672</v>
      </c>
      <c r="B143">
        <v>-2.5725395899906918</v>
      </c>
      <c r="C143" s="8" t="b">
        <v>1</v>
      </c>
      <c r="D143" t="s">
        <v>179</v>
      </c>
      <c r="E143" t="s">
        <v>1</v>
      </c>
      <c r="F143">
        <v>40</v>
      </c>
      <c r="G143" s="2">
        <v>44820</v>
      </c>
      <c r="H143">
        <v>64.100399999999993</v>
      </c>
      <c r="I143">
        <v>-164.50630000000001</v>
      </c>
      <c r="J143" t="s">
        <v>37</v>
      </c>
      <c r="K143" t="s">
        <v>130</v>
      </c>
      <c r="L143" s="1">
        <v>20.97</v>
      </c>
      <c r="M143" s="1">
        <v>12.7</v>
      </c>
    </row>
    <row r="144" spans="1:13" x14ac:dyDescent="0.3">
      <c r="A144">
        <v>2668</v>
      </c>
      <c r="B144">
        <v>1.4797079842029319</v>
      </c>
      <c r="C144" s="8" t="b">
        <v>0</v>
      </c>
      <c r="D144" t="s">
        <v>179</v>
      </c>
      <c r="E144" t="s">
        <v>1</v>
      </c>
      <c r="F144">
        <v>40</v>
      </c>
      <c r="G144" s="2">
        <v>44820</v>
      </c>
      <c r="H144">
        <v>64.100399999999993</v>
      </c>
      <c r="I144">
        <v>-164.50630000000001</v>
      </c>
      <c r="J144" t="s">
        <v>37</v>
      </c>
      <c r="K144" t="s">
        <v>130</v>
      </c>
      <c r="L144" s="1">
        <v>11.22</v>
      </c>
      <c r="M144" s="1">
        <v>11.1</v>
      </c>
    </row>
    <row r="145" spans="1:13" x14ac:dyDescent="0.3">
      <c r="A145">
        <v>2673</v>
      </c>
      <c r="B145">
        <v>-8.9874772582334526</v>
      </c>
      <c r="C145" s="8" t="b">
        <v>1</v>
      </c>
      <c r="D145" t="s">
        <v>179</v>
      </c>
      <c r="E145" t="s">
        <v>1</v>
      </c>
      <c r="F145">
        <v>40</v>
      </c>
      <c r="G145" s="2">
        <v>44820</v>
      </c>
      <c r="H145">
        <v>64.100399999999993</v>
      </c>
      <c r="I145">
        <v>-164.50630000000001</v>
      </c>
      <c r="J145" t="s">
        <v>37</v>
      </c>
      <c r="K145" t="s">
        <v>130</v>
      </c>
      <c r="L145" s="1">
        <v>20.58</v>
      </c>
      <c r="M145" s="1">
        <v>13.2</v>
      </c>
    </row>
    <row r="146" spans="1:13" x14ac:dyDescent="0.3">
      <c r="A146">
        <v>2664</v>
      </c>
      <c r="B146">
        <v>1.0971362108326497</v>
      </c>
      <c r="C146" s="8" t="b">
        <v>0</v>
      </c>
      <c r="D146" t="s">
        <v>179</v>
      </c>
      <c r="E146" t="s">
        <v>1</v>
      </c>
      <c r="F146">
        <v>40</v>
      </c>
      <c r="G146" s="2">
        <v>44820</v>
      </c>
      <c r="H146">
        <v>64.100399999999993</v>
      </c>
      <c r="I146">
        <v>-164.50630000000001</v>
      </c>
      <c r="J146" t="s">
        <v>37</v>
      </c>
      <c r="K146" t="s">
        <v>130</v>
      </c>
      <c r="L146" s="1">
        <v>43.18</v>
      </c>
      <c r="M146" s="1">
        <v>16.399999999999999</v>
      </c>
    </row>
    <row r="147" spans="1:13" x14ac:dyDescent="0.3">
      <c r="A147">
        <v>2666</v>
      </c>
      <c r="B147">
        <v>3.5695937335281607</v>
      </c>
      <c r="C147" s="8" t="b">
        <v>0</v>
      </c>
      <c r="D147" t="s">
        <v>179</v>
      </c>
      <c r="E147" t="s">
        <v>1</v>
      </c>
      <c r="F147">
        <v>40</v>
      </c>
      <c r="G147" s="2">
        <v>44820</v>
      </c>
      <c r="H147">
        <v>64.100399999999993</v>
      </c>
      <c r="I147">
        <v>-164.50630000000001</v>
      </c>
      <c r="J147" t="s">
        <v>37</v>
      </c>
      <c r="K147" t="s">
        <v>130</v>
      </c>
      <c r="L147" s="1">
        <v>37.479999999999997</v>
      </c>
      <c r="M147" s="1">
        <v>14.8</v>
      </c>
    </row>
    <row r="148" spans="1:13" x14ac:dyDescent="0.3">
      <c r="A148">
        <v>2670</v>
      </c>
      <c r="B148">
        <v>4.8475233562488587</v>
      </c>
      <c r="C148" s="8" t="b">
        <v>0</v>
      </c>
      <c r="D148" t="s">
        <v>179</v>
      </c>
      <c r="E148" t="s">
        <v>1</v>
      </c>
      <c r="F148">
        <v>40</v>
      </c>
      <c r="G148" s="2">
        <v>44820</v>
      </c>
      <c r="H148">
        <v>64.100399999999993</v>
      </c>
      <c r="I148">
        <v>-164.50630000000001</v>
      </c>
      <c r="J148" t="s">
        <v>37</v>
      </c>
      <c r="K148" t="s">
        <v>130</v>
      </c>
      <c r="L148" s="1">
        <v>29.15</v>
      </c>
      <c r="M148" s="1">
        <v>12.8</v>
      </c>
    </row>
    <row r="149" spans="1:13" x14ac:dyDescent="0.3">
      <c r="A149">
        <v>2671</v>
      </c>
      <c r="B149">
        <v>2.5461738840903267</v>
      </c>
      <c r="C149" s="8" t="b">
        <v>0</v>
      </c>
      <c r="D149" t="s">
        <v>179</v>
      </c>
      <c r="E149" t="s">
        <v>1</v>
      </c>
      <c r="F149">
        <v>40</v>
      </c>
      <c r="G149" s="2">
        <v>44820</v>
      </c>
      <c r="H149">
        <v>64.100399999999993</v>
      </c>
      <c r="I149">
        <v>-164.50630000000001</v>
      </c>
      <c r="J149" t="s">
        <v>37</v>
      </c>
      <c r="K149" t="s">
        <v>130</v>
      </c>
      <c r="L149" s="1">
        <v>16.190000000000001</v>
      </c>
      <c r="M149" s="1">
        <v>11.6</v>
      </c>
    </row>
    <row r="150" spans="1:13" x14ac:dyDescent="0.3">
      <c r="A150">
        <v>2665</v>
      </c>
      <c r="B150">
        <v>-3.9984400111317462</v>
      </c>
      <c r="C150" s="8" t="b">
        <v>1</v>
      </c>
      <c r="D150" t="s">
        <v>179</v>
      </c>
      <c r="E150" t="s">
        <v>1</v>
      </c>
      <c r="F150">
        <v>40</v>
      </c>
      <c r="G150" s="2">
        <v>44820</v>
      </c>
      <c r="H150">
        <v>64.100399999999993</v>
      </c>
      <c r="I150">
        <v>-164.50630000000001</v>
      </c>
      <c r="J150" t="s">
        <v>37</v>
      </c>
      <c r="K150" t="s">
        <v>130</v>
      </c>
      <c r="L150" s="1">
        <v>18.95</v>
      </c>
      <c r="M150" s="1">
        <v>12.2</v>
      </c>
    </row>
    <row r="151" spans="1:13" x14ac:dyDescent="0.3">
      <c r="A151">
        <v>2667</v>
      </c>
      <c r="B151">
        <v>-0.25773822706661137</v>
      </c>
      <c r="C151" s="8" t="b">
        <v>1</v>
      </c>
      <c r="D151" t="s">
        <v>179</v>
      </c>
      <c r="E151" t="s">
        <v>1</v>
      </c>
      <c r="F151">
        <v>40</v>
      </c>
      <c r="G151" s="2">
        <v>44820</v>
      </c>
      <c r="H151">
        <v>64.100399999999993</v>
      </c>
      <c r="I151">
        <v>-164.50630000000001</v>
      </c>
      <c r="J151" t="s">
        <v>37</v>
      </c>
      <c r="K151" t="s">
        <v>130</v>
      </c>
      <c r="L151" s="1">
        <v>21.78</v>
      </c>
      <c r="M151" s="1">
        <v>12.4</v>
      </c>
    </row>
    <row r="152" spans="1:13" x14ac:dyDescent="0.3">
      <c r="A152" t="s">
        <v>160</v>
      </c>
      <c r="B152">
        <v>0.96799805948405215</v>
      </c>
      <c r="C152" s="8" t="b">
        <v>0</v>
      </c>
      <c r="D152" t="s">
        <v>177</v>
      </c>
      <c r="E152" t="s">
        <v>181</v>
      </c>
      <c r="F152">
        <v>3</v>
      </c>
      <c r="G152" s="2">
        <v>44426</v>
      </c>
      <c r="J152" t="s">
        <v>7</v>
      </c>
      <c r="L152" s="1"/>
      <c r="M152" s="1"/>
    </row>
    <row r="153" spans="1:13" x14ac:dyDescent="0.3">
      <c r="A153" t="s">
        <v>38</v>
      </c>
      <c r="B153">
        <v>4.5467390787327249</v>
      </c>
      <c r="C153" s="8" t="b">
        <v>0</v>
      </c>
      <c r="D153" t="s">
        <v>155</v>
      </c>
      <c r="E153" t="s">
        <v>49</v>
      </c>
      <c r="F153" t="s">
        <v>50</v>
      </c>
      <c r="G153" s="6">
        <v>44777</v>
      </c>
      <c r="H153" s="7">
        <v>56.258499999999998</v>
      </c>
      <c r="I153" s="7">
        <v>-132.36789999999999</v>
      </c>
      <c r="J153" t="s">
        <v>51</v>
      </c>
      <c r="L153" s="1">
        <v>43.45</v>
      </c>
      <c r="M153" s="1">
        <v>16.2</v>
      </c>
    </row>
    <row r="154" spans="1:13" x14ac:dyDescent="0.3">
      <c r="A154" t="s">
        <v>44</v>
      </c>
      <c r="B154">
        <v>-9.8467840403326248E-2</v>
      </c>
      <c r="C154" s="8" t="b">
        <v>1</v>
      </c>
      <c r="D154" t="s">
        <v>155</v>
      </c>
      <c r="E154" t="s">
        <v>49</v>
      </c>
      <c r="F154" t="s">
        <v>50</v>
      </c>
      <c r="G154" s="6">
        <v>44777</v>
      </c>
      <c r="H154" s="7">
        <v>56.258499999999998</v>
      </c>
      <c r="I154" s="7">
        <v>-132.36789999999999</v>
      </c>
      <c r="J154" t="s">
        <v>51</v>
      </c>
      <c r="L154" s="1">
        <v>43.84</v>
      </c>
      <c r="M154" s="1">
        <v>15.8</v>
      </c>
    </row>
    <row r="155" spans="1:13" x14ac:dyDescent="0.3">
      <c r="A155" t="s">
        <v>40</v>
      </c>
      <c r="B155">
        <v>1.2892292109637393</v>
      </c>
      <c r="C155" s="8" t="b">
        <v>0</v>
      </c>
      <c r="D155" t="s">
        <v>155</v>
      </c>
      <c r="E155" t="s">
        <v>49</v>
      </c>
      <c r="F155" t="s">
        <v>50</v>
      </c>
      <c r="G155" s="6">
        <v>44777</v>
      </c>
      <c r="H155" s="7">
        <v>56.258499999999998</v>
      </c>
      <c r="I155" s="7">
        <v>-132.36789999999999</v>
      </c>
      <c r="J155" t="s">
        <v>51</v>
      </c>
      <c r="L155" s="1">
        <v>42.57</v>
      </c>
      <c r="M155" s="1">
        <v>16.3</v>
      </c>
    </row>
    <row r="156" spans="1:13" x14ac:dyDescent="0.3">
      <c r="A156" t="s">
        <v>42</v>
      </c>
      <c r="B156">
        <v>4.6032370199477564</v>
      </c>
      <c r="C156" s="8" t="b">
        <v>0</v>
      </c>
      <c r="D156" t="s">
        <v>155</v>
      </c>
      <c r="E156" t="s">
        <v>49</v>
      </c>
      <c r="F156" t="s">
        <v>50</v>
      </c>
      <c r="G156" s="6">
        <v>44777</v>
      </c>
      <c r="H156" s="7">
        <v>56.258499999999998</v>
      </c>
      <c r="I156" s="7">
        <v>-132.36789999999999</v>
      </c>
      <c r="J156" t="s">
        <v>51</v>
      </c>
      <c r="L156" s="1">
        <v>38.92</v>
      </c>
      <c r="M156" s="1">
        <v>16</v>
      </c>
    </row>
    <row r="157" spans="1:13" x14ac:dyDescent="0.3">
      <c r="A157" t="s">
        <v>46</v>
      </c>
      <c r="B157">
        <v>3.8370173219459236</v>
      </c>
      <c r="C157" s="8" t="b">
        <v>0</v>
      </c>
      <c r="D157" t="s">
        <v>155</v>
      </c>
      <c r="E157" t="s">
        <v>49</v>
      </c>
      <c r="F157" t="s">
        <v>50</v>
      </c>
      <c r="G157" s="6">
        <v>44777</v>
      </c>
      <c r="H157" s="7">
        <v>56.258499999999998</v>
      </c>
      <c r="I157" s="7">
        <v>-132.36789999999999</v>
      </c>
      <c r="J157" t="s">
        <v>51</v>
      </c>
      <c r="L157" s="1">
        <v>43.44</v>
      </c>
      <c r="M157" s="1">
        <v>16.399999999999999</v>
      </c>
    </row>
    <row r="158" spans="1:13" x14ac:dyDescent="0.3">
      <c r="A158" t="s">
        <v>48</v>
      </c>
      <c r="B158">
        <v>4.0958317002738163</v>
      </c>
      <c r="C158" s="8" t="b">
        <v>0</v>
      </c>
      <c r="D158" t="s">
        <v>155</v>
      </c>
      <c r="E158" t="s">
        <v>49</v>
      </c>
      <c r="F158" t="s">
        <v>50</v>
      </c>
      <c r="G158" s="6">
        <v>44777</v>
      </c>
      <c r="H158" s="7">
        <v>56.258499999999998</v>
      </c>
      <c r="I158" s="7">
        <v>-132.36789999999999</v>
      </c>
      <c r="J158" t="s">
        <v>51</v>
      </c>
      <c r="L158" s="1">
        <v>39.71</v>
      </c>
      <c r="M158" s="1">
        <v>15.1</v>
      </c>
    </row>
    <row r="159" spans="1:13" x14ac:dyDescent="0.3">
      <c r="A159" t="s">
        <v>41</v>
      </c>
      <c r="B159">
        <v>-3.7503871454162132</v>
      </c>
      <c r="C159" s="8" t="b">
        <v>1</v>
      </c>
      <c r="D159" t="s">
        <v>155</v>
      </c>
      <c r="E159" t="s">
        <v>49</v>
      </c>
      <c r="F159" t="s">
        <v>50</v>
      </c>
      <c r="G159" s="6">
        <v>44777</v>
      </c>
      <c r="H159" s="7">
        <v>56.258499999999998</v>
      </c>
      <c r="I159" s="7">
        <v>-132.36789999999999</v>
      </c>
      <c r="J159" t="s">
        <v>51</v>
      </c>
      <c r="L159" s="1">
        <v>42.43</v>
      </c>
      <c r="M159" s="1">
        <v>16.3</v>
      </c>
    </row>
    <row r="160" spans="1:13" x14ac:dyDescent="0.3">
      <c r="A160" t="s">
        <v>45</v>
      </c>
      <c r="B160">
        <v>-0.46274504233256003</v>
      </c>
      <c r="C160" s="8" t="b">
        <v>1</v>
      </c>
      <c r="D160" t="s">
        <v>155</v>
      </c>
      <c r="E160" t="s">
        <v>49</v>
      </c>
      <c r="F160" t="s">
        <v>50</v>
      </c>
      <c r="G160" s="6">
        <v>44777</v>
      </c>
      <c r="H160" s="7">
        <v>56.258499999999998</v>
      </c>
      <c r="I160" s="7">
        <v>-132.36789999999999</v>
      </c>
      <c r="J160" t="s">
        <v>51</v>
      </c>
      <c r="L160" s="1">
        <v>43.35</v>
      </c>
      <c r="M160" s="1">
        <v>16.5</v>
      </c>
    </row>
    <row r="161" spans="1:13" x14ac:dyDescent="0.3">
      <c r="A161" t="s">
        <v>47</v>
      </c>
      <c r="B161">
        <v>-3.2273776324543242</v>
      </c>
      <c r="C161" s="8" t="b">
        <v>1</v>
      </c>
      <c r="D161" t="s">
        <v>155</v>
      </c>
      <c r="E161" t="s">
        <v>49</v>
      </c>
      <c r="F161" t="s">
        <v>50</v>
      </c>
      <c r="G161" s="6">
        <v>44777</v>
      </c>
      <c r="H161" s="7">
        <v>56.258499999999998</v>
      </c>
      <c r="I161" s="7">
        <v>-132.36789999999999</v>
      </c>
      <c r="J161" t="s">
        <v>51</v>
      </c>
      <c r="L161" s="1">
        <v>38.25</v>
      </c>
      <c r="M161" s="1">
        <v>16</v>
      </c>
    </row>
    <row r="162" spans="1:13" x14ac:dyDescent="0.3">
      <c r="A162" t="s">
        <v>39</v>
      </c>
      <c r="B162">
        <v>2.947578304532299</v>
      </c>
      <c r="C162" s="8" t="b">
        <v>0</v>
      </c>
      <c r="D162" t="s">
        <v>155</v>
      </c>
      <c r="E162" t="s">
        <v>49</v>
      </c>
      <c r="F162" t="s">
        <v>50</v>
      </c>
      <c r="G162" s="6">
        <v>44777</v>
      </c>
      <c r="H162" s="7">
        <v>56.258499999999998</v>
      </c>
      <c r="I162" s="7">
        <v>-132.36789999999999</v>
      </c>
      <c r="J162" t="s">
        <v>51</v>
      </c>
      <c r="L162" s="1">
        <v>43.46</v>
      </c>
      <c r="M162" s="1">
        <v>15.8</v>
      </c>
    </row>
    <row r="163" spans="1:13" x14ac:dyDescent="0.3">
      <c r="A163" t="s">
        <v>43</v>
      </c>
      <c r="B163">
        <v>-0.25773822706661137</v>
      </c>
      <c r="C163" s="8" t="b">
        <v>1</v>
      </c>
      <c r="D163" t="s">
        <v>155</v>
      </c>
      <c r="E163" t="s">
        <v>49</v>
      </c>
      <c r="F163" t="s">
        <v>50</v>
      </c>
      <c r="G163" s="6">
        <v>44777</v>
      </c>
      <c r="H163" s="7">
        <v>56.258499999999998</v>
      </c>
      <c r="I163" s="7">
        <v>-132.36789999999999</v>
      </c>
      <c r="J163" t="s">
        <v>51</v>
      </c>
      <c r="L163" s="1">
        <v>31.41</v>
      </c>
      <c r="M163" s="1">
        <v>13.8</v>
      </c>
    </row>
    <row r="164" spans="1:13" x14ac:dyDescent="0.3">
      <c r="A164">
        <v>924</v>
      </c>
      <c r="B164" s="8">
        <v>2.1447694636483852</v>
      </c>
      <c r="C164" s="8" t="b">
        <v>0</v>
      </c>
      <c r="D164" t="s">
        <v>155</v>
      </c>
      <c r="E164" t="s">
        <v>49</v>
      </c>
      <c r="F164" t="s">
        <v>195</v>
      </c>
      <c r="G164" s="6">
        <v>44770</v>
      </c>
      <c r="H164" s="7">
        <v>58.226100000000002</v>
      </c>
      <c r="I164" s="7">
        <v>-134.6112</v>
      </c>
      <c r="J164" t="s">
        <v>37</v>
      </c>
      <c r="L164" s="1">
        <v>56.42</v>
      </c>
      <c r="M164" s="1">
        <v>18</v>
      </c>
    </row>
    <row r="165" spans="1:13" x14ac:dyDescent="0.3">
      <c r="A165">
        <v>922</v>
      </c>
      <c r="B165" s="8">
        <v>-1.3053714798822724</v>
      </c>
      <c r="C165" s="8" t="b">
        <v>1</v>
      </c>
      <c r="D165" t="s">
        <v>155</v>
      </c>
      <c r="E165" t="s">
        <v>49</v>
      </c>
      <c r="F165" t="s">
        <v>195</v>
      </c>
      <c r="G165" s="6">
        <v>44770</v>
      </c>
      <c r="H165" s="7">
        <v>58.226100000000002</v>
      </c>
      <c r="I165" s="7">
        <v>-134.6112</v>
      </c>
      <c r="J165" t="s">
        <v>37</v>
      </c>
      <c r="L165" s="1">
        <v>49.38</v>
      </c>
      <c r="M165" s="1">
        <v>17</v>
      </c>
    </row>
    <row r="166" spans="1:13" x14ac:dyDescent="0.3">
      <c r="A166">
        <v>926</v>
      </c>
      <c r="B166" s="8">
        <v>3.1805650525904561</v>
      </c>
      <c r="C166" s="8" t="b">
        <v>0</v>
      </c>
      <c r="D166" t="s">
        <v>155</v>
      </c>
      <c r="E166" t="s">
        <v>49</v>
      </c>
      <c r="F166" t="s">
        <v>195</v>
      </c>
      <c r="G166" s="6">
        <v>44770</v>
      </c>
      <c r="H166" s="7">
        <v>58.226100000000002</v>
      </c>
      <c r="I166" s="7">
        <v>-134.6112</v>
      </c>
      <c r="J166" t="s">
        <v>37</v>
      </c>
      <c r="L166" s="1">
        <v>41.85</v>
      </c>
      <c r="M166" s="1">
        <v>16</v>
      </c>
    </row>
    <row r="167" spans="1:13" x14ac:dyDescent="0.3">
      <c r="A167">
        <v>928</v>
      </c>
      <c r="B167" s="8">
        <v>1.6707248330727729</v>
      </c>
      <c r="C167" s="8" t="b">
        <v>0</v>
      </c>
      <c r="D167" t="s">
        <v>155</v>
      </c>
      <c r="E167" t="s">
        <v>49</v>
      </c>
      <c r="F167" t="s">
        <v>195</v>
      </c>
      <c r="G167" s="6">
        <v>44770</v>
      </c>
      <c r="H167" s="7">
        <v>58.226100000000002</v>
      </c>
      <c r="I167" s="7">
        <v>-134.6112</v>
      </c>
      <c r="J167" t="s">
        <v>37</v>
      </c>
      <c r="L167" s="1">
        <v>45.88</v>
      </c>
      <c r="M167" s="1">
        <v>16.100000000000001</v>
      </c>
    </row>
    <row r="168" spans="1:13" x14ac:dyDescent="0.3">
      <c r="A168">
        <v>927</v>
      </c>
      <c r="B168" s="8">
        <v>-0.18886454634734826</v>
      </c>
      <c r="C168" s="8" t="b">
        <v>1</v>
      </c>
      <c r="D168" t="s">
        <v>155</v>
      </c>
      <c r="E168" t="s">
        <v>49</v>
      </c>
      <c r="F168" t="s">
        <v>195</v>
      </c>
      <c r="G168" s="6">
        <v>44770</v>
      </c>
      <c r="H168" s="7">
        <v>58.226100000000002</v>
      </c>
      <c r="I168" s="7">
        <v>-134.6112</v>
      </c>
      <c r="J168" t="s">
        <v>37</v>
      </c>
      <c r="L168" s="1">
        <v>36.74</v>
      </c>
      <c r="M168" s="1">
        <v>15.8</v>
      </c>
    </row>
    <row r="169" spans="1:13" x14ac:dyDescent="0.3">
      <c r="A169">
        <v>940</v>
      </c>
      <c r="B169" s="8">
        <v>-3.5927309856447751</v>
      </c>
      <c r="C169" s="8" t="b">
        <v>1</v>
      </c>
      <c r="D169" t="s">
        <v>155</v>
      </c>
      <c r="E169" t="s">
        <v>49</v>
      </c>
      <c r="F169" t="s">
        <v>195</v>
      </c>
      <c r="G169" s="6">
        <v>44770</v>
      </c>
      <c r="H169" s="7">
        <v>58.226100000000002</v>
      </c>
      <c r="I169" s="7">
        <v>-134.6112</v>
      </c>
      <c r="J169" t="s">
        <v>37</v>
      </c>
      <c r="L169" s="1">
        <v>43.01</v>
      </c>
      <c r="M169" s="1">
        <v>15.5</v>
      </c>
    </row>
    <row r="170" spans="1:13" x14ac:dyDescent="0.3">
      <c r="A170">
        <v>920</v>
      </c>
      <c r="B170" s="8">
        <v>4.8792698184554268</v>
      </c>
      <c r="C170" s="8" t="b">
        <v>0</v>
      </c>
      <c r="D170" t="s">
        <v>155</v>
      </c>
      <c r="E170" t="s">
        <v>49</v>
      </c>
      <c r="F170" t="s">
        <v>195</v>
      </c>
      <c r="G170" s="6">
        <v>44770</v>
      </c>
      <c r="H170" s="7">
        <v>58.226100000000002</v>
      </c>
      <c r="I170" s="7">
        <v>-134.6112</v>
      </c>
      <c r="J170" t="s">
        <v>37</v>
      </c>
      <c r="L170" s="1">
        <v>48.21</v>
      </c>
      <c r="M170" s="1">
        <v>16</v>
      </c>
    </row>
    <row r="171" spans="1:13" x14ac:dyDescent="0.3">
      <c r="A171">
        <v>925</v>
      </c>
      <c r="B171" s="8">
        <v>2.0931142031088692</v>
      </c>
      <c r="C171" s="8" t="b">
        <v>0</v>
      </c>
      <c r="D171" t="s">
        <v>155</v>
      </c>
      <c r="E171" t="s">
        <v>49</v>
      </c>
      <c r="F171" t="s">
        <v>195</v>
      </c>
      <c r="G171" s="6">
        <v>44770</v>
      </c>
      <c r="H171" s="7">
        <v>58.226100000000002</v>
      </c>
      <c r="I171" s="7">
        <v>-134.6112</v>
      </c>
      <c r="J171" t="s">
        <v>37</v>
      </c>
      <c r="L171" s="1">
        <v>49.18</v>
      </c>
      <c r="M171" s="1">
        <v>16.399999999999999</v>
      </c>
    </row>
    <row r="172" spans="1:13" x14ac:dyDescent="0.3">
      <c r="A172">
        <v>921</v>
      </c>
      <c r="B172" s="8">
        <v>-0.30347465566930809</v>
      </c>
      <c r="C172" s="8" t="b">
        <v>1</v>
      </c>
      <c r="D172" t="s">
        <v>155</v>
      </c>
      <c r="E172" t="s">
        <v>49</v>
      </c>
      <c r="F172" t="s">
        <v>195</v>
      </c>
      <c r="G172" s="6">
        <v>44770</v>
      </c>
      <c r="H172" s="7">
        <v>58.226100000000002</v>
      </c>
      <c r="I172" s="7">
        <v>-134.6112</v>
      </c>
      <c r="J172" t="s">
        <v>37</v>
      </c>
      <c r="L172" s="1">
        <v>49.08</v>
      </c>
      <c r="M172" s="1">
        <v>17</v>
      </c>
    </row>
    <row r="173" spans="1:13" x14ac:dyDescent="0.3">
      <c r="A173">
        <v>923</v>
      </c>
      <c r="B173" s="8">
        <v>-0.36750565571298938</v>
      </c>
      <c r="C173" s="8" t="b">
        <v>1</v>
      </c>
      <c r="D173" t="s">
        <v>155</v>
      </c>
      <c r="E173" t="s">
        <v>49</v>
      </c>
      <c r="F173" t="s">
        <v>195</v>
      </c>
      <c r="G173" s="6">
        <v>44770</v>
      </c>
      <c r="H173" s="7">
        <v>58.226100000000002</v>
      </c>
      <c r="I173" s="7">
        <v>-134.6112</v>
      </c>
      <c r="J173" t="s">
        <v>37</v>
      </c>
      <c r="L173" s="1">
        <v>46.48</v>
      </c>
      <c r="M173" s="1">
        <v>16.5</v>
      </c>
    </row>
    <row r="174" spans="1:13" x14ac:dyDescent="0.3">
      <c r="A174" t="s">
        <v>119</v>
      </c>
      <c r="B174">
        <v>18.337617491504307</v>
      </c>
      <c r="C174" s="8" t="b">
        <v>0</v>
      </c>
      <c r="D174" t="s">
        <v>156</v>
      </c>
      <c r="E174" t="s">
        <v>158</v>
      </c>
      <c r="F174" t="s">
        <v>74</v>
      </c>
      <c r="G174" s="2">
        <v>44789.472222222219</v>
      </c>
      <c r="H174" s="4">
        <v>70.172070000000005</v>
      </c>
      <c r="I174" s="4">
        <v>-145.95714000000001</v>
      </c>
      <c r="J174" t="s">
        <v>3</v>
      </c>
      <c r="L174" s="1">
        <v>7.23</v>
      </c>
      <c r="M174" s="1">
        <v>10.5</v>
      </c>
    </row>
    <row r="175" spans="1:13" x14ac:dyDescent="0.3">
      <c r="A175" t="s">
        <v>103</v>
      </c>
      <c r="B175">
        <v>-1.1019788915082396</v>
      </c>
      <c r="C175" s="8" t="b">
        <v>1</v>
      </c>
      <c r="D175" t="s">
        <v>156</v>
      </c>
      <c r="E175" t="s">
        <v>158</v>
      </c>
      <c r="F175" t="s">
        <v>74</v>
      </c>
      <c r="G175" s="2">
        <v>44789.472222222219</v>
      </c>
      <c r="H175" s="4">
        <v>70.172070000000005</v>
      </c>
      <c r="I175" s="4">
        <v>-145.95714000000001</v>
      </c>
      <c r="J175" t="s">
        <v>124</v>
      </c>
      <c r="L175" s="1">
        <v>2.0299999999999998</v>
      </c>
      <c r="M175" s="1">
        <v>6.7</v>
      </c>
    </row>
    <row r="176" spans="1:13" x14ac:dyDescent="0.3">
      <c r="A176" t="s">
        <v>133</v>
      </c>
      <c r="B176">
        <v>-2.2513084385109767</v>
      </c>
      <c r="C176" s="8" t="b">
        <v>1</v>
      </c>
      <c r="D176" t="s">
        <v>156</v>
      </c>
      <c r="E176" t="s">
        <v>158</v>
      </c>
      <c r="F176" t="s">
        <v>74</v>
      </c>
      <c r="G176" s="2">
        <v>44789.472222222219</v>
      </c>
      <c r="H176" s="4">
        <v>70.172070000000005</v>
      </c>
      <c r="I176" s="4">
        <v>-145.95714000000001</v>
      </c>
      <c r="J176" t="s">
        <v>12</v>
      </c>
      <c r="L176" s="1">
        <v>4.0599999999999996</v>
      </c>
      <c r="M176" s="1">
        <v>8.6999999999999993</v>
      </c>
    </row>
    <row r="177" spans="1:13" x14ac:dyDescent="0.3">
      <c r="A177" t="s">
        <v>63</v>
      </c>
      <c r="B177">
        <v>2.7958409766976646</v>
      </c>
      <c r="C177" s="8" t="b">
        <v>0</v>
      </c>
      <c r="D177" t="s">
        <v>156</v>
      </c>
      <c r="E177" t="s">
        <v>158</v>
      </c>
      <c r="F177" t="s">
        <v>74</v>
      </c>
      <c r="G177" s="2">
        <v>44789.472222222219</v>
      </c>
      <c r="H177" s="4">
        <v>70.172070000000005</v>
      </c>
      <c r="I177" s="4">
        <v>-145.95714000000001</v>
      </c>
      <c r="J177" t="s">
        <v>71</v>
      </c>
      <c r="L177" s="1">
        <v>9.02</v>
      </c>
      <c r="M177" s="1">
        <v>11</v>
      </c>
    </row>
    <row r="178" spans="1:13" x14ac:dyDescent="0.3">
      <c r="A178" t="s">
        <v>65</v>
      </c>
      <c r="B178">
        <v>1.6954763120812795</v>
      </c>
      <c r="C178" s="8" t="b">
        <v>0</v>
      </c>
      <c r="D178" t="s">
        <v>156</v>
      </c>
      <c r="E178" t="s">
        <v>158</v>
      </c>
      <c r="F178" t="s">
        <v>74</v>
      </c>
      <c r="G178" s="2">
        <v>44789.472222222219</v>
      </c>
      <c r="H178" s="4">
        <v>70.172070000000005</v>
      </c>
      <c r="I178" s="4">
        <v>-145.95714000000001</v>
      </c>
      <c r="J178" t="s">
        <v>71</v>
      </c>
      <c r="L178" s="1">
        <v>16.89</v>
      </c>
      <c r="M178" s="1">
        <v>12.6</v>
      </c>
    </row>
    <row r="179" spans="1:13" x14ac:dyDescent="0.3">
      <c r="A179" t="s">
        <v>109</v>
      </c>
      <c r="B179">
        <v>-0.95239386619608624</v>
      </c>
      <c r="C179" s="8" t="b">
        <v>1</v>
      </c>
      <c r="D179" t="s">
        <v>156</v>
      </c>
      <c r="E179" t="s">
        <v>158</v>
      </c>
      <c r="F179" t="s">
        <v>74</v>
      </c>
      <c r="G179" s="2">
        <v>44789.472222222219</v>
      </c>
      <c r="H179" s="4">
        <v>70.172070000000005</v>
      </c>
      <c r="I179" s="4">
        <v>-145.95714000000001</v>
      </c>
      <c r="J179" t="s">
        <v>124</v>
      </c>
      <c r="L179" s="1">
        <v>7.37</v>
      </c>
      <c r="M179" s="1">
        <v>9.1999999999999993</v>
      </c>
    </row>
    <row r="180" spans="1:13" x14ac:dyDescent="0.3">
      <c r="A180" t="s">
        <v>102</v>
      </c>
      <c r="B180">
        <v>-0.23083444553563909</v>
      </c>
      <c r="C180" s="8" t="b">
        <v>1</v>
      </c>
      <c r="D180" t="s">
        <v>156</v>
      </c>
      <c r="E180" t="s">
        <v>158</v>
      </c>
      <c r="F180" t="s">
        <v>74</v>
      </c>
      <c r="G180" s="2">
        <v>44402.876388888886</v>
      </c>
      <c r="H180" s="4">
        <v>70.172830000000005</v>
      </c>
      <c r="I180" s="4">
        <v>-145.95804000000001</v>
      </c>
      <c r="J180" t="s">
        <v>124</v>
      </c>
      <c r="L180" s="1">
        <v>1.38</v>
      </c>
      <c r="M180" s="1">
        <v>6.1</v>
      </c>
    </row>
    <row r="181" spans="1:13" x14ac:dyDescent="0.3">
      <c r="A181" t="s">
        <v>67</v>
      </c>
      <c r="B181">
        <v>8.1028809214953643</v>
      </c>
      <c r="C181" s="8" t="b">
        <v>0</v>
      </c>
      <c r="D181" t="s">
        <v>156</v>
      </c>
      <c r="E181" t="s">
        <v>158</v>
      </c>
      <c r="F181" t="s">
        <v>74</v>
      </c>
      <c r="G181" s="2">
        <v>44402.876388888886</v>
      </c>
      <c r="H181" s="4">
        <v>70.172830000000005</v>
      </c>
      <c r="I181" s="4">
        <v>-145.95804000000001</v>
      </c>
      <c r="J181" t="s">
        <v>71</v>
      </c>
      <c r="L181" s="1">
        <v>21.66</v>
      </c>
      <c r="M181" s="1">
        <v>13.9</v>
      </c>
    </row>
    <row r="182" spans="1:13" x14ac:dyDescent="0.3">
      <c r="A182" t="s">
        <v>108</v>
      </c>
      <c r="B182">
        <v>2.1878155140979052</v>
      </c>
      <c r="C182" s="8" t="b">
        <v>0</v>
      </c>
      <c r="D182" t="s">
        <v>156</v>
      </c>
      <c r="E182" t="s">
        <v>158</v>
      </c>
      <c r="F182" t="s">
        <v>74</v>
      </c>
      <c r="G182" s="2">
        <v>44402.876388888886</v>
      </c>
      <c r="H182" s="4">
        <v>70.172830000000005</v>
      </c>
      <c r="I182" s="4">
        <v>-145.95804000000001</v>
      </c>
      <c r="J182" t="s">
        <v>124</v>
      </c>
      <c r="L182" s="1">
        <v>5.48</v>
      </c>
      <c r="M182" s="1">
        <v>8.9</v>
      </c>
    </row>
    <row r="183" spans="1:13" x14ac:dyDescent="0.3">
      <c r="A183" t="s">
        <v>132</v>
      </c>
      <c r="B183">
        <v>-1.5243682615443532</v>
      </c>
      <c r="C183" s="8" t="b">
        <v>1</v>
      </c>
      <c r="D183" t="s">
        <v>156</v>
      </c>
      <c r="E183" t="s">
        <v>158</v>
      </c>
      <c r="F183" t="s">
        <v>99</v>
      </c>
      <c r="G183" s="2">
        <v>44405.444444444445</v>
      </c>
      <c r="H183" s="4">
        <v>70.185040000000001</v>
      </c>
      <c r="I183" s="4">
        <v>-146.05628999999999</v>
      </c>
      <c r="J183" t="s">
        <v>12</v>
      </c>
      <c r="L183" s="1">
        <v>2.52</v>
      </c>
      <c r="M183" s="1">
        <v>7.4</v>
      </c>
    </row>
    <row r="184" spans="1:13" x14ac:dyDescent="0.3">
      <c r="A184" t="s">
        <v>89</v>
      </c>
      <c r="B184">
        <v>1.4754033791579981</v>
      </c>
      <c r="C184" s="8" t="b">
        <v>0</v>
      </c>
      <c r="D184" t="s">
        <v>156</v>
      </c>
      <c r="E184" t="s">
        <v>158</v>
      </c>
      <c r="F184" t="s">
        <v>99</v>
      </c>
      <c r="G184" s="2">
        <v>44405.444444444445</v>
      </c>
      <c r="H184" s="4">
        <v>70.185040000000001</v>
      </c>
      <c r="I184" s="4">
        <v>-146.05628999999999</v>
      </c>
      <c r="J184" t="s">
        <v>123</v>
      </c>
      <c r="L184" s="1">
        <v>1.88</v>
      </c>
      <c r="M184" s="1">
        <v>7</v>
      </c>
    </row>
    <row r="185" spans="1:13" x14ac:dyDescent="0.3">
      <c r="A185" t="s">
        <v>141</v>
      </c>
      <c r="B185">
        <v>0.6747468407965318</v>
      </c>
      <c r="C185" s="8" t="b">
        <v>0</v>
      </c>
      <c r="D185" t="s">
        <v>156</v>
      </c>
      <c r="E185" t="s">
        <v>158</v>
      </c>
      <c r="F185" t="s">
        <v>99</v>
      </c>
      <c r="G185" s="2">
        <v>44405.444444444445</v>
      </c>
      <c r="H185" s="4">
        <v>70.185040000000001</v>
      </c>
      <c r="I185" s="4">
        <v>-146.05628999999999</v>
      </c>
      <c r="J185" t="s">
        <v>12</v>
      </c>
      <c r="L185" s="1">
        <v>11.87</v>
      </c>
      <c r="M185" s="1">
        <v>12.4</v>
      </c>
    </row>
    <row r="186" spans="1:13" x14ac:dyDescent="0.3">
      <c r="A186" t="s">
        <v>136</v>
      </c>
      <c r="B186">
        <v>0.18348379004117296</v>
      </c>
      <c r="C186" s="8" t="b">
        <v>1</v>
      </c>
      <c r="D186" t="s">
        <v>156</v>
      </c>
      <c r="E186" t="s">
        <v>158</v>
      </c>
      <c r="F186" t="s">
        <v>101</v>
      </c>
      <c r="G186" s="2">
        <v>44789.527777777781</v>
      </c>
      <c r="H186" s="4">
        <v>70.142983000000001</v>
      </c>
      <c r="I186" s="4">
        <v>-146.022167</v>
      </c>
      <c r="J186" t="s">
        <v>12</v>
      </c>
      <c r="L186" s="1">
        <v>9.24</v>
      </c>
      <c r="M186" s="1">
        <v>11</v>
      </c>
    </row>
    <row r="187" spans="1:13" x14ac:dyDescent="0.3">
      <c r="A187" t="s">
        <v>98</v>
      </c>
      <c r="B187">
        <v>1.4484995976270778</v>
      </c>
      <c r="C187" s="8" t="b">
        <v>0</v>
      </c>
      <c r="D187" t="s">
        <v>156</v>
      </c>
      <c r="E187" t="s">
        <v>158</v>
      </c>
      <c r="F187" t="s">
        <v>101</v>
      </c>
      <c r="G187" s="2">
        <v>44792.354166666664</v>
      </c>
      <c r="H187" s="4">
        <v>70.142989999999998</v>
      </c>
      <c r="I187" s="4">
        <v>-146.02218999999999</v>
      </c>
      <c r="J187" t="s">
        <v>123</v>
      </c>
      <c r="L187" s="1">
        <v>10.54</v>
      </c>
      <c r="M187" s="1">
        <v>11.3</v>
      </c>
    </row>
    <row r="188" spans="1:13" x14ac:dyDescent="0.3">
      <c r="A188" t="s">
        <v>95</v>
      </c>
      <c r="B188">
        <v>0.49933418521466899</v>
      </c>
      <c r="C188" s="8" t="b">
        <v>0</v>
      </c>
      <c r="D188" t="s">
        <v>156</v>
      </c>
      <c r="E188" t="s">
        <v>158</v>
      </c>
      <c r="F188" t="s">
        <v>101</v>
      </c>
      <c r="G188" s="2">
        <v>44792.354166666664</v>
      </c>
      <c r="H188" s="4">
        <v>70.142989999999998</v>
      </c>
      <c r="I188" s="4">
        <v>-146.02218999999999</v>
      </c>
      <c r="J188" t="s">
        <v>123</v>
      </c>
      <c r="L188" s="1">
        <v>10.6</v>
      </c>
      <c r="M188" s="1">
        <v>9.9</v>
      </c>
    </row>
    <row r="189" spans="1:13" x14ac:dyDescent="0.3">
      <c r="A189" t="s">
        <v>118</v>
      </c>
      <c r="B189">
        <v>15.226464195263775</v>
      </c>
      <c r="C189" s="8" t="b">
        <v>0</v>
      </c>
      <c r="D189" t="s">
        <v>156</v>
      </c>
      <c r="E189" t="s">
        <v>158</v>
      </c>
      <c r="F189" t="s">
        <v>100</v>
      </c>
      <c r="G189" s="2">
        <v>44792.40625</v>
      </c>
      <c r="H189" s="4">
        <v>70.155240000000006</v>
      </c>
      <c r="I189" s="4">
        <v>-146.11319</v>
      </c>
      <c r="J189" t="s">
        <v>3</v>
      </c>
      <c r="L189" s="1">
        <v>5.1100000000000003</v>
      </c>
      <c r="M189" s="1">
        <v>9.8000000000000007</v>
      </c>
    </row>
    <row r="190" spans="1:13" x14ac:dyDescent="0.3">
      <c r="A190" t="s">
        <v>134</v>
      </c>
      <c r="B190">
        <v>-1.5582670262733702</v>
      </c>
      <c r="C190" s="8" t="b">
        <v>1</v>
      </c>
      <c r="D190" t="s">
        <v>156</v>
      </c>
      <c r="E190" t="s">
        <v>158</v>
      </c>
      <c r="F190" t="s">
        <v>100</v>
      </c>
      <c r="G190" s="2">
        <v>44792.40625</v>
      </c>
      <c r="H190" s="4">
        <v>70.155240000000006</v>
      </c>
      <c r="I190" s="4">
        <v>-146.11319</v>
      </c>
      <c r="J190" t="s">
        <v>12</v>
      </c>
      <c r="L190" s="1">
        <v>5.32</v>
      </c>
      <c r="M190" s="1">
        <v>9.1</v>
      </c>
    </row>
    <row r="191" spans="1:13" x14ac:dyDescent="0.3">
      <c r="A191" t="s">
        <v>135</v>
      </c>
      <c r="B191">
        <v>-3.3317643047944285</v>
      </c>
      <c r="C191" s="8" t="b">
        <v>1</v>
      </c>
      <c r="D191" t="s">
        <v>156</v>
      </c>
      <c r="E191" t="s">
        <v>158</v>
      </c>
      <c r="F191" t="s">
        <v>100</v>
      </c>
      <c r="G191" s="2">
        <v>44792.40625</v>
      </c>
      <c r="H191" s="4">
        <v>70.155240000000006</v>
      </c>
      <c r="I191" s="4">
        <v>-146.11319</v>
      </c>
      <c r="J191" t="s">
        <v>12</v>
      </c>
      <c r="L191" s="1">
        <v>7.33</v>
      </c>
      <c r="M191" s="1">
        <v>10.1</v>
      </c>
    </row>
    <row r="192" spans="1:13" x14ac:dyDescent="0.3">
      <c r="A192" t="s">
        <v>137</v>
      </c>
      <c r="B192">
        <v>-4.0285722464464016</v>
      </c>
      <c r="C192" s="8" t="b">
        <v>1</v>
      </c>
      <c r="D192" t="s">
        <v>156</v>
      </c>
      <c r="E192" t="s">
        <v>158</v>
      </c>
      <c r="F192" t="s">
        <v>100</v>
      </c>
      <c r="G192" s="2">
        <v>44792.40625</v>
      </c>
      <c r="H192" s="4">
        <v>70.155240000000006</v>
      </c>
      <c r="I192" s="4">
        <v>-146.11319</v>
      </c>
      <c r="J192" t="s">
        <v>12</v>
      </c>
      <c r="L192" s="1">
        <v>9.33</v>
      </c>
      <c r="M192" s="1">
        <v>11.1</v>
      </c>
    </row>
    <row r="193" spans="1:13" x14ac:dyDescent="0.3">
      <c r="A193" t="s">
        <v>92</v>
      </c>
      <c r="B193">
        <v>-1.9741994887420549</v>
      </c>
      <c r="C193" s="8" t="b">
        <v>1</v>
      </c>
      <c r="D193" t="s">
        <v>156</v>
      </c>
      <c r="E193" t="s">
        <v>158</v>
      </c>
      <c r="F193" t="s">
        <v>100</v>
      </c>
      <c r="G193" s="2">
        <v>44792.40625</v>
      </c>
      <c r="H193" s="4">
        <v>70.155240000000006</v>
      </c>
      <c r="I193" s="4">
        <v>-146.11319</v>
      </c>
      <c r="J193" t="s">
        <v>123</v>
      </c>
      <c r="L193" s="1">
        <v>5.0199999999999996</v>
      </c>
      <c r="M193" s="1">
        <v>8.5</v>
      </c>
    </row>
    <row r="194" spans="1:13" x14ac:dyDescent="0.3">
      <c r="A194" t="s">
        <v>94</v>
      </c>
      <c r="B194">
        <v>-1.1165069335349984</v>
      </c>
      <c r="C194" s="8" t="b">
        <v>1</v>
      </c>
      <c r="D194" t="s">
        <v>156</v>
      </c>
      <c r="E194" t="s">
        <v>158</v>
      </c>
      <c r="F194" t="s">
        <v>100</v>
      </c>
      <c r="G194" s="2">
        <v>44792.40625</v>
      </c>
      <c r="H194" s="4">
        <v>70.155240000000006</v>
      </c>
      <c r="I194" s="4">
        <v>-146.11319</v>
      </c>
      <c r="J194" t="s">
        <v>123</v>
      </c>
      <c r="L194" s="1">
        <v>5.8</v>
      </c>
      <c r="M194" s="1">
        <v>9.1</v>
      </c>
    </row>
    <row r="195" spans="1:13" x14ac:dyDescent="0.3">
      <c r="A195" t="s">
        <v>97</v>
      </c>
      <c r="B195">
        <v>-2.9680251784958211</v>
      </c>
      <c r="C195" s="8" t="b">
        <v>1</v>
      </c>
      <c r="D195" t="s">
        <v>156</v>
      </c>
      <c r="E195" t="s">
        <v>158</v>
      </c>
      <c r="F195" t="s">
        <v>100</v>
      </c>
      <c r="G195" s="2">
        <v>44792.40625</v>
      </c>
      <c r="H195" s="4">
        <v>70.155240000000006</v>
      </c>
      <c r="I195" s="4">
        <v>-146.11319</v>
      </c>
      <c r="J195" t="s">
        <v>123</v>
      </c>
      <c r="L195" s="1">
        <v>7.63</v>
      </c>
      <c r="M195" s="1">
        <v>10.3</v>
      </c>
    </row>
    <row r="196" spans="1:13" x14ac:dyDescent="0.3">
      <c r="A196" t="s">
        <v>121</v>
      </c>
      <c r="B196">
        <v>20.390914097947395</v>
      </c>
      <c r="C196" s="8" t="b">
        <v>0</v>
      </c>
      <c r="D196" t="s">
        <v>156</v>
      </c>
      <c r="E196" t="s">
        <v>158</v>
      </c>
      <c r="F196" t="s">
        <v>100</v>
      </c>
      <c r="G196" s="2">
        <v>44792.40625</v>
      </c>
      <c r="H196" s="4">
        <v>70.155240000000006</v>
      </c>
      <c r="I196" s="4">
        <v>-146.11319</v>
      </c>
      <c r="J196" t="s">
        <v>3</v>
      </c>
      <c r="L196" s="1">
        <v>21.34</v>
      </c>
      <c r="M196" s="1">
        <v>14.7</v>
      </c>
    </row>
    <row r="197" spans="1:13" x14ac:dyDescent="0.3">
      <c r="A197" t="s">
        <v>85</v>
      </c>
      <c r="B197">
        <v>-1.414062757267422</v>
      </c>
      <c r="C197" s="8" t="b">
        <v>1</v>
      </c>
      <c r="D197" t="s">
        <v>156</v>
      </c>
      <c r="E197" t="s">
        <v>158</v>
      </c>
      <c r="F197" t="s">
        <v>73</v>
      </c>
      <c r="G197" s="2">
        <v>43668.663194444445</v>
      </c>
      <c r="H197">
        <v>70.515600000000006</v>
      </c>
      <c r="I197">
        <v>-149.46764999999999</v>
      </c>
      <c r="J197" t="s">
        <v>122</v>
      </c>
      <c r="L197" s="1">
        <v>24.05</v>
      </c>
      <c r="M197" s="1">
        <v>15</v>
      </c>
    </row>
    <row r="198" spans="1:13" x14ac:dyDescent="0.3">
      <c r="A198" t="s">
        <v>62</v>
      </c>
      <c r="B198">
        <v>2.3648423965716261</v>
      </c>
      <c r="C198" s="8" t="b">
        <v>0</v>
      </c>
      <c r="D198" t="s">
        <v>156</v>
      </c>
      <c r="E198" t="s">
        <v>158</v>
      </c>
      <c r="F198" t="s">
        <v>73</v>
      </c>
      <c r="G198" s="2">
        <v>43307</v>
      </c>
      <c r="H198">
        <v>70.515600000000006</v>
      </c>
      <c r="I198">
        <v>-149.46764999999999</v>
      </c>
      <c r="J198" t="s">
        <v>71</v>
      </c>
      <c r="L198" s="1">
        <v>5.01</v>
      </c>
      <c r="M198" s="1">
        <v>8.5</v>
      </c>
    </row>
    <row r="199" spans="1:13" x14ac:dyDescent="0.3">
      <c r="A199" t="s">
        <v>87</v>
      </c>
      <c r="B199">
        <v>-1.8117006482950349</v>
      </c>
      <c r="C199" s="8" t="b">
        <v>1</v>
      </c>
      <c r="D199" t="s">
        <v>156</v>
      </c>
      <c r="E199" t="s">
        <v>158</v>
      </c>
      <c r="F199" t="s">
        <v>73</v>
      </c>
      <c r="G199" s="2">
        <v>43668.663194444445</v>
      </c>
      <c r="H199">
        <v>70.515600000000006</v>
      </c>
      <c r="I199">
        <v>-149.46764999999999</v>
      </c>
      <c r="J199" t="s">
        <v>122</v>
      </c>
      <c r="L199" s="1">
        <v>46.47</v>
      </c>
      <c r="M199" s="1">
        <v>16</v>
      </c>
    </row>
    <row r="200" spans="1:13" x14ac:dyDescent="0.3">
      <c r="A200" t="s">
        <v>68</v>
      </c>
      <c r="B200">
        <v>0.86307331151328692</v>
      </c>
      <c r="C200" s="8" t="b">
        <v>0</v>
      </c>
      <c r="D200" t="s">
        <v>156</v>
      </c>
      <c r="E200" t="s">
        <v>158</v>
      </c>
      <c r="F200" t="s">
        <v>76</v>
      </c>
      <c r="G200" s="2">
        <v>43669.488194444442</v>
      </c>
      <c r="H200">
        <v>70.498609999999999</v>
      </c>
      <c r="I200">
        <v>-149.59873999999999</v>
      </c>
      <c r="J200" t="s">
        <v>71</v>
      </c>
      <c r="L200" s="1">
        <v>34</v>
      </c>
      <c r="M200" s="1">
        <v>15</v>
      </c>
    </row>
    <row r="201" spans="1:13" x14ac:dyDescent="0.3">
      <c r="A201" t="s">
        <v>88</v>
      </c>
      <c r="B201" t="s">
        <v>129</v>
      </c>
      <c r="C201" t="s">
        <v>129</v>
      </c>
      <c r="D201" t="s">
        <v>156</v>
      </c>
      <c r="E201" t="s">
        <v>158</v>
      </c>
      <c r="F201" t="s">
        <v>76</v>
      </c>
      <c r="G201" s="2">
        <v>43668.736111111109</v>
      </c>
      <c r="H201">
        <v>70.498609999999999</v>
      </c>
      <c r="I201">
        <v>-149.59873999999999</v>
      </c>
      <c r="J201" t="s">
        <v>122</v>
      </c>
      <c r="L201" s="1">
        <v>66.37</v>
      </c>
      <c r="M201" s="1">
        <v>19</v>
      </c>
    </row>
    <row r="202" spans="1:13" x14ac:dyDescent="0.3">
      <c r="A202" t="s">
        <v>96</v>
      </c>
      <c r="B202">
        <v>1.6126126649659156</v>
      </c>
      <c r="C202" s="8" t="b">
        <v>0</v>
      </c>
      <c r="D202" t="s">
        <v>156</v>
      </c>
      <c r="E202" t="s">
        <v>158</v>
      </c>
      <c r="F202" t="s">
        <v>75</v>
      </c>
      <c r="G202" s="2">
        <v>44401.739583333336</v>
      </c>
      <c r="H202" s="4">
        <v>70.292900000000003</v>
      </c>
      <c r="I202" s="4">
        <v>-147.79822999999999</v>
      </c>
      <c r="J202" t="s">
        <v>123</v>
      </c>
      <c r="L202" s="1">
        <v>8.94</v>
      </c>
      <c r="M202" s="1">
        <v>10.3</v>
      </c>
    </row>
    <row r="203" spans="1:13" x14ac:dyDescent="0.3">
      <c r="A203" t="s">
        <v>107</v>
      </c>
      <c r="B203">
        <v>-1.2908434378555829</v>
      </c>
      <c r="C203" s="8" t="b">
        <v>1</v>
      </c>
      <c r="D203" t="s">
        <v>156</v>
      </c>
      <c r="E203" t="s">
        <v>158</v>
      </c>
      <c r="F203" t="s">
        <v>75</v>
      </c>
      <c r="G203" s="2">
        <v>44399.750694444447</v>
      </c>
      <c r="H203" s="4">
        <v>70.292900000000003</v>
      </c>
      <c r="I203" s="4">
        <v>-147.79822999999999</v>
      </c>
      <c r="J203" t="s">
        <v>124</v>
      </c>
      <c r="L203" s="1">
        <v>3.06</v>
      </c>
      <c r="M203" s="1">
        <v>7.6</v>
      </c>
    </row>
    <row r="204" spans="1:13" x14ac:dyDescent="0.3">
      <c r="A204" t="s">
        <v>138</v>
      </c>
      <c r="B204">
        <v>-1.7336796818552589</v>
      </c>
      <c r="C204" s="8" t="b">
        <v>1</v>
      </c>
      <c r="D204" t="s">
        <v>156</v>
      </c>
      <c r="E204" t="s">
        <v>158</v>
      </c>
      <c r="F204" t="s">
        <v>75</v>
      </c>
      <c r="G204" s="2">
        <v>44399.750694444447</v>
      </c>
      <c r="H204" s="4">
        <v>70.292900000000003</v>
      </c>
      <c r="I204" s="4">
        <v>-147.79822999999999</v>
      </c>
      <c r="J204" t="s">
        <v>12</v>
      </c>
      <c r="L204" s="1">
        <v>9.8000000000000007</v>
      </c>
      <c r="M204" s="1">
        <v>11.2</v>
      </c>
    </row>
    <row r="205" spans="1:13" x14ac:dyDescent="0.3">
      <c r="A205" t="s">
        <v>139</v>
      </c>
      <c r="B205">
        <v>-2.4670767663892996</v>
      </c>
      <c r="C205" s="8" t="b">
        <v>1</v>
      </c>
      <c r="D205" t="s">
        <v>156</v>
      </c>
      <c r="E205" t="s">
        <v>158</v>
      </c>
      <c r="F205" t="s">
        <v>75</v>
      </c>
      <c r="G205" s="2">
        <v>44399.750694444447</v>
      </c>
      <c r="H205" s="4">
        <v>70.292900000000003</v>
      </c>
      <c r="I205" s="4">
        <v>-147.79822999999999</v>
      </c>
      <c r="J205" t="s">
        <v>12</v>
      </c>
      <c r="L205" s="1">
        <v>10.31</v>
      </c>
      <c r="M205" s="1">
        <v>11.9</v>
      </c>
    </row>
    <row r="206" spans="1:13" x14ac:dyDescent="0.3">
      <c r="A206" t="s">
        <v>140</v>
      </c>
      <c r="B206">
        <v>-0.99221146286190964</v>
      </c>
      <c r="C206" s="8" t="b">
        <v>1</v>
      </c>
      <c r="D206" t="s">
        <v>156</v>
      </c>
      <c r="E206" t="s">
        <v>158</v>
      </c>
      <c r="F206" t="s">
        <v>75</v>
      </c>
      <c r="G206" s="2">
        <v>44399.750694444447</v>
      </c>
      <c r="H206" s="4">
        <v>70.292900000000003</v>
      </c>
      <c r="I206" s="4">
        <v>-147.79822999999999</v>
      </c>
      <c r="J206" t="s">
        <v>12</v>
      </c>
      <c r="L206" s="1">
        <v>14.05</v>
      </c>
      <c r="M206" s="1">
        <v>12.2</v>
      </c>
    </row>
    <row r="207" spans="1:13" x14ac:dyDescent="0.3">
      <c r="A207" t="s">
        <v>83</v>
      </c>
      <c r="B207">
        <v>2.5956768421073018</v>
      </c>
      <c r="C207" s="8" t="b">
        <v>0</v>
      </c>
      <c r="D207" t="s">
        <v>156</v>
      </c>
      <c r="E207" t="s">
        <v>158</v>
      </c>
      <c r="F207" t="s">
        <v>75</v>
      </c>
      <c r="G207" s="2">
        <v>44399.750694444447</v>
      </c>
      <c r="H207" s="4">
        <v>70.292900000000003</v>
      </c>
      <c r="I207" s="4">
        <v>-147.79822999999999</v>
      </c>
      <c r="J207" t="s">
        <v>122</v>
      </c>
      <c r="L207" s="1">
        <v>14.47</v>
      </c>
      <c r="M207" s="1">
        <v>12.8</v>
      </c>
    </row>
    <row r="208" spans="1:13" x14ac:dyDescent="0.3">
      <c r="A208" t="s">
        <v>84</v>
      </c>
      <c r="B208">
        <v>2.0043317240567338</v>
      </c>
      <c r="C208" s="8" t="b">
        <v>0</v>
      </c>
      <c r="D208" t="s">
        <v>156</v>
      </c>
      <c r="E208" t="s">
        <v>158</v>
      </c>
      <c r="F208" t="s">
        <v>75</v>
      </c>
      <c r="G208" s="2">
        <v>43304.541666666664</v>
      </c>
      <c r="H208">
        <v>70.292900000000003</v>
      </c>
      <c r="I208">
        <v>-147.79822999999999</v>
      </c>
      <c r="J208" t="s">
        <v>122</v>
      </c>
      <c r="L208" s="1">
        <v>33.700000000000003</v>
      </c>
      <c r="M208" s="1">
        <v>14.8</v>
      </c>
    </row>
    <row r="209" spans="1:13" x14ac:dyDescent="0.3">
      <c r="A209" t="s">
        <v>90</v>
      </c>
      <c r="B209">
        <v>-0.49718188269220903</v>
      </c>
      <c r="C209" s="8" t="b">
        <v>1</v>
      </c>
      <c r="D209" t="s">
        <v>156</v>
      </c>
      <c r="E209" t="s">
        <v>158</v>
      </c>
      <c r="F209" t="s">
        <v>75</v>
      </c>
      <c r="G209" s="2">
        <v>44401.739583333336</v>
      </c>
      <c r="H209" s="4">
        <v>70.292900000000003</v>
      </c>
      <c r="I209" s="4">
        <v>-147.79822999999999</v>
      </c>
      <c r="J209" t="s">
        <v>123</v>
      </c>
      <c r="L209" s="1">
        <v>3.61</v>
      </c>
      <c r="M209" s="1">
        <v>7.5</v>
      </c>
    </row>
    <row r="210" spans="1:13" x14ac:dyDescent="0.3">
      <c r="A210" t="s">
        <v>91</v>
      </c>
      <c r="B210">
        <v>0.17487457995126587</v>
      </c>
      <c r="C210" s="8" t="b">
        <v>1</v>
      </c>
      <c r="D210" t="s">
        <v>156</v>
      </c>
      <c r="E210" t="s">
        <v>158</v>
      </c>
      <c r="F210" t="s">
        <v>75</v>
      </c>
      <c r="G210" s="2">
        <v>44401.739583333336</v>
      </c>
      <c r="H210" s="4">
        <v>70.292900000000003</v>
      </c>
      <c r="I210" s="4">
        <v>-147.79822999999999</v>
      </c>
      <c r="J210" t="s">
        <v>123</v>
      </c>
      <c r="L210" s="1">
        <v>3.99</v>
      </c>
      <c r="M210" s="1">
        <v>8</v>
      </c>
    </row>
    <row r="211" spans="1:13" x14ac:dyDescent="0.3">
      <c r="A211" t="s">
        <v>93</v>
      </c>
      <c r="B211">
        <v>-1.1202734629493056</v>
      </c>
      <c r="C211" s="8" t="b">
        <v>1</v>
      </c>
      <c r="D211" t="s">
        <v>156</v>
      </c>
      <c r="E211" t="s">
        <v>158</v>
      </c>
      <c r="F211" t="s">
        <v>75</v>
      </c>
      <c r="G211" s="2">
        <v>44401.739583333336</v>
      </c>
      <c r="H211" s="4">
        <v>70.292900000000003</v>
      </c>
      <c r="I211" s="4">
        <v>-147.79822999999999</v>
      </c>
      <c r="J211" t="s">
        <v>123</v>
      </c>
      <c r="L211" s="1">
        <v>4.66</v>
      </c>
      <c r="M211" s="1">
        <v>8.8000000000000007</v>
      </c>
    </row>
    <row r="212" spans="1:13" x14ac:dyDescent="0.3">
      <c r="A212" t="s">
        <v>112</v>
      </c>
      <c r="B212">
        <v>7.5083073496611252</v>
      </c>
      <c r="C212" s="8" t="b">
        <v>0</v>
      </c>
      <c r="D212" t="s">
        <v>156</v>
      </c>
      <c r="E212" t="s">
        <v>158</v>
      </c>
      <c r="F212" t="s">
        <v>75</v>
      </c>
      <c r="G212" s="2">
        <v>44401.739583333336</v>
      </c>
      <c r="H212" s="4">
        <v>70.292900000000003</v>
      </c>
      <c r="I212" s="4">
        <v>-147.79822999999999</v>
      </c>
      <c r="J212" t="s">
        <v>3</v>
      </c>
      <c r="L212" s="1">
        <v>1.52</v>
      </c>
      <c r="M212" s="1">
        <v>6</v>
      </c>
    </row>
    <row r="213" spans="1:13" x14ac:dyDescent="0.3">
      <c r="A213" t="s">
        <v>113</v>
      </c>
      <c r="B213">
        <v>17.298593448778551</v>
      </c>
      <c r="C213" s="8" t="b">
        <v>0</v>
      </c>
      <c r="D213" t="s">
        <v>156</v>
      </c>
      <c r="E213" t="s">
        <v>158</v>
      </c>
      <c r="F213" t="s">
        <v>75</v>
      </c>
      <c r="G213" s="2">
        <v>44401.739583333336</v>
      </c>
      <c r="H213" s="4">
        <v>70.292900000000003</v>
      </c>
      <c r="I213" s="4">
        <v>-147.79822999999999</v>
      </c>
      <c r="J213" t="s">
        <v>3</v>
      </c>
      <c r="L213" s="1">
        <v>1.1499999999999999</v>
      </c>
      <c r="M213" s="1">
        <v>6.3</v>
      </c>
    </row>
    <row r="214" spans="1:13" x14ac:dyDescent="0.3">
      <c r="A214" t="s">
        <v>114</v>
      </c>
      <c r="B214">
        <v>18.318246768802041</v>
      </c>
      <c r="C214" s="8" t="b">
        <v>0</v>
      </c>
      <c r="D214" t="s">
        <v>156</v>
      </c>
      <c r="E214" t="s">
        <v>158</v>
      </c>
      <c r="F214" t="s">
        <v>75</v>
      </c>
      <c r="G214" s="2">
        <v>44401.739583333336</v>
      </c>
      <c r="H214" s="4">
        <v>70.292900000000003</v>
      </c>
      <c r="I214" s="4">
        <v>-147.79822999999999</v>
      </c>
      <c r="J214" t="s">
        <v>3</v>
      </c>
      <c r="L214" s="1">
        <v>3.43</v>
      </c>
      <c r="M214" s="1">
        <v>8.4</v>
      </c>
    </row>
    <row r="215" spans="1:13" x14ac:dyDescent="0.3">
      <c r="A215" t="s">
        <v>120</v>
      </c>
      <c r="B215">
        <v>12.236915991543185</v>
      </c>
      <c r="C215" s="8" t="b">
        <v>0</v>
      </c>
      <c r="D215" t="s">
        <v>156</v>
      </c>
      <c r="E215" t="s">
        <v>158</v>
      </c>
      <c r="F215" t="s">
        <v>75</v>
      </c>
      <c r="G215" s="2">
        <v>44401.739583333336</v>
      </c>
      <c r="H215" s="4">
        <v>70.292900000000003</v>
      </c>
      <c r="I215" s="4">
        <v>-147.79822999999999</v>
      </c>
      <c r="J215" t="s">
        <v>3</v>
      </c>
      <c r="L215" s="1">
        <v>14.71</v>
      </c>
      <c r="M215" s="1">
        <v>13.5</v>
      </c>
    </row>
    <row r="216" spans="1:13" x14ac:dyDescent="0.3">
      <c r="A216" t="s">
        <v>110</v>
      </c>
      <c r="B216">
        <v>2.1592975056750507</v>
      </c>
      <c r="C216" s="8" t="b">
        <v>0</v>
      </c>
      <c r="D216" t="s">
        <v>156</v>
      </c>
      <c r="E216" t="s">
        <v>158</v>
      </c>
      <c r="F216" t="s">
        <v>75</v>
      </c>
      <c r="G216" s="2">
        <v>44786.497916666667</v>
      </c>
      <c r="H216" s="4">
        <v>70.293049999999994</v>
      </c>
      <c r="I216" s="4">
        <v>-147.7989</v>
      </c>
      <c r="J216" t="s">
        <v>124</v>
      </c>
      <c r="L216" s="1">
        <v>15.55</v>
      </c>
      <c r="M216" s="1">
        <v>11.9</v>
      </c>
    </row>
    <row r="217" spans="1:13" x14ac:dyDescent="0.3">
      <c r="A217" t="s">
        <v>105</v>
      </c>
      <c r="B217">
        <v>-2.3024256234198019</v>
      </c>
      <c r="C217" s="8" t="b">
        <v>1</v>
      </c>
      <c r="D217" t="s">
        <v>156</v>
      </c>
      <c r="E217" t="s">
        <v>158</v>
      </c>
      <c r="F217" t="s">
        <v>75</v>
      </c>
      <c r="G217" s="2">
        <v>44766.447222222225</v>
      </c>
      <c r="H217" s="4">
        <v>70.293049999999994</v>
      </c>
      <c r="I217" s="4">
        <v>-147.7989</v>
      </c>
      <c r="J217" t="s">
        <v>124</v>
      </c>
      <c r="L217" s="1">
        <v>1.17</v>
      </c>
      <c r="M217" s="1">
        <v>7.5</v>
      </c>
    </row>
    <row r="218" spans="1:13" x14ac:dyDescent="0.3">
      <c r="A218" t="s">
        <v>106</v>
      </c>
      <c r="B218">
        <v>-1.5405105304629223</v>
      </c>
      <c r="C218" s="8" t="b">
        <v>1</v>
      </c>
      <c r="D218" t="s">
        <v>156</v>
      </c>
      <c r="E218" t="s">
        <v>158</v>
      </c>
      <c r="F218" t="s">
        <v>75</v>
      </c>
      <c r="G218" s="2">
        <v>44786.497916666667</v>
      </c>
      <c r="H218" s="4">
        <v>70.293049999999994</v>
      </c>
      <c r="I218" s="4">
        <v>-147.7989</v>
      </c>
      <c r="J218" t="s">
        <v>124</v>
      </c>
      <c r="L218" s="1">
        <v>2.92</v>
      </c>
      <c r="M218" s="1">
        <v>7.5</v>
      </c>
    </row>
    <row r="219" spans="1:13" x14ac:dyDescent="0.3">
      <c r="A219" t="s">
        <v>111</v>
      </c>
      <c r="B219">
        <v>-0.35459184057811755</v>
      </c>
      <c r="C219" s="8" t="b">
        <v>1</v>
      </c>
      <c r="D219" t="s">
        <v>156</v>
      </c>
      <c r="E219" t="s">
        <v>158</v>
      </c>
      <c r="F219" t="s">
        <v>75</v>
      </c>
      <c r="G219" s="2">
        <v>44786.497916666667</v>
      </c>
      <c r="H219" s="4">
        <v>70.293049999999994</v>
      </c>
      <c r="I219" s="4">
        <v>-147.7989</v>
      </c>
      <c r="J219" t="s">
        <v>124</v>
      </c>
      <c r="L219" s="1">
        <v>23.42</v>
      </c>
      <c r="M219" s="1">
        <v>13.5</v>
      </c>
    </row>
    <row r="220" spans="1:13" x14ac:dyDescent="0.3">
      <c r="A220" t="s">
        <v>79</v>
      </c>
      <c r="B220">
        <v>1.824614463429894</v>
      </c>
      <c r="C220" s="8" t="b">
        <v>0</v>
      </c>
      <c r="D220" t="s">
        <v>156</v>
      </c>
      <c r="E220" t="s">
        <v>158</v>
      </c>
      <c r="F220" t="s">
        <v>75</v>
      </c>
      <c r="G220" s="2">
        <v>44766.447222222225</v>
      </c>
      <c r="H220" s="4">
        <v>70.293049999999994</v>
      </c>
      <c r="I220" s="4">
        <v>-147.7989</v>
      </c>
      <c r="J220" t="s">
        <v>122</v>
      </c>
      <c r="L220" s="1">
        <v>11.22</v>
      </c>
      <c r="M220" s="1">
        <v>9.8000000000000007</v>
      </c>
    </row>
    <row r="221" spans="1:13" x14ac:dyDescent="0.3">
      <c r="A221" t="s">
        <v>80</v>
      </c>
      <c r="B221">
        <v>1.7686545978454988</v>
      </c>
      <c r="C221" s="8" t="b">
        <v>0</v>
      </c>
      <c r="D221" t="s">
        <v>156</v>
      </c>
      <c r="E221" t="s">
        <v>158</v>
      </c>
      <c r="F221" t="s">
        <v>75</v>
      </c>
      <c r="G221" s="2">
        <v>44765.863194444442</v>
      </c>
      <c r="H221" s="4">
        <v>70.293049999999994</v>
      </c>
      <c r="I221" s="4">
        <v>-147.7989</v>
      </c>
      <c r="J221" t="s">
        <v>122</v>
      </c>
      <c r="L221" s="1">
        <v>9.02</v>
      </c>
      <c r="M221" s="1">
        <v>10.6</v>
      </c>
    </row>
    <row r="222" spans="1:13" x14ac:dyDescent="0.3">
      <c r="A222" t="s">
        <v>81</v>
      </c>
      <c r="B222">
        <v>0.89051516867486968</v>
      </c>
      <c r="C222" s="8" t="b">
        <v>0</v>
      </c>
      <c r="D222" t="s">
        <v>156</v>
      </c>
      <c r="E222" t="s">
        <v>158</v>
      </c>
      <c r="F222" t="s">
        <v>75</v>
      </c>
      <c r="G222" s="2">
        <v>44766.447222222225</v>
      </c>
      <c r="H222" s="4">
        <v>70.293049999999994</v>
      </c>
      <c r="I222" s="4">
        <v>-147.7989</v>
      </c>
      <c r="J222" t="s">
        <v>122</v>
      </c>
      <c r="L222" s="1">
        <v>11.13</v>
      </c>
      <c r="M222" s="1">
        <v>11</v>
      </c>
    </row>
    <row r="223" spans="1:13" x14ac:dyDescent="0.3">
      <c r="A223" t="s">
        <v>82</v>
      </c>
      <c r="B223">
        <v>2.850186615390216</v>
      </c>
      <c r="C223" s="8" t="b">
        <v>0</v>
      </c>
      <c r="D223" t="s">
        <v>156</v>
      </c>
      <c r="E223" t="s">
        <v>158</v>
      </c>
      <c r="F223" t="s">
        <v>75</v>
      </c>
      <c r="G223" s="2">
        <v>44766.447222222225</v>
      </c>
      <c r="H223" s="4">
        <v>70.293049999999994</v>
      </c>
      <c r="I223" s="4">
        <v>-147.7989</v>
      </c>
      <c r="J223" t="s">
        <v>122</v>
      </c>
      <c r="L223" s="1">
        <v>13.3</v>
      </c>
      <c r="M223" s="1">
        <v>11.1</v>
      </c>
    </row>
    <row r="224" spans="1:13" x14ac:dyDescent="0.3">
      <c r="A224" t="s">
        <v>69</v>
      </c>
      <c r="B224">
        <v>-0.23944365562556721</v>
      </c>
      <c r="C224" s="8" t="b">
        <v>1</v>
      </c>
      <c r="D224" t="s">
        <v>156</v>
      </c>
      <c r="E224" t="s">
        <v>158</v>
      </c>
      <c r="F224" t="s">
        <v>75</v>
      </c>
      <c r="G224" s="2">
        <v>44765.863194444442</v>
      </c>
      <c r="H224" s="4">
        <v>70.293049999999994</v>
      </c>
      <c r="I224" s="4">
        <v>-147.7989</v>
      </c>
      <c r="J224" t="s">
        <v>71</v>
      </c>
      <c r="L224" s="1">
        <v>26.3</v>
      </c>
      <c r="M224" s="1">
        <v>15.1</v>
      </c>
    </row>
    <row r="225" spans="1:13" x14ac:dyDescent="0.3">
      <c r="A225" t="s">
        <v>115</v>
      </c>
      <c r="B225">
        <v>32.977579249393088</v>
      </c>
      <c r="C225" s="8" t="b">
        <v>0</v>
      </c>
      <c r="D225" t="s">
        <v>156</v>
      </c>
      <c r="E225" t="s">
        <v>158</v>
      </c>
      <c r="F225" t="s">
        <v>75</v>
      </c>
      <c r="G225" s="2">
        <v>44765.863194444442</v>
      </c>
      <c r="H225" s="4">
        <v>70.293049999999994</v>
      </c>
      <c r="I225" s="4">
        <v>-147.7989</v>
      </c>
      <c r="J225" t="s">
        <v>3</v>
      </c>
      <c r="L225" s="1">
        <v>3.5</v>
      </c>
      <c r="M225" s="1">
        <v>8.8000000000000007</v>
      </c>
    </row>
    <row r="226" spans="1:13" x14ac:dyDescent="0.3">
      <c r="A226" t="s">
        <v>116</v>
      </c>
      <c r="B226">
        <v>29.029718347539568</v>
      </c>
      <c r="C226" s="8" t="b">
        <v>0</v>
      </c>
      <c r="D226" t="s">
        <v>156</v>
      </c>
      <c r="E226" t="s">
        <v>158</v>
      </c>
      <c r="F226" t="s">
        <v>75</v>
      </c>
      <c r="G226" s="2">
        <v>44765.863194444442</v>
      </c>
      <c r="H226" s="4">
        <v>70.293049999999994</v>
      </c>
      <c r="I226" s="4">
        <v>-147.7989</v>
      </c>
      <c r="J226" t="s">
        <v>3</v>
      </c>
      <c r="L226" s="1">
        <v>4.3499999999999996</v>
      </c>
      <c r="M226" s="1">
        <v>9.5</v>
      </c>
    </row>
    <row r="227" spans="1:13" x14ac:dyDescent="0.3">
      <c r="A227" t="s">
        <v>117</v>
      </c>
      <c r="B227">
        <v>8.550021770539983</v>
      </c>
      <c r="C227" s="8" t="b">
        <v>0</v>
      </c>
      <c r="D227" t="s">
        <v>156</v>
      </c>
      <c r="E227" t="s">
        <v>158</v>
      </c>
      <c r="F227" t="s">
        <v>75</v>
      </c>
      <c r="G227" s="2">
        <v>44766.447222222225</v>
      </c>
      <c r="H227" s="4">
        <v>70.293049999999994</v>
      </c>
      <c r="I227" s="4">
        <v>-147.7989</v>
      </c>
      <c r="J227" t="s">
        <v>3</v>
      </c>
      <c r="L227" s="1">
        <v>5.44</v>
      </c>
      <c r="M227" s="1">
        <v>9.5</v>
      </c>
    </row>
    <row r="228" spans="1:13" x14ac:dyDescent="0.3">
      <c r="A228" t="s">
        <v>64</v>
      </c>
      <c r="B228">
        <v>0.17971726062680624</v>
      </c>
      <c r="C228" s="8" t="b">
        <v>1</v>
      </c>
      <c r="D228" t="s">
        <v>156</v>
      </c>
      <c r="E228" t="s">
        <v>158</v>
      </c>
      <c r="F228" t="s">
        <v>75</v>
      </c>
      <c r="G228" s="2">
        <v>44766.447222222225</v>
      </c>
      <c r="H228" s="4">
        <v>70.293049999999994</v>
      </c>
      <c r="I228" s="4">
        <v>-147.7989</v>
      </c>
      <c r="J228" t="s">
        <v>71</v>
      </c>
      <c r="L228" s="1">
        <v>15.83</v>
      </c>
      <c r="M228" s="1">
        <v>12.3</v>
      </c>
    </row>
    <row r="229" spans="1:13" x14ac:dyDescent="0.3">
      <c r="A229" t="s">
        <v>104</v>
      </c>
      <c r="B229">
        <v>-1.3387321689807183</v>
      </c>
      <c r="C229" s="8" t="b">
        <v>1</v>
      </c>
      <c r="D229" t="s">
        <v>156</v>
      </c>
      <c r="E229" t="s">
        <v>158</v>
      </c>
      <c r="F229" t="s">
        <v>75</v>
      </c>
      <c r="G229" s="2">
        <v>44766.447222222225</v>
      </c>
      <c r="H229" s="4">
        <v>70.293049999999994</v>
      </c>
      <c r="I229" s="4">
        <v>-147.7989</v>
      </c>
      <c r="J229" t="s">
        <v>124</v>
      </c>
      <c r="L229" s="1">
        <v>3.02</v>
      </c>
      <c r="M229" s="1">
        <v>7.4</v>
      </c>
    </row>
    <row r="230" spans="1:13" x14ac:dyDescent="0.3">
      <c r="A230" t="s">
        <v>61</v>
      </c>
      <c r="B230">
        <v>1.0863746982202935</v>
      </c>
      <c r="C230" s="8" t="b">
        <v>0</v>
      </c>
      <c r="D230" t="s">
        <v>156</v>
      </c>
      <c r="E230" t="s">
        <v>158</v>
      </c>
      <c r="F230" t="s">
        <v>72</v>
      </c>
      <c r="G230" s="2">
        <v>43303</v>
      </c>
      <c r="H230">
        <v>70.276660000000007</v>
      </c>
      <c r="I230">
        <v>-147.77771000000001</v>
      </c>
      <c r="J230" t="s">
        <v>71</v>
      </c>
      <c r="L230" s="1">
        <v>1.84</v>
      </c>
      <c r="M230" s="1">
        <v>7.6</v>
      </c>
    </row>
    <row r="231" spans="1:13" x14ac:dyDescent="0.3">
      <c r="A231" t="s">
        <v>86</v>
      </c>
      <c r="B231">
        <v>-1.874655497077494</v>
      </c>
      <c r="C231" s="8" t="b">
        <v>1</v>
      </c>
      <c r="D231" t="s">
        <v>156</v>
      </c>
      <c r="E231" t="s">
        <v>158</v>
      </c>
      <c r="F231" t="s">
        <v>72</v>
      </c>
      <c r="G231" s="2">
        <v>43303.479166666664</v>
      </c>
      <c r="H231">
        <v>70.276660000000007</v>
      </c>
      <c r="I231">
        <v>-147.77771000000001</v>
      </c>
      <c r="J231" t="s">
        <v>122</v>
      </c>
      <c r="L231" s="1">
        <v>34.380000000000003</v>
      </c>
      <c r="M231" s="1">
        <v>15.5</v>
      </c>
    </row>
    <row r="232" spans="1:13" x14ac:dyDescent="0.3">
      <c r="A232" t="s">
        <v>70</v>
      </c>
      <c r="B232">
        <v>3.6314724310493833</v>
      </c>
      <c r="C232" s="8" t="b">
        <v>0</v>
      </c>
      <c r="D232" t="s">
        <v>156</v>
      </c>
      <c r="E232" t="s">
        <v>158</v>
      </c>
      <c r="F232" t="s">
        <v>72</v>
      </c>
      <c r="G232" s="2">
        <v>43676.53125</v>
      </c>
      <c r="H232">
        <v>70.276660000000007</v>
      </c>
      <c r="I232">
        <v>-147.77771000000001</v>
      </c>
      <c r="J232" t="s">
        <v>71</v>
      </c>
      <c r="L232" s="1">
        <v>40.32</v>
      </c>
      <c r="M232" s="1">
        <v>16</v>
      </c>
    </row>
    <row r="233" spans="1:13" x14ac:dyDescent="0.3">
      <c r="A233" t="s">
        <v>66</v>
      </c>
      <c r="B233" t="s">
        <v>129</v>
      </c>
      <c r="C233" t="s">
        <v>129</v>
      </c>
      <c r="D233" t="s">
        <v>156</v>
      </c>
      <c r="E233" t="s">
        <v>158</v>
      </c>
      <c r="F233" t="s">
        <v>72</v>
      </c>
      <c r="G233" s="2">
        <v>43676.53125</v>
      </c>
      <c r="H233">
        <v>70.276660000000007</v>
      </c>
      <c r="I233">
        <v>-147.77771000000001</v>
      </c>
      <c r="J233" t="s">
        <v>71</v>
      </c>
      <c r="L233" s="1">
        <v>17.989999999999998</v>
      </c>
      <c r="M233" s="1">
        <v>13.3</v>
      </c>
    </row>
    <row r="234" spans="1:13" x14ac:dyDescent="0.3">
      <c r="L234" s="1"/>
      <c r="M234" s="1"/>
    </row>
    <row r="235" spans="1:13" x14ac:dyDescent="0.3">
      <c r="L235" s="1"/>
      <c r="M235" s="1"/>
    </row>
    <row r="236" spans="1:13" x14ac:dyDescent="0.3">
      <c r="L236" s="1"/>
      <c r="M236" s="1"/>
    </row>
    <row r="237" spans="1:13" x14ac:dyDescent="0.3">
      <c r="L237" s="1"/>
      <c r="M237" s="1"/>
    </row>
    <row r="238" spans="1:13" x14ac:dyDescent="0.3">
      <c r="L238" s="1"/>
      <c r="M238" s="1"/>
    </row>
    <row r="239" spans="1:13" x14ac:dyDescent="0.3">
      <c r="L239" s="1"/>
      <c r="M239" s="1"/>
    </row>
    <row r="240" spans="1:13" x14ac:dyDescent="0.3">
      <c r="L240" s="1"/>
      <c r="M240" s="1"/>
    </row>
    <row r="241" spans="12:13" x14ac:dyDescent="0.3">
      <c r="L241" s="1"/>
      <c r="M241" s="1"/>
    </row>
    <row r="242" spans="12:13" x14ac:dyDescent="0.3">
      <c r="L242" s="1"/>
      <c r="M242" s="1"/>
    </row>
    <row r="243" spans="12:13" x14ac:dyDescent="0.3">
      <c r="L243" s="1"/>
      <c r="M243" s="1"/>
    </row>
    <row r="244" spans="12:13" x14ac:dyDescent="0.3">
      <c r="L244" s="1"/>
      <c r="M244" s="1"/>
    </row>
    <row r="245" spans="12:13" x14ac:dyDescent="0.3">
      <c r="L245" s="1"/>
      <c r="M245" s="1"/>
    </row>
    <row r="246" spans="12:13" x14ac:dyDescent="0.3">
      <c r="L246" s="1"/>
      <c r="M246" s="1"/>
    </row>
    <row r="247" spans="12:13" x14ac:dyDescent="0.3">
      <c r="L247" s="1"/>
      <c r="M247" s="1"/>
    </row>
    <row r="248" spans="12:13" x14ac:dyDescent="0.3">
      <c r="L248" s="1"/>
      <c r="M248" s="1"/>
    </row>
    <row r="249" spans="12:13" x14ac:dyDescent="0.3">
      <c r="L249" s="1"/>
      <c r="M249" s="1"/>
    </row>
    <row r="250" spans="12:13" x14ac:dyDescent="0.3">
      <c r="L250" s="1"/>
      <c r="M250" s="1"/>
    </row>
    <row r="251" spans="12:13" x14ac:dyDescent="0.3">
      <c r="L251" s="1"/>
      <c r="M251" s="1"/>
    </row>
    <row r="252" spans="12:13" x14ac:dyDescent="0.3">
      <c r="L252" s="1"/>
      <c r="M252" s="1"/>
    </row>
    <row r="253" spans="12:13" x14ac:dyDescent="0.3">
      <c r="L253" s="1"/>
      <c r="M253" s="1"/>
    </row>
    <row r="254" spans="12:13" x14ac:dyDescent="0.3">
      <c r="L254" s="1"/>
      <c r="M254" s="1"/>
    </row>
    <row r="255" spans="12:13" x14ac:dyDescent="0.3">
      <c r="L255" s="1"/>
      <c r="M255" s="1"/>
    </row>
    <row r="256" spans="12:13" x14ac:dyDescent="0.3">
      <c r="L256" s="1"/>
      <c r="M256" s="1"/>
    </row>
    <row r="257" spans="12:13" x14ac:dyDescent="0.3">
      <c r="L257" s="1"/>
      <c r="M257" s="1"/>
    </row>
    <row r="258" spans="12:13" x14ac:dyDescent="0.3">
      <c r="L258" s="1"/>
      <c r="M258" s="1"/>
    </row>
    <row r="259" spans="12:13" x14ac:dyDescent="0.3">
      <c r="L259" s="1"/>
      <c r="M259" s="1"/>
    </row>
    <row r="260" spans="12:13" x14ac:dyDescent="0.3">
      <c r="L260" s="1"/>
      <c r="M260" s="1"/>
    </row>
    <row r="261" spans="12:13" x14ac:dyDescent="0.3">
      <c r="L261" s="1"/>
      <c r="M261" s="1"/>
    </row>
    <row r="262" spans="12:13" x14ac:dyDescent="0.3">
      <c r="L262" s="1"/>
      <c r="M262" s="1"/>
    </row>
    <row r="263" spans="12:13" x14ac:dyDescent="0.3">
      <c r="L263" s="1"/>
      <c r="M263" s="1"/>
    </row>
    <row r="264" spans="12:13" x14ac:dyDescent="0.3">
      <c r="L264" s="1"/>
      <c r="M264" s="1"/>
    </row>
    <row r="265" spans="12:13" x14ac:dyDescent="0.3">
      <c r="L265" s="1"/>
      <c r="M265" s="1"/>
    </row>
    <row r="266" spans="12:13" x14ac:dyDescent="0.3">
      <c r="L266" s="1"/>
      <c r="M266" s="1"/>
    </row>
    <row r="267" spans="12:13" x14ac:dyDescent="0.3">
      <c r="L267" s="1"/>
      <c r="M267" s="1"/>
    </row>
    <row r="268" spans="12:13" x14ac:dyDescent="0.3">
      <c r="L268" s="1"/>
      <c r="M268" s="1"/>
    </row>
    <row r="269" spans="12:13" x14ac:dyDescent="0.3">
      <c r="L269" s="1"/>
      <c r="M269" s="1"/>
    </row>
    <row r="270" spans="12:13" x14ac:dyDescent="0.3">
      <c r="L270" s="1"/>
      <c r="M270" s="1"/>
    </row>
    <row r="271" spans="12:13" x14ac:dyDescent="0.3">
      <c r="L271" s="1"/>
      <c r="M271" s="1"/>
    </row>
    <row r="272" spans="12:13" x14ac:dyDescent="0.3">
      <c r="L272" s="1"/>
      <c r="M272" s="1"/>
    </row>
    <row r="273" spans="12:13" x14ac:dyDescent="0.3">
      <c r="L273" s="1"/>
      <c r="M273" s="1"/>
    </row>
    <row r="274" spans="12:13" x14ac:dyDescent="0.3">
      <c r="L274" s="1"/>
      <c r="M274" s="1"/>
    </row>
    <row r="275" spans="12:13" x14ac:dyDescent="0.3">
      <c r="L275" s="1"/>
      <c r="M275" s="1"/>
    </row>
    <row r="276" spans="12:13" x14ac:dyDescent="0.3">
      <c r="L276" s="1"/>
      <c r="M276" s="1"/>
    </row>
    <row r="277" spans="12:13" x14ac:dyDescent="0.3">
      <c r="L277" s="1"/>
      <c r="M277" s="1"/>
    </row>
    <row r="278" spans="12:13" x14ac:dyDescent="0.3">
      <c r="L278" s="1"/>
      <c r="M278" s="1"/>
    </row>
    <row r="279" spans="12:13" x14ac:dyDescent="0.3">
      <c r="L279" s="1"/>
      <c r="M279" s="1"/>
    </row>
    <row r="280" spans="12:13" x14ac:dyDescent="0.3">
      <c r="L280" s="1"/>
      <c r="M280" s="1"/>
    </row>
    <row r="281" spans="12:13" x14ac:dyDescent="0.3">
      <c r="L281" s="1"/>
      <c r="M281" s="1"/>
    </row>
    <row r="282" spans="12:13" x14ac:dyDescent="0.3">
      <c r="L282" s="1"/>
      <c r="M282" s="1"/>
    </row>
    <row r="283" spans="12:13" x14ac:dyDescent="0.3">
      <c r="L283" s="1"/>
      <c r="M283" s="1"/>
    </row>
    <row r="284" spans="12:13" x14ac:dyDescent="0.3">
      <c r="L284" s="1"/>
      <c r="M284" s="1"/>
    </row>
    <row r="285" spans="12:13" x14ac:dyDescent="0.3">
      <c r="L285" s="1"/>
      <c r="M285" s="1"/>
    </row>
    <row r="286" spans="12:13" x14ac:dyDescent="0.3">
      <c r="L286" s="1"/>
      <c r="M286" s="1"/>
    </row>
    <row r="287" spans="12:13" x14ac:dyDescent="0.3">
      <c r="L287" s="1"/>
      <c r="M287" s="1"/>
    </row>
    <row r="288" spans="12:13" x14ac:dyDescent="0.3">
      <c r="L288" s="1"/>
      <c r="M288" s="1"/>
    </row>
    <row r="289" spans="12:13" x14ac:dyDescent="0.3">
      <c r="L289" s="1"/>
      <c r="M289" s="1"/>
    </row>
    <row r="290" spans="12:13" x14ac:dyDescent="0.3">
      <c r="L290" s="1"/>
      <c r="M290" s="1"/>
    </row>
    <row r="291" spans="12:13" x14ac:dyDescent="0.3">
      <c r="L291" s="1"/>
      <c r="M291" s="1"/>
    </row>
    <row r="292" spans="12:13" x14ac:dyDescent="0.3">
      <c r="L292" s="1"/>
      <c r="M292" s="1"/>
    </row>
    <row r="293" spans="12:13" x14ac:dyDescent="0.3">
      <c r="L293" s="1"/>
      <c r="M293" s="1"/>
    </row>
    <row r="294" spans="12:13" x14ac:dyDescent="0.3">
      <c r="L294" s="1"/>
      <c r="M294" s="1"/>
    </row>
    <row r="295" spans="12:13" x14ac:dyDescent="0.3">
      <c r="L295" s="1"/>
      <c r="M295" s="1"/>
    </row>
    <row r="296" spans="12:13" x14ac:dyDescent="0.3">
      <c r="L296" s="1"/>
      <c r="M296" s="1"/>
    </row>
    <row r="297" spans="12:13" x14ac:dyDescent="0.3">
      <c r="L297" s="1"/>
      <c r="M297" s="1"/>
    </row>
    <row r="298" spans="12:13" x14ac:dyDescent="0.3">
      <c r="L298" s="1"/>
      <c r="M298" s="1"/>
    </row>
    <row r="299" spans="12:13" x14ac:dyDescent="0.3">
      <c r="L299" s="1"/>
      <c r="M299" s="1"/>
    </row>
    <row r="300" spans="12:13" x14ac:dyDescent="0.3">
      <c r="L300" s="1"/>
      <c r="M300" s="1"/>
    </row>
    <row r="301" spans="12:13" x14ac:dyDescent="0.3">
      <c r="L301" s="1"/>
      <c r="M301" s="1"/>
    </row>
    <row r="302" spans="12:13" x14ac:dyDescent="0.3">
      <c r="L302" s="1"/>
      <c r="M302" s="1"/>
    </row>
    <row r="303" spans="12:13" x14ac:dyDescent="0.3">
      <c r="L303" s="1"/>
      <c r="M303" s="1"/>
    </row>
    <row r="304" spans="12:13" x14ac:dyDescent="0.3">
      <c r="L304" s="1"/>
      <c r="M304" s="1"/>
    </row>
    <row r="305" spans="12:13" x14ac:dyDescent="0.3">
      <c r="L305" s="1"/>
      <c r="M305" s="1"/>
    </row>
    <row r="306" spans="12:13" x14ac:dyDescent="0.3">
      <c r="L306" s="1"/>
      <c r="M306" s="1"/>
    </row>
    <row r="307" spans="12:13" x14ac:dyDescent="0.3">
      <c r="L307" s="1"/>
      <c r="M307" s="1"/>
    </row>
    <row r="308" spans="12:13" x14ac:dyDescent="0.3">
      <c r="L308" s="1"/>
      <c r="M308" s="1"/>
    </row>
    <row r="309" spans="12:13" x14ac:dyDescent="0.3">
      <c r="L309" s="1"/>
      <c r="M309" s="1"/>
    </row>
    <row r="310" spans="12:13" x14ac:dyDescent="0.3">
      <c r="L310" s="1"/>
      <c r="M310" s="1"/>
    </row>
    <row r="311" spans="12:13" x14ac:dyDescent="0.3">
      <c r="L311" s="1"/>
      <c r="M311" s="1"/>
    </row>
    <row r="312" spans="12:13" x14ac:dyDescent="0.3">
      <c r="L312" s="1"/>
      <c r="M312" s="1"/>
    </row>
    <row r="313" spans="12:13" x14ac:dyDescent="0.3">
      <c r="L313" s="1"/>
      <c r="M313" s="1"/>
    </row>
    <row r="314" spans="12:13" x14ac:dyDescent="0.3">
      <c r="L314" s="1"/>
      <c r="M314" s="1"/>
    </row>
    <row r="315" spans="12:13" x14ac:dyDescent="0.3">
      <c r="L315" s="1"/>
      <c r="M315" s="1"/>
    </row>
    <row r="316" spans="12:13" x14ac:dyDescent="0.3">
      <c r="L316" s="1"/>
      <c r="M316" s="1"/>
    </row>
    <row r="317" spans="12:13" x14ac:dyDescent="0.3">
      <c r="L317" s="1"/>
      <c r="M317" s="1"/>
    </row>
    <row r="318" spans="12:13" x14ac:dyDescent="0.3">
      <c r="L318" s="1"/>
      <c r="M318" s="1"/>
    </row>
    <row r="319" spans="12:13" x14ac:dyDescent="0.3">
      <c r="L319" s="1"/>
      <c r="M319" s="1"/>
    </row>
    <row r="320" spans="12:13" x14ac:dyDescent="0.3">
      <c r="L320" s="1"/>
      <c r="M320" s="1"/>
    </row>
    <row r="321" spans="12:13" x14ac:dyDescent="0.3">
      <c r="L321" s="1"/>
      <c r="M321" s="1"/>
    </row>
    <row r="322" spans="12:13" x14ac:dyDescent="0.3">
      <c r="L322" s="1"/>
      <c r="M322" s="1"/>
    </row>
    <row r="323" spans="12:13" x14ac:dyDescent="0.3">
      <c r="L323" s="1"/>
      <c r="M323" s="1"/>
    </row>
    <row r="324" spans="12:13" x14ac:dyDescent="0.3">
      <c r="L324" s="1"/>
      <c r="M324" s="1"/>
    </row>
    <row r="325" spans="12:13" x14ac:dyDescent="0.3">
      <c r="L325" s="1"/>
      <c r="M325" s="1"/>
    </row>
    <row r="326" spans="12:13" x14ac:dyDescent="0.3">
      <c r="L326" s="1"/>
      <c r="M326" s="1"/>
    </row>
    <row r="327" spans="12:13" x14ac:dyDescent="0.3">
      <c r="L327" s="1"/>
      <c r="M327" s="1"/>
    </row>
    <row r="328" spans="12:13" x14ac:dyDescent="0.3">
      <c r="L328" s="1"/>
      <c r="M328" s="1"/>
    </row>
    <row r="329" spans="12:13" x14ac:dyDescent="0.3">
      <c r="L329" s="1"/>
      <c r="M329" s="1"/>
    </row>
    <row r="330" spans="12:13" x14ac:dyDescent="0.3">
      <c r="L330" s="1"/>
      <c r="M330" s="1"/>
    </row>
    <row r="331" spans="12:13" x14ac:dyDescent="0.3">
      <c r="L331" s="1"/>
      <c r="M331" s="1"/>
    </row>
    <row r="332" spans="12:13" x14ac:dyDescent="0.3">
      <c r="L332" s="1"/>
      <c r="M332" s="1"/>
    </row>
    <row r="333" spans="12:13" x14ac:dyDescent="0.3">
      <c r="L333" s="1"/>
      <c r="M333" s="1"/>
    </row>
    <row r="334" spans="12:13" x14ac:dyDescent="0.3">
      <c r="L334" s="1"/>
      <c r="M334" s="1"/>
    </row>
    <row r="335" spans="12:13" x14ac:dyDescent="0.3">
      <c r="L335" s="1"/>
      <c r="M335" s="1"/>
    </row>
  </sheetData>
  <sortState xmlns:xlrd2="http://schemas.microsoft.com/office/spreadsheetml/2017/richdata2" ref="A2:M233">
    <sortCondition ref="E2:E233"/>
    <sortCondition ref="F2:F2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4" sqref="C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 Porter</cp:lastModifiedBy>
  <dcterms:created xsi:type="dcterms:W3CDTF">2022-11-14T18:50:39Z</dcterms:created>
  <dcterms:modified xsi:type="dcterms:W3CDTF">2023-01-10T20:36:57Z</dcterms:modified>
</cp:coreProperties>
</file>