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8D231199-8438-4313-8CE8-6292DC59E5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V44" i="1"/>
  <c r="S44" i="1"/>
  <c r="H44" i="1"/>
  <c r="V43" i="1"/>
  <c r="S43" i="1"/>
  <c r="W43" i="1" s="1"/>
  <c r="H43" i="1"/>
  <c r="V42" i="1"/>
  <c r="S42" i="1"/>
  <c r="H42" i="1"/>
  <c r="V41" i="1"/>
  <c r="S41" i="1"/>
  <c r="H41" i="1"/>
  <c r="V40" i="1"/>
  <c r="S40" i="1"/>
  <c r="H40" i="1"/>
  <c r="V39" i="1"/>
  <c r="S39" i="1"/>
  <c r="H39" i="1"/>
  <c r="V38" i="1"/>
  <c r="S38" i="1"/>
  <c r="H38" i="1"/>
  <c r="V37" i="1"/>
  <c r="S37" i="1"/>
  <c r="H37" i="1"/>
  <c r="V36" i="1"/>
  <c r="S36" i="1"/>
  <c r="H36" i="1"/>
  <c r="V35" i="1"/>
  <c r="S35" i="1"/>
  <c r="H35" i="1"/>
  <c r="V34" i="1"/>
  <c r="S34" i="1"/>
  <c r="H34" i="1"/>
  <c r="V33" i="1"/>
  <c r="S33" i="1"/>
  <c r="H33" i="1"/>
  <c r="V32" i="1"/>
  <c r="S32" i="1"/>
  <c r="H32" i="1"/>
  <c r="V31" i="1"/>
  <c r="S31" i="1"/>
  <c r="H31" i="1"/>
  <c r="V30" i="1"/>
  <c r="S30" i="1"/>
  <c r="H30" i="1"/>
  <c r="V29" i="1"/>
  <c r="S29" i="1"/>
  <c r="H29" i="1"/>
  <c r="V28" i="1"/>
  <c r="S28" i="1"/>
  <c r="H28" i="1"/>
  <c r="V27" i="1"/>
  <c r="S27" i="1"/>
  <c r="H27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V26" i="1"/>
  <c r="S26" i="1"/>
  <c r="H26" i="1"/>
  <c r="Z25" i="1"/>
  <c r="AC25" i="1" s="1"/>
  <c r="V25" i="1"/>
  <c r="S25" i="1"/>
  <c r="H25" i="1"/>
  <c r="H24" i="1"/>
  <c r="H23" i="1"/>
  <c r="AC22" i="1"/>
  <c r="W22" i="1"/>
  <c r="S22" i="1"/>
  <c r="H22" i="1"/>
  <c r="AC21" i="1"/>
  <c r="W21" i="1"/>
  <c r="S21" i="1"/>
  <c r="H21" i="1"/>
  <c r="AC20" i="1"/>
  <c r="W20" i="1"/>
  <c r="S20" i="1"/>
  <c r="H20" i="1"/>
  <c r="AC19" i="1"/>
  <c r="W19" i="1"/>
  <c r="S19" i="1"/>
  <c r="H19" i="1"/>
  <c r="AC18" i="1"/>
  <c r="W18" i="1"/>
  <c r="S18" i="1"/>
  <c r="H18" i="1"/>
  <c r="AC17" i="1"/>
  <c r="W17" i="1"/>
  <c r="S17" i="1"/>
  <c r="H17" i="1"/>
  <c r="AC16" i="1"/>
  <c r="W16" i="1"/>
  <c r="S16" i="1"/>
  <c r="H16" i="1"/>
  <c r="AC15" i="1"/>
  <c r="W15" i="1"/>
  <c r="S15" i="1"/>
  <c r="H15" i="1"/>
  <c r="AC14" i="1"/>
  <c r="W14" i="1"/>
  <c r="S14" i="1"/>
  <c r="H14" i="1"/>
  <c r="AC13" i="1"/>
  <c r="W13" i="1"/>
  <c r="S13" i="1"/>
  <c r="H13" i="1"/>
  <c r="AC12" i="1"/>
  <c r="W12" i="1"/>
  <c r="S12" i="1"/>
  <c r="H12" i="1"/>
  <c r="AC11" i="1"/>
  <c r="W11" i="1"/>
  <c r="S11" i="1"/>
  <c r="H11" i="1"/>
  <c r="AC10" i="1"/>
  <c r="W10" i="1"/>
  <c r="S10" i="1"/>
  <c r="H10" i="1"/>
  <c r="AC9" i="1"/>
  <c r="W9" i="1"/>
  <c r="S9" i="1"/>
  <c r="H9" i="1"/>
  <c r="AC8" i="1"/>
  <c r="W8" i="1"/>
  <c r="S8" i="1"/>
  <c r="H8" i="1"/>
  <c r="AC7" i="1"/>
  <c r="W7" i="1"/>
  <c r="S7" i="1"/>
  <c r="H7" i="1"/>
  <c r="AC6" i="1"/>
  <c r="W6" i="1"/>
  <c r="S6" i="1"/>
  <c r="H6" i="1"/>
  <c r="AC5" i="1"/>
  <c r="W5" i="1"/>
  <c r="S5" i="1"/>
  <c r="H5" i="1"/>
  <c r="C5" i="1"/>
  <c r="G5" i="1" s="1"/>
  <c r="AC4" i="1"/>
  <c r="W4" i="1"/>
  <c r="S4" i="1"/>
  <c r="R4" i="1" s="1"/>
  <c r="H4" i="1"/>
  <c r="C4" i="1"/>
  <c r="G4" i="1" s="1"/>
  <c r="AC3" i="1"/>
  <c r="AD3" i="1" s="1"/>
  <c r="AE25" i="1" s="1"/>
  <c r="AA4" i="1"/>
  <c r="AA5" i="1" s="1"/>
  <c r="H3" i="1"/>
  <c r="C3" i="1"/>
  <c r="G3" i="1" s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W27" i="1"/>
  <c r="W34" i="1"/>
  <c r="W26" i="1"/>
  <c r="W39" i="1"/>
  <c r="W28" i="1"/>
  <c r="AB25" i="1"/>
  <c r="T46" i="1" s="1"/>
  <c r="K3" i="1" s="1"/>
  <c r="O3" i="1" s="1"/>
  <c r="R16" i="1"/>
  <c r="V15" i="1"/>
  <c r="V18" i="1"/>
  <c r="V22" i="1"/>
  <c r="V5" i="1"/>
  <c r="R9" i="1"/>
  <c r="R13" i="1"/>
  <c r="R21" i="1"/>
  <c r="Z26" i="1"/>
  <c r="Z27" i="1" s="1"/>
  <c r="V13" i="1"/>
  <c r="R10" i="1"/>
  <c r="V6" i="1"/>
  <c r="R5" i="1"/>
  <c r="R14" i="1"/>
  <c r="R18" i="1"/>
  <c r="V10" i="1"/>
  <c r="R11" i="1"/>
  <c r="V17" i="1"/>
  <c r="V21" i="1"/>
  <c r="V4" i="1"/>
  <c r="V8" i="1"/>
  <c r="R7" i="1"/>
  <c r="V12" i="1"/>
  <c r="R19" i="1"/>
  <c r="W25" i="1"/>
  <c r="AD25" i="1" s="1"/>
  <c r="AB4" i="1"/>
  <c r="C7" i="1" s="1"/>
  <c r="G7" i="1" s="1"/>
  <c r="V14" i="1"/>
  <c r="R12" i="1"/>
  <c r="V11" i="1"/>
  <c r="R15" i="1"/>
  <c r="R22" i="1"/>
  <c r="R8" i="1"/>
  <c r="V16" i="1"/>
  <c r="W33" i="1"/>
  <c r="R20" i="1"/>
  <c r="V19" i="1"/>
  <c r="R17" i="1"/>
  <c r="R6" i="1"/>
  <c r="V9" i="1"/>
  <c r="V7" i="1"/>
  <c r="W40" i="1"/>
  <c r="V20" i="1"/>
  <c r="AC27" i="1" l="1"/>
  <c r="T49" i="1" s="1"/>
  <c r="AB27" i="1"/>
  <c r="T48" i="1" s="1"/>
  <c r="AD26" i="1"/>
  <c r="AC26" i="1"/>
  <c r="AB26" i="1"/>
  <c r="T47" i="1" s="1"/>
  <c r="AB5" i="1"/>
  <c r="C9" i="1"/>
  <c r="G9" i="1" s="1"/>
  <c r="C6" i="1"/>
  <c r="G6" i="1" s="1"/>
  <c r="C10" i="1"/>
  <c r="G10" i="1" s="1"/>
  <c r="C8" i="1"/>
  <c r="G8" i="1" s="1"/>
  <c r="AD4" i="1"/>
  <c r="AE26" i="1" s="1"/>
  <c r="C12" i="1"/>
  <c r="G12" i="1" s="1"/>
  <c r="C11" i="1"/>
  <c r="G11" i="1" s="1"/>
  <c r="AB6" i="1"/>
  <c r="C13" i="1"/>
  <c r="G13" i="1" s="1"/>
  <c r="AD5" i="1"/>
  <c r="AE27" i="1" s="1"/>
  <c r="AD27" i="1"/>
  <c r="Z28" i="1"/>
  <c r="K6" i="1" l="1"/>
  <c r="O6" i="1" s="1"/>
  <c r="K9" i="1"/>
  <c r="O9" i="1" s="1"/>
  <c r="K5" i="1"/>
  <c r="O5" i="1" s="1"/>
  <c r="K4" i="1"/>
  <c r="O4" i="1" s="1"/>
  <c r="K7" i="1"/>
  <c r="O7" i="1" s="1"/>
  <c r="K8" i="1"/>
  <c r="O8" i="1" s="1"/>
  <c r="AG25" i="1"/>
  <c r="AI25" i="1" s="1"/>
  <c r="AC28" i="1"/>
  <c r="AB28" i="1"/>
  <c r="T50" i="1" s="1"/>
  <c r="AF25" i="1"/>
  <c r="AH25" i="1" s="1"/>
  <c r="Z29" i="1"/>
  <c r="AD28" i="1"/>
  <c r="AD6" i="1"/>
  <c r="AE28" i="1" s="1"/>
  <c r="AB7" i="1"/>
  <c r="C14" i="1"/>
  <c r="G14" i="1" s="1"/>
  <c r="C17" i="1"/>
  <c r="G17" i="1" s="1"/>
  <c r="C15" i="1"/>
  <c r="G15" i="1" s="1"/>
  <c r="C16" i="1"/>
  <c r="G16" i="1" s="1"/>
  <c r="AJ25" i="1" l="1"/>
  <c r="K10" i="1"/>
  <c r="O10" i="1" s="1"/>
  <c r="K11" i="1"/>
  <c r="O11" i="1" s="1"/>
  <c r="K12" i="1"/>
  <c r="O12" i="1" s="1"/>
  <c r="AC29" i="1"/>
  <c r="T52" i="1" s="1"/>
  <c r="AB29" i="1"/>
  <c r="T51" i="1" s="1"/>
  <c r="C20" i="1"/>
  <c r="G20" i="1" s="1"/>
  <c r="AB8" i="1"/>
  <c r="C18" i="1"/>
  <c r="G18" i="1" s="1"/>
  <c r="C21" i="1"/>
  <c r="G21" i="1" s="1"/>
  <c r="AD7" i="1"/>
  <c r="AE29" i="1" s="1"/>
  <c r="AG28" i="1" s="1"/>
  <c r="AI28" i="1" s="1"/>
  <c r="C19" i="1"/>
  <c r="G19" i="1" s="1"/>
  <c r="Z30" i="1"/>
  <c r="AD29" i="1"/>
  <c r="AF28" i="1" s="1"/>
  <c r="AH28" i="1" s="1"/>
  <c r="K14" i="1" l="1"/>
  <c r="O14" i="1" s="1"/>
  <c r="K15" i="1"/>
  <c r="O15" i="1" s="1"/>
  <c r="K16" i="1"/>
  <c r="O16" i="1" s="1"/>
  <c r="K13" i="1"/>
  <c r="O13" i="1" s="1"/>
  <c r="AC30" i="1"/>
  <c r="T54" i="1" s="1"/>
  <c r="AB30" i="1"/>
  <c r="T53" i="1" s="1"/>
  <c r="K17" i="1" s="1"/>
  <c r="O17" i="1" s="1"/>
  <c r="AJ28" i="1"/>
  <c r="AD30" i="1"/>
  <c r="Z31" i="1"/>
  <c r="C24" i="1"/>
  <c r="G24" i="1" s="1"/>
  <c r="C70" i="1"/>
  <c r="G70" i="1" s="1"/>
  <c r="AB9" i="1"/>
  <c r="AD8" i="1"/>
  <c r="AE30" i="1" s="1"/>
  <c r="C23" i="1"/>
  <c r="G23" i="1" s="1"/>
  <c r="C22" i="1"/>
  <c r="G22" i="1" s="1"/>
  <c r="K18" i="1" l="1"/>
  <c r="O18" i="1" s="1"/>
  <c r="K19" i="1"/>
  <c r="O19" i="1" s="1"/>
  <c r="AC31" i="1"/>
  <c r="T56" i="1" s="1"/>
  <c r="AB31" i="1"/>
  <c r="T55" i="1" s="1"/>
  <c r="C26" i="1"/>
  <c r="G26" i="1" s="1"/>
  <c r="C27" i="1"/>
  <c r="G27" i="1" s="1"/>
  <c r="C25" i="1"/>
  <c r="G25" i="1" s="1"/>
  <c r="C28" i="1"/>
  <c r="G28" i="1" s="1"/>
  <c r="AB10" i="1"/>
  <c r="AD9" i="1"/>
  <c r="AE31" i="1" s="1"/>
  <c r="AG30" i="1" s="1"/>
  <c r="AI30" i="1" s="1"/>
  <c r="AD31" i="1"/>
  <c r="AF30" i="1" s="1"/>
  <c r="AH30" i="1" s="1"/>
  <c r="Z32" i="1"/>
  <c r="K20" i="1" l="1"/>
  <c r="O20" i="1" s="1"/>
  <c r="K23" i="1"/>
  <c r="O23" i="1" s="1"/>
  <c r="K21" i="1"/>
  <c r="O21" i="1" s="1"/>
  <c r="K22" i="1"/>
  <c r="O22" i="1" s="1"/>
  <c r="AC32" i="1"/>
  <c r="T58" i="1" s="1"/>
  <c r="AB32" i="1"/>
  <c r="T57" i="1" s="1"/>
  <c r="Z33" i="1"/>
  <c r="AD32" i="1"/>
  <c r="C29" i="1"/>
  <c r="G29" i="1" s="1"/>
  <c r="C33" i="1"/>
  <c r="G33" i="1" s="1"/>
  <c r="AB11" i="1"/>
  <c r="C32" i="1"/>
  <c r="G32" i="1" s="1"/>
  <c r="C30" i="1"/>
  <c r="G30" i="1" s="1"/>
  <c r="AD10" i="1"/>
  <c r="AE32" i="1" s="1"/>
  <c r="C31" i="1"/>
  <c r="G31" i="1" s="1"/>
  <c r="AJ30" i="1"/>
  <c r="K24" i="1" l="1"/>
  <c r="O24" i="1" s="1"/>
  <c r="K27" i="1"/>
  <c r="O27" i="1" s="1"/>
  <c r="K25" i="1"/>
  <c r="O25" i="1" s="1"/>
  <c r="K26" i="1"/>
  <c r="O26" i="1" s="1"/>
  <c r="AC33" i="1"/>
  <c r="AB33" i="1"/>
  <c r="T59" i="1" s="1"/>
  <c r="C35" i="1"/>
  <c r="G35" i="1" s="1"/>
  <c r="AD11" i="1"/>
  <c r="AE33" i="1" s="1"/>
  <c r="AG32" i="1" s="1"/>
  <c r="AI32" i="1" s="1"/>
  <c r="C36" i="1"/>
  <c r="G36" i="1" s="1"/>
  <c r="AB12" i="1"/>
  <c r="C37" i="1"/>
  <c r="G37" i="1" s="1"/>
  <c r="C34" i="1"/>
  <c r="G34" i="1" s="1"/>
  <c r="AD33" i="1"/>
  <c r="AF32" i="1" s="1"/>
  <c r="AH32" i="1" s="1"/>
  <c r="Z34" i="1"/>
  <c r="K28" i="1" l="1"/>
  <c r="O28" i="1" s="1"/>
  <c r="K29" i="1"/>
  <c r="O29" i="1" s="1"/>
  <c r="AC34" i="1"/>
  <c r="T61" i="1" s="1"/>
  <c r="AB34" i="1"/>
  <c r="T60" i="1" s="1"/>
  <c r="AJ32" i="1"/>
  <c r="Z35" i="1"/>
  <c r="AC35" i="1" s="1"/>
  <c r="T63" i="1" s="1"/>
  <c r="AD34" i="1"/>
  <c r="C38" i="1"/>
  <c r="G38" i="1" s="1"/>
  <c r="C39" i="1"/>
  <c r="G39" i="1" s="1"/>
  <c r="AD12" i="1"/>
  <c r="AE34" i="1" s="1"/>
  <c r="C41" i="1"/>
  <c r="G41" i="1" s="1"/>
  <c r="C40" i="1"/>
  <c r="G40" i="1" s="1"/>
  <c r="AB13" i="1"/>
  <c r="K33" i="1" l="1"/>
  <c r="O33" i="1" s="1"/>
  <c r="K30" i="1"/>
  <c r="O30" i="1" s="1"/>
  <c r="K32" i="1"/>
  <c r="O32" i="1" s="1"/>
  <c r="K31" i="1"/>
  <c r="O31" i="1" s="1"/>
  <c r="K35" i="1"/>
  <c r="O35" i="1" s="1"/>
  <c r="K36" i="1"/>
  <c r="O36" i="1" s="1"/>
  <c r="AB35" i="1"/>
  <c r="T62" i="1" s="1"/>
  <c r="K34" i="1" s="1"/>
  <c r="O34" i="1" s="1"/>
  <c r="C44" i="1"/>
  <c r="G44" i="1" s="1"/>
  <c r="C45" i="1"/>
  <c r="G45" i="1" s="1"/>
  <c r="C42" i="1"/>
  <c r="G42" i="1" s="1"/>
  <c r="C43" i="1"/>
  <c r="G43" i="1" s="1"/>
  <c r="AD13" i="1"/>
  <c r="AE35" i="1" s="1"/>
  <c r="AG34" i="1" s="1"/>
  <c r="AI34" i="1" s="1"/>
  <c r="AB14" i="1"/>
  <c r="Z36" i="1"/>
  <c r="AD35" i="1"/>
  <c r="AF34" i="1" s="1"/>
  <c r="AH34" i="1" s="1"/>
  <c r="AC36" i="1" l="1"/>
  <c r="T65" i="1" s="1"/>
  <c r="K38" i="1" s="1"/>
  <c r="O38" i="1" s="1"/>
  <c r="AB36" i="1"/>
  <c r="T64" i="1" s="1"/>
  <c r="AJ34" i="1"/>
  <c r="C71" i="1"/>
  <c r="G71" i="1" s="1"/>
  <c r="C47" i="1"/>
  <c r="G47" i="1" s="1"/>
  <c r="C46" i="1"/>
  <c r="G46" i="1" s="1"/>
  <c r="AD14" i="1"/>
  <c r="AE36" i="1" s="1"/>
  <c r="C48" i="1"/>
  <c r="G48" i="1" s="1"/>
  <c r="AB15" i="1"/>
  <c r="AD36" i="1"/>
  <c r="Z37" i="1"/>
  <c r="K37" i="1" l="1"/>
  <c r="O37" i="1" s="1"/>
  <c r="K40" i="1"/>
  <c r="O40" i="1" s="1"/>
  <c r="K41" i="1"/>
  <c r="O41" i="1" s="1"/>
  <c r="AB37" i="1"/>
  <c r="T66" i="1" s="1"/>
  <c r="AC37" i="1"/>
  <c r="T67" i="1" s="1"/>
  <c r="K39" i="1" s="1"/>
  <c r="O39" i="1" s="1"/>
  <c r="AD37" i="1"/>
  <c r="AF36" i="1" s="1"/>
  <c r="AH36" i="1" s="1"/>
  <c r="Z38" i="1"/>
  <c r="AB16" i="1"/>
  <c r="C51" i="1"/>
  <c r="G51" i="1" s="1"/>
  <c r="C52" i="1"/>
  <c r="G52" i="1" s="1"/>
  <c r="AD15" i="1"/>
  <c r="AE37" i="1" s="1"/>
  <c r="AG36" i="1" s="1"/>
  <c r="AI36" i="1" s="1"/>
  <c r="C50" i="1"/>
  <c r="G50" i="1" s="1"/>
  <c r="C49" i="1"/>
  <c r="G49" i="1" s="1"/>
  <c r="K44" i="1" l="1"/>
  <c r="O44" i="1" s="1"/>
  <c r="K45" i="1"/>
  <c r="O45" i="1" s="1"/>
  <c r="K42" i="1"/>
  <c r="O42" i="1" s="1"/>
  <c r="K43" i="1"/>
  <c r="O43" i="1" s="1"/>
  <c r="AC38" i="1"/>
  <c r="T69" i="1" s="1"/>
  <c r="AB38" i="1"/>
  <c r="T68" i="1" s="1"/>
  <c r="K48" i="1" s="1"/>
  <c r="O48" i="1" s="1"/>
  <c r="C55" i="1"/>
  <c r="G55" i="1" s="1"/>
  <c r="C54" i="1"/>
  <c r="G54" i="1" s="1"/>
  <c r="C53" i="1"/>
  <c r="G53" i="1" s="1"/>
  <c r="C57" i="1"/>
  <c r="G57" i="1" s="1"/>
  <c r="C56" i="1"/>
  <c r="G56" i="1" s="1"/>
  <c r="AD16" i="1"/>
  <c r="AE38" i="1" s="1"/>
  <c r="AB17" i="1"/>
  <c r="AJ36" i="1"/>
  <c r="Z39" i="1"/>
  <c r="AD38" i="1"/>
  <c r="K47" i="1" l="1"/>
  <c r="O47" i="1" s="1"/>
  <c r="K46" i="1"/>
  <c r="O46" i="1" s="1"/>
  <c r="AC39" i="1"/>
  <c r="AB39" i="1"/>
  <c r="T70" i="1" s="1"/>
  <c r="Z40" i="1"/>
  <c r="AD39" i="1"/>
  <c r="AF38" i="1" s="1"/>
  <c r="AH38" i="1" s="1"/>
  <c r="C60" i="1"/>
  <c r="G60" i="1" s="1"/>
  <c r="C59" i="1"/>
  <c r="G59" i="1" s="1"/>
  <c r="C58" i="1"/>
  <c r="G58" i="1" s="1"/>
  <c r="AD17" i="1"/>
  <c r="AE39" i="1" s="1"/>
  <c r="AG38" i="1" s="1"/>
  <c r="AI38" i="1" s="1"/>
  <c r="AB18" i="1"/>
  <c r="K50" i="1" l="1"/>
  <c r="O50" i="1" s="1"/>
  <c r="K49" i="1"/>
  <c r="O49" i="1" s="1"/>
  <c r="AC40" i="1"/>
  <c r="AB40" i="1"/>
  <c r="T71" i="1" s="1"/>
  <c r="C63" i="1"/>
  <c r="G63" i="1" s="1"/>
  <c r="C62" i="1"/>
  <c r="G62" i="1" s="1"/>
  <c r="AB19" i="1"/>
  <c r="C61" i="1"/>
  <c r="G61" i="1" s="1"/>
  <c r="C66" i="1"/>
  <c r="G66" i="1" s="1"/>
  <c r="AD18" i="1"/>
  <c r="AE40" i="1" s="1"/>
  <c r="C65" i="1"/>
  <c r="G65" i="1" s="1"/>
  <c r="C64" i="1"/>
  <c r="G64" i="1" s="1"/>
  <c r="AJ38" i="1"/>
  <c r="AD40" i="1"/>
  <c r="Z41" i="1"/>
  <c r="K51" i="1" l="1"/>
  <c r="O51" i="1" s="1"/>
  <c r="K52" i="1"/>
  <c r="O52" i="1" s="1"/>
  <c r="K54" i="1"/>
  <c r="O54" i="1" s="1"/>
  <c r="AC41" i="1"/>
  <c r="AB41" i="1"/>
  <c r="T72" i="1" s="1"/>
  <c r="Z42" i="1"/>
  <c r="AD41" i="1"/>
  <c r="AD19" i="1"/>
  <c r="AE41" i="1" s="1"/>
  <c r="AG40" i="1" s="1"/>
  <c r="AI40" i="1" s="1"/>
  <c r="C67" i="1"/>
  <c r="G67" i="1" s="1"/>
  <c r="C69" i="1"/>
  <c r="G69" i="1" s="1"/>
  <c r="C68" i="1"/>
  <c r="G68" i="1" s="1"/>
  <c r="AB20" i="1"/>
  <c r="AE20" i="1" s="1"/>
  <c r="K57" i="1" l="1"/>
  <c r="O57" i="1" s="1"/>
  <c r="K55" i="1"/>
  <c r="O55" i="1" s="1"/>
  <c r="K56" i="1"/>
  <c r="O56" i="1" s="1"/>
  <c r="AC42" i="1"/>
  <c r="AB42" i="1"/>
  <c r="T73" i="1" s="1"/>
  <c r="K58" i="1" s="1"/>
  <c r="O58" i="1" s="1"/>
  <c r="AF40" i="1"/>
  <c r="AH40" i="1" s="1"/>
  <c r="AJ40" i="1" s="1"/>
  <c r="AD20" i="1"/>
  <c r="AE42" i="1" s="1"/>
  <c r="C77" i="1"/>
  <c r="G77" i="1" s="1"/>
  <c r="C76" i="1"/>
  <c r="G76" i="1" s="1"/>
  <c r="C75" i="1"/>
  <c r="G75" i="1" s="1"/>
  <c r="C74" i="1"/>
  <c r="G74" i="1" s="1"/>
  <c r="C73" i="1"/>
  <c r="G73" i="1" s="1"/>
  <c r="AB21" i="1"/>
  <c r="C72" i="1"/>
  <c r="G72" i="1" s="1"/>
  <c r="AD42" i="1"/>
  <c r="Z43" i="1"/>
  <c r="AK42" i="1" s="1"/>
  <c r="AC43" i="1" l="1"/>
  <c r="AB43" i="1"/>
  <c r="T74" i="1" s="1"/>
  <c r="AD43" i="1"/>
  <c r="AF42" i="1" s="1"/>
  <c r="AH42" i="1" s="1"/>
  <c r="Z44" i="1"/>
  <c r="C78" i="1"/>
  <c r="G78" i="1" s="1"/>
  <c r="AD21" i="1"/>
  <c r="AE43" i="1" s="1"/>
  <c r="AG42" i="1" s="1"/>
  <c r="AI42" i="1" s="1"/>
  <c r="AB22" i="1"/>
  <c r="K59" i="1" l="1"/>
  <c r="O59" i="1" s="1"/>
  <c r="K60" i="1"/>
  <c r="O60" i="1" s="1"/>
  <c r="K61" i="1"/>
  <c r="O61" i="1" s="1"/>
  <c r="K63" i="1"/>
  <c r="O63" i="1" s="1"/>
  <c r="K62" i="1"/>
  <c r="O62" i="1" s="1"/>
  <c r="AD44" i="1"/>
  <c r="AF44" i="1" s="1"/>
  <c r="AH44" i="1" s="1"/>
  <c r="AC44" i="1"/>
  <c r="AB44" i="1"/>
  <c r="T75" i="1" s="1"/>
  <c r="K53" i="1" s="1"/>
  <c r="O53" i="1" s="1"/>
  <c r="AJ42" i="1"/>
  <c r="C79" i="1"/>
  <c r="G79" i="1" s="1"/>
  <c r="AD22" i="1"/>
  <c r="AE44" i="1" s="1"/>
  <c r="AG44" i="1" s="1"/>
  <c r="AI44" i="1" s="1"/>
  <c r="AJ44" i="1" l="1"/>
</calcChain>
</file>

<file path=xl/sharedStrings.xml><?xml version="1.0" encoding="utf-8"?>
<sst xmlns="http://schemas.openxmlformats.org/spreadsheetml/2006/main" count="626" uniqueCount="177">
  <si>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</si>
  <si>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</si>
  <si>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</si>
  <si>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</si>
  <si>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</si>
  <si>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</si>
  <si>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</si>
  <si>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</si>
  <si>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</si>
  <si>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</si>
  <si>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</si>
  <si>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</si>
  <si>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</si>
  <si>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</si>
  <si>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</si>
  <si>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</si>
  <si>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</si>
  <si>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</si>
  <si>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</si>
  <si>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</si>
  <si>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</si>
  <si>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</si>
  <si>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</si>
  <si>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</si>
  <si>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</si>
  <si>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</si>
  <si>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</si>
  <si>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</si>
  <si>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</si>
  <si>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</si>
  <si>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</si>
  <si>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</si>
  <si>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</si>
  <si>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</si>
  <si>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</si>
  <si>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</si>
  <si>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</si>
  <si>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</si>
  <si>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</si>
  <si>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</si>
  <si>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</si>
  <si>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</si>
  <si>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</si>
  <si>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</si>
  <si>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</si>
  <si>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</si>
  <si>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</si>
  <si>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</si>
  <si>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</si>
  <si>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</si>
  <si>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</si>
  <si>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</si>
  <si>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</si>
  <si>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</si>
  <si>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</si>
  <si>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</si>
  <si>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</si>
  <si>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</si>
  <si>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</si>
  <si>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</si>
  <si>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</si>
  <si>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</si>
  <si>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</si>
  <si>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</si>
  <si>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</si>
  <si>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</si>
  <si>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</si>
  <si>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</si>
  <si>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</si>
  <si>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</si>
  <si>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</si>
  <si>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</si>
  <si>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</si>
  <si>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</si>
  <si>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</si>
  <si>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</si>
  <si>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</si>
  <si>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</si>
  <si>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</si>
  <si>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</si>
  <si>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</si>
  <si>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</si>
  <si>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</si>
  <si>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</si>
  <si>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</si>
  <si>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</si>
  <si>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</si>
  <si>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</si>
  <si>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</si>
  <si>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</si>
  <si>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</si>
  <si>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</si>
  <si>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</si>
  <si>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</si>
  <si>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</si>
  <si>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</si>
  <si>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</si>
  <si>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</si>
  <si>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</si>
  <si>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</si>
  <si>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</si>
  <si>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</si>
  <si>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</si>
  <si>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</si>
  <si>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</si>
  <si>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</si>
  <si>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</si>
  <si>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</si>
  <si>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</si>
  <si>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</si>
  <si>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</si>
  <si>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</si>
  <si>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</si>
  <si>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</si>
  <si>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</si>
  <si>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</si>
  <si>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</si>
  <si>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</si>
  <si>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</si>
  <si>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</si>
  <si>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</si>
  <si>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</si>
  <si>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</si>
  <si>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</si>
  <si>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</si>
  <si>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</si>
  <si>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</si>
  <si>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</si>
  <si>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</si>
  <si>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</si>
  <si>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</si>
  <si>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</si>
  <si>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</si>
  <si>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</si>
  <si>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</si>
  <si>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</si>
  <si>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</si>
  <si>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</si>
  <si>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</si>
  <si>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</si>
  <si>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</si>
  <si>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</si>
  <si>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</si>
  <si>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</si>
  <si>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</si>
  <si>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</si>
  <si>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</si>
  <si>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</si>
  <si>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</si>
  <si>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</si>
  <si>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</si>
  <si>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</si>
  <si>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</si>
  <si>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</si>
  <si>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</si>
  <si>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</si>
  <si>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</si>
  <si>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</si>
  <si>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</si>
  <si>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</si>
  <si>
    <t>差值</t>
    <phoneticPr fontId="1" type="noConversion"/>
  </si>
  <si>
    <t>&lt;Update&gt;&lt;Where TechnologyType="</t>
    <phoneticPr fontId="1" type="noConversion"/>
  </si>
  <si>
    <t>" /&gt;&lt;Set Cost="</t>
    <phoneticPr fontId="1" type="noConversion"/>
  </si>
  <si>
    <t>"/&gt;&lt;/Update&gt;</t>
    <phoneticPr fontId="1" type="noConversion"/>
  </si>
  <si>
    <t>&lt;Update&gt;&lt;Where CivicType="</t>
    <phoneticPr fontId="1" type="noConversion"/>
  </si>
  <si>
    <t>神秘代码</t>
    <phoneticPr fontId="1" type="noConversion"/>
  </si>
  <si>
    <t>随机需求提升</t>
  </si>
  <si>
    <t>随机需求提升</t>
    <phoneticPr fontId="1" type="noConversion"/>
  </si>
  <si>
    <t>A</t>
    <phoneticPr fontId="1" type="noConversion"/>
  </si>
  <si>
    <t>C</t>
    <phoneticPr fontId="1" type="noConversion"/>
  </si>
  <si>
    <t>M</t>
    <phoneticPr fontId="1" type="noConversion"/>
  </si>
  <si>
    <t>R</t>
    <phoneticPr fontId="1" type="noConversion"/>
  </si>
  <si>
    <t>I</t>
    <phoneticPr fontId="1" type="noConversion"/>
  </si>
  <si>
    <t>MO</t>
    <phoneticPr fontId="1" type="noConversion"/>
  </si>
  <si>
    <t>AT</t>
    <phoneticPr fontId="1" type="noConversion"/>
  </si>
  <si>
    <t>IN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</si>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</sst>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workbookViewId="0">
      <selection activeCell="P34" sqref="P34"/>
    </sheetView>
  </sheetViews>
  <sheetFormatPr defaultColWidth="9" defaultRowHeight="13.5" x14ac:dyDescent="0.15"/>
  <cols>
    <col min="1" max="1" width="28.5" customWidth="1"/>
    <col min="2" max="2" width="9.625" customWidth="1"/>
    <col min="4" max="6" width="9" hidden="1" customWidth="1"/>
    <col min="7" max="7" width="9.625" customWidth="1"/>
    <col min="9" max="9" width="27.25" customWidth="1"/>
    <col min="12" max="13" width="0" hidden="1" customWidth="1"/>
    <col min="14" max="14" width="9.125" hidden="1" customWidth="1"/>
    <col min="15" max="15" width="9.5" customWidth="1"/>
    <col min="25" max="25" width="12.625"/>
    <col min="29" max="29" width="12.625"/>
    <col min="30" max="30" width="9.875" customWidth="1"/>
    <col min="31" max="31" width="14.5" customWidth="1"/>
    <col min="32" max="32" width="12.5" customWidth="1"/>
    <col min="33" max="33" width="12.625" customWidth="1"/>
    <col min="35" max="35" width="9.375"/>
    <col min="38" max="38" width="9.375"/>
    <col min="39" max="39" width="10.125" customWidth="1"/>
    <col min="42" max="42" width="9.375"/>
    <col min="44" max="44" width="9.375"/>
  </cols>
  <sheetData>
    <row r="1" spans="1:30" x14ac:dyDescent="0.15">
      <c r="G1" s="3" t="s">
        <v>165</v>
      </c>
      <c r="H1" t="s">
        <v>0</v>
      </c>
      <c r="O1" s="3" t="s">
        <v>165</v>
      </c>
      <c r="R1" t="s">
        <v>1</v>
      </c>
      <c r="V1" t="s">
        <v>2</v>
      </c>
      <c r="Z1" t="s">
        <v>3</v>
      </c>
    </row>
    <row r="2" spans="1:30" x14ac:dyDescent="0.15">
      <c r="R2" t="s">
        <v>4</v>
      </c>
      <c r="S2" t="s">
        <v>5</v>
      </c>
      <c r="T2" t="s">
        <v>6</v>
      </c>
      <c r="V2" t="s">
        <v>4</v>
      </c>
      <c r="W2" t="s">
        <v>5</v>
      </c>
      <c r="X2" t="s">
        <v>6</v>
      </c>
      <c r="Z2" t="s">
        <v>4</v>
      </c>
      <c r="AA2" t="s">
        <v>5</v>
      </c>
      <c r="AB2" t="s">
        <v>6</v>
      </c>
      <c r="AC2" t="s">
        <v>7</v>
      </c>
    </row>
    <row r="3" spans="1:30" x14ac:dyDescent="0.15">
      <c r="A3" t="s">
        <v>8</v>
      </c>
      <c r="B3">
        <v>25</v>
      </c>
      <c r="C3">
        <f t="shared" ref="C3:C34" si="0">VLOOKUP(B3,$T$3:$AB$22,9,FALSE)</f>
        <v>30</v>
      </c>
      <c r="D3" s="3" t="s">
        <v>161</v>
      </c>
      <c r="E3" s="3" t="s">
        <v>162</v>
      </c>
      <c r="F3" s="3" t="s">
        <v>163</v>
      </c>
      <c r="G3" s="3" t="str">
        <f>_xlfn.CONCAT(D3,A3,E3,C3,F3)</f>
        <v>&lt;Update&gt;&lt;Where TechnologyType="TECH_POTTERY" /&gt;&lt;Set Cost="30"/&gt;&lt;/Update&gt;</v>
      </c>
      <c r="H3">
        <f t="shared" ref="H3:H34" si="1">VLOOKUP(B3,$T$3:$U$22,2,FALSE)</f>
        <v>1</v>
      </c>
      <c r="I3" t="s">
        <v>9</v>
      </c>
      <c r="J3">
        <v>20</v>
      </c>
      <c r="K3">
        <f t="shared" ref="K3:K34" si="2">VLOOKUP(J3,$S$46:$T$75,2,FALSE)</f>
        <v>25</v>
      </c>
      <c r="L3" s="3" t="s">
        <v>164</v>
      </c>
      <c r="M3" s="3" t="s">
        <v>162</v>
      </c>
      <c r="N3" s="3" t="s">
        <v>163</v>
      </c>
      <c r="O3" s="3" t="str">
        <f>_xlfn.CONCAT(L3,I3,M3,K3,N3)</f>
        <v>&lt;Update&gt;&lt;Where CivicType="CIVIC_CODE_OF_LAWS" /&gt;&lt;Set Cost="25"/&gt;&lt;/Update&gt;</v>
      </c>
      <c r="P3">
        <v>1</v>
      </c>
      <c r="S3">
        <v>25</v>
      </c>
      <c r="T3" s="1">
        <v>25</v>
      </c>
      <c r="U3">
        <v>1</v>
      </c>
      <c r="W3">
        <v>20</v>
      </c>
      <c r="X3">
        <v>20</v>
      </c>
      <c r="Y3" s="3" t="s">
        <v>168</v>
      </c>
      <c r="AA3">
        <v>20</v>
      </c>
      <c r="AB3" s="1">
        <v>30</v>
      </c>
      <c r="AC3" s="1">
        <f t="shared" ref="AC3:AC22" si="3">COUNTIF(B:B,T3)</f>
        <v>3</v>
      </c>
      <c r="AD3" s="1">
        <f>AB3*AC3</f>
        <v>90</v>
      </c>
    </row>
    <row r="4" spans="1:30" x14ac:dyDescent="0.15">
      <c r="A4" t="s">
        <v>10</v>
      </c>
      <c r="B4">
        <v>25</v>
      </c>
      <c r="C4">
        <f t="shared" si="0"/>
        <v>30</v>
      </c>
      <c r="D4" s="3" t="s">
        <v>161</v>
      </c>
      <c r="E4" s="3" t="s">
        <v>162</v>
      </c>
      <c r="F4" s="3" t="s">
        <v>163</v>
      </c>
      <c r="G4" s="3" t="str">
        <f t="shared" ref="G4:G67" si="4">_xlfn.CONCAT(D4,A4,E4,C4,F4)</f>
        <v>&lt;Update&gt;&lt;Where TechnologyType="TECH_ANIMAL_HUSBANDRY" /&gt;&lt;Set Cost="30"/&gt;&lt;/Update&gt;</v>
      </c>
      <c r="H4">
        <f t="shared" si="1"/>
        <v>1</v>
      </c>
      <c r="I4" t="s">
        <v>11</v>
      </c>
      <c r="J4">
        <v>40</v>
      </c>
      <c r="K4">
        <f t="shared" si="2"/>
        <v>60</v>
      </c>
      <c r="L4" s="3" t="s">
        <v>164</v>
      </c>
      <c r="M4" s="3" t="s">
        <v>162</v>
      </c>
      <c r="N4" s="3" t="s">
        <v>163</v>
      </c>
      <c r="O4" s="3" t="str">
        <f t="shared" ref="O4:O63" si="5">_xlfn.CONCAT(L4,I4,M4,K4,N4)</f>
        <v>&lt;Update&gt;&lt;Where CivicType="CIVIC_CRAFTSMANSHIP" /&gt;&lt;Set Cost="60"/&gt;&lt;/Update&gt;</v>
      </c>
      <c r="P4">
        <v>2</v>
      </c>
      <c r="R4">
        <f t="shared" ref="R4:R22" si="6">S4-S3</f>
        <v>0</v>
      </c>
      <c r="S4">
        <f>T4-T3</f>
        <v>25</v>
      </c>
      <c r="T4" s="1">
        <v>50</v>
      </c>
      <c r="U4">
        <v>2</v>
      </c>
      <c r="V4">
        <f>W4-W3</f>
        <v>-5</v>
      </c>
      <c r="W4">
        <f>X4-X3</f>
        <v>15</v>
      </c>
      <c r="X4" s="1">
        <v>35</v>
      </c>
      <c r="Y4" s="4" t="s">
        <v>168</v>
      </c>
      <c r="Z4">
        <v>10</v>
      </c>
      <c r="AA4">
        <f>AA3+Z4</f>
        <v>30</v>
      </c>
      <c r="AB4" s="1">
        <f>AB3+AA4</f>
        <v>60</v>
      </c>
      <c r="AC4" s="1">
        <f t="shared" si="3"/>
        <v>5</v>
      </c>
      <c r="AD4" s="1">
        <f t="shared" ref="AD4:AD22" si="7">AB4*AC4</f>
        <v>300</v>
      </c>
    </row>
    <row r="5" spans="1:30" x14ac:dyDescent="0.15">
      <c r="A5" t="s">
        <v>12</v>
      </c>
      <c r="B5">
        <v>25</v>
      </c>
      <c r="C5">
        <f t="shared" si="0"/>
        <v>30</v>
      </c>
      <c r="D5" s="3" t="s">
        <v>161</v>
      </c>
      <c r="E5" s="3" t="s">
        <v>162</v>
      </c>
      <c r="F5" s="3" t="s">
        <v>163</v>
      </c>
      <c r="G5" s="3" t="str">
        <f t="shared" si="4"/>
        <v>&lt;Update&gt;&lt;Where TechnologyType="TECH_MINING" /&gt;&lt;Set Cost="30"/&gt;&lt;/Update&gt;</v>
      </c>
      <c r="H5">
        <f t="shared" si="1"/>
        <v>1</v>
      </c>
      <c r="I5" t="s">
        <v>13</v>
      </c>
      <c r="J5">
        <v>40</v>
      </c>
      <c r="K5">
        <f t="shared" si="2"/>
        <v>60</v>
      </c>
      <c r="L5" s="3" t="s">
        <v>164</v>
      </c>
      <c r="M5" s="3" t="s">
        <v>162</v>
      </c>
      <c r="N5" s="3" t="s">
        <v>163</v>
      </c>
      <c r="O5" s="3" t="str">
        <f t="shared" si="5"/>
        <v>&lt;Update&gt;&lt;Where CivicType="CIVIC_FOREIGN_TRADE" /&gt;&lt;Set Cost="60"/&gt;&lt;/Update&gt;</v>
      </c>
      <c r="P5">
        <v>2</v>
      </c>
      <c r="R5">
        <f t="shared" si="6"/>
        <v>5</v>
      </c>
      <c r="S5">
        <f t="shared" ref="S5:S22" si="8">T5-T4</f>
        <v>30</v>
      </c>
      <c r="T5" s="1">
        <v>80</v>
      </c>
      <c r="U5">
        <v>3</v>
      </c>
      <c r="V5">
        <f>W5-W4</f>
        <v>5</v>
      </c>
      <c r="W5">
        <f t="shared" ref="W5:W22" si="9">X5-X4</f>
        <v>20</v>
      </c>
      <c r="X5" s="1">
        <v>55</v>
      </c>
      <c r="Y5" s="3" t="s">
        <v>168</v>
      </c>
      <c r="Z5">
        <v>10</v>
      </c>
      <c r="AA5">
        <f t="shared" ref="AA5:AA22" si="10">AA4+Z5</f>
        <v>40</v>
      </c>
      <c r="AB5" s="1">
        <f>AB4+AA5</f>
        <v>100</v>
      </c>
      <c r="AC5" s="1">
        <f t="shared" si="3"/>
        <v>3</v>
      </c>
      <c r="AD5" s="1">
        <f t="shared" si="7"/>
        <v>300</v>
      </c>
    </row>
    <row r="6" spans="1:30" x14ac:dyDescent="0.15">
      <c r="A6" t="s">
        <v>14</v>
      </c>
      <c r="B6">
        <v>50</v>
      </c>
      <c r="C6">
        <f t="shared" si="0"/>
        <v>60</v>
      </c>
      <c r="D6" s="3" t="s">
        <v>161</v>
      </c>
      <c r="E6" s="3" t="s">
        <v>162</v>
      </c>
      <c r="F6" s="3" t="s">
        <v>163</v>
      </c>
      <c r="G6" s="3" t="str">
        <f t="shared" si="4"/>
        <v>&lt;Update&gt;&lt;Where TechnologyType="TECH_SAILING" /&gt;&lt;Set Cost="60"/&gt;&lt;/Update&gt;</v>
      </c>
      <c r="H6">
        <f t="shared" si="1"/>
        <v>2</v>
      </c>
      <c r="I6" t="s">
        <v>15</v>
      </c>
      <c r="J6">
        <v>50</v>
      </c>
      <c r="K6">
        <f t="shared" si="2"/>
        <v>95</v>
      </c>
      <c r="L6" s="3" t="s">
        <v>164</v>
      </c>
      <c r="M6" s="3" t="s">
        <v>162</v>
      </c>
      <c r="N6" s="3" t="s">
        <v>163</v>
      </c>
      <c r="O6" s="3" t="str">
        <f t="shared" si="5"/>
        <v>&lt;Update&gt;&lt;Where CivicType="CIVIC_MILITARY_TRADITION" /&gt;&lt;Set Cost="95"/&gt;&lt;/Update&gt;</v>
      </c>
      <c r="P6">
        <v>3</v>
      </c>
      <c r="R6">
        <f t="shared" si="6"/>
        <v>10</v>
      </c>
      <c r="S6">
        <f t="shared" si="8"/>
        <v>40</v>
      </c>
      <c r="T6" s="1">
        <v>120</v>
      </c>
      <c r="U6">
        <v>4</v>
      </c>
      <c r="V6">
        <f t="shared" ref="V6:V22" si="11">W6-W5</f>
        <v>10</v>
      </c>
      <c r="W6">
        <f t="shared" si="9"/>
        <v>30</v>
      </c>
      <c r="X6" s="1">
        <v>85</v>
      </c>
      <c r="Y6" s="3" t="s">
        <v>169</v>
      </c>
      <c r="Z6">
        <v>10</v>
      </c>
      <c r="AA6">
        <f t="shared" si="10"/>
        <v>50</v>
      </c>
      <c r="AB6" s="1">
        <f t="shared" ref="AB6:AB22" si="12">AB5+AA6</f>
        <v>150</v>
      </c>
      <c r="AC6" s="1">
        <f t="shared" si="3"/>
        <v>4</v>
      </c>
      <c r="AD6" s="1">
        <f t="shared" si="7"/>
        <v>600</v>
      </c>
    </row>
    <row r="7" spans="1:30" x14ac:dyDescent="0.15">
      <c r="A7" t="s">
        <v>16</v>
      </c>
      <c r="B7">
        <v>50</v>
      </c>
      <c r="C7">
        <f t="shared" si="0"/>
        <v>60</v>
      </c>
      <c r="D7" s="3" t="s">
        <v>161</v>
      </c>
      <c r="E7" s="3" t="s">
        <v>162</v>
      </c>
      <c r="F7" s="3" t="s">
        <v>163</v>
      </c>
      <c r="G7" s="3" t="str">
        <f t="shared" si="4"/>
        <v>&lt;Update&gt;&lt;Where TechnologyType="TECH_ASTROLOGY" /&gt;&lt;Set Cost="60"/&gt;&lt;/Update&gt;</v>
      </c>
      <c r="H7">
        <f t="shared" si="1"/>
        <v>2</v>
      </c>
      <c r="I7" t="s">
        <v>17</v>
      </c>
      <c r="J7">
        <v>70</v>
      </c>
      <c r="K7">
        <f t="shared" si="2"/>
        <v>125</v>
      </c>
      <c r="L7" s="3" t="s">
        <v>164</v>
      </c>
      <c r="M7" s="3" t="s">
        <v>162</v>
      </c>
      <c r="N7" s="3" t="s">
        <v>163</v>
      </c>
      <c r="O7" s="3" t="str">
        <f t="shared" si="5"/>
        <v>&lt;Update&gt;&lt;Where CivicType="CIVIC_STATE_WORKFORCE" /&gt;&lt;Set Cost="125"/&gt;&lt;/Update&gt;</v>
      </c>
      <c r="P7">
        <v>3</v>
      </c>
      <c r="R7">
        <f t="shared" si="6"/>
        <v>40</v>
      </c>
      <c r="S7">
        <f t="shared" si="8"/>
        <v>80</v>
      </c>
      <c r="T7" s="1">
        <v>200</v>
      </c>
      <c r="U7">
        <v>5</v>
      </c>
      <c r="V7">
        <f t="shared" si="11"/>
        <v>-10</v>
      </c>
      <c r="W7">
        <f t="shared" si="9"/>
        <v>20</v>
      </c>
      <c r="X7" s="1">
        <v>105</v>
      </c>
      <c r="Y7" s="3" t="s">
        <v>169</v>
      </c>
      <c r="Z7">
        <v>10</v>
      </c>
      <c r="AA7">
        <f t="shared" si="10"/>
        <v>60</v>
      </c>
      <c r="AB7" s="1">
        <f t="shared" si="12"/>
        <v>210</v>
      </c>
      <c r="AC7" s="1">
        <f t="shared" si="3"/>
        <v>4</v>
      </c>
      <c r="AD7" s="1">
        <f t="shared" si="7"/>
        <v>840</v>
      </c>
    </row>
    <row r="8" spans="1:30" x14ac:dyDescent="0.15">
      <c r="A8" t="s">
        <v>18</v>
      </c>
      <c r="B8">
        <v>50</v>
      </c>
      <c r="C8">
        <f t="shared" si="0"/>
        <v>60</v>
      </c>
      <c r="D8" s="3" t="s">
        <v>161</v>
      </c>
      <c r="E8" s="3" t="s">
        <v>162</v>
      </c>
      <c r="F8" s="3" t="s">
        <v>163</v>
      </c>
      <c r="G8" s="3" t="str">
        <f t="shared" si="4"/>
        <v>&lt;Update&gt;&lt;Where TechnologyType="TECH_IRRIGATION" /&gt;&lt;Set Cost="60"/&gt;&lt;/Update&gt;</v>
      </c>
      <c r="H8">
        <f t="shared" si="1"/>
        <v>2</v>
      </c>
      <c r="I8" t="s">
        <v>19</v>
      </c>
      <c r="J8">
        <v>70</v>
      </c>
      <c r="K8">
        <f t="shared" si="2"/>
        <v>125</v>
      </c>
      <c r="L8" s="3" t="s">
        <v>164</v>
      </c>
      <c r="M8" s="3" t="s">
        <v>162</v>
      </c>
      <c r="N8" s="3" t="s">
        <v>163</v>
      </c>
      <c r="O8" s="3" t="str">
        <f t="shared" si="5"/>
        <v>&lt;Update&gt;&lt;Where CivicType="CIVIC_EARLY_EMPIRE" /&gt;&lt;Set Cost="125"/&gt;&lt;/Update&gt;</v>
      </c>
      <c r="P8">
        <v>3</v>
      </c>
      <c r="R8">
        <f t="shared" si="6"/>
        <v>20</v>
      </c>
      <c r="S8">
        <f t="shared" si="8"/>
        <v>100</v>
      </c>
      <c r="T8" s="1">
        <v>300</v>
      </c>
      <c r="U8">
        <v>6</v>
      </c>
      <c r="V8">
        <f t="shared" si="11"/>
        <v>50</v>
      </c>
      <c r="W8">
        <f t="shared" si="9"/>
        <v>70</v>
      </c>
      <c r="X8" s="1">
        <v>175</v>
      </c>
      <c r="Y8" s="3" t="s">
        <v>170</v>
      </c>
      <c r="Z8">
        <v>10</v>
      </c>
      <c r="AA8">
        <f t="shared" si="10"/>
        <v>70</v>
      </c>
      <c r="AB8" s="1">
        <f t="shared" si="12"/>
        <v>280</v>
      </c>
      <c r="AC8" s="1">
        <f t="shared" si="3"/>
        <v>4</v>
      </c>
      <c r="AD8" s="1">
        <f t="shared" si="7"/>
        <v>1120</v>
      </c>
    </row>
    <row r="9" spans="1:30" x14ac:dyDescent="0.15">
      <c r="A9" t="s">
        <v>20</v>
      </c>
      <c r="B9">
        <v>50</v>
      </c>
      <c r="C9">
        <f t="shared" si="0"/>
        <v>60</v>
      </c>
      <c r="D9" s="3" t="s">
        <v>161</v>
      </c>
      <c r="E9" s="3" t="s">
        <v>162</v>
      </c>
      <c r="F9" s="3" t="s">
        <v>163</v>
      </c>
      <c r="G9" s="3" t="str">
        <f t="shared" si="4"/>
        <v>&lt;Update&gt;&lt;Where TechnologyType="TECH_ARCHERY" /&gt;&lt;Set Cost="60"/&gt;&lt;/Update&gt;</v>
      </c>
      <c r="H9">
        <f t="shared" si="1"/>
        <v>2</v>
      </c>
      <c r="I9" t="s">
        <v>21</v>
      </c>
      <c r="J9">
        <v>50</v>
      </c>
      <c r="K9">
        <f t="shared" si="2"/>
        <v>95</v>
      </c>
      <c r="L9" s="3" t="s">
        <v>164</v>
      </c>
      <c r="M9" s="3" t="s">
        <v>162</v>
      </c>
      <c r="N9" s="3" t="s">
        <v>163</v>
      </c>
      <c r="O9" s="3" t="str">
        <f t="shared" si="5"/>
        <v>&lt;Update&gt;&lt;Where CivicType="CIVIC_MYSTICISM" /&gt;&lt;Set Cost="95"/&gt;&lt;/Update&gt;</v>
      </c>
      <c r="P9">
        <v>3</v>
      </c>
      <c r="R9">
        <f t="shared" si="6"/>
        <v>-10</v>
      </c>
      <c r="S9">
        <f t="shared" si="8"/>
        <v>90</v>
      </c>
      <c r="T9" s="1">
        <v>390</v>
      </c>
      <c r="U9">
        <v>7</v>
      </c>
      <c r="V9">
        <f t="shared" si="11"/>
        <v>30</v>
      </c>
      <c r="W9">
        <f t="shared" si="9"/>
        <v>100</v>
      </c>
      <c r="X9" s="1">
        <v>275</v>
      </c>
      <c r="Y9" s="4" t="s">
        <v>170</v>
      </c>
      <c r="Z9">
        <v>50</v>
      </c>
      <c r="AA9">
        <f t="shared" si="10"/>
        <v>120</v>
      </c>
      <c r="AB9" s="1">
        <f t="shared" si="12"/>
        <v>400</v>
      </c>
      <c r="AC9" s="1">
        <f t="shared" si="3"/>
        <v>4</v>
      </c>
      <c r="AD9" s="1">
        <f t="shared" si="7"/>
        <v>1600</v>
      </c>
    </row>
    <row r="10" spans="1:30" x14ac:dyDescent="0.15">
      <c r="A10" t="s">
        <v>22</v>
      </c>
      <c r="B10">
        <v>50</v>
      </c>
      <c r="C10">
        <f t="shared" si="0"/>
        <v>60</v>
      </c>
      <c r="D10" s="3" t="s">
        <v>161</v>
      </c>
      <c r="E10" s="3" t="s">
        <v>162</v>
      </c>
      <c r="F10" s="3" t="s">
        <v>163</v>
      </c>
      <c r="G10" s="3" t="str">
        <f t="shared" si="4"/>
        <v>&lt;Update&gt;&lt;Where TechnologyType="TECH_WRITING" /&gt;&lt;Set Cost="60"/&gt;&lt;/Update&gt;</v>
      </c>
      <c r="H10">
        <f t="shared" si="1"/>
        <v>2</v>
      </c>
      <c r="I10" t="s">
        <v>23</v>
      </c>
      <c r="J10">
        <v>110</v>
      </c>
      <c r="K10">
        <f t="shared" si="2"/>
        <v>180</v>
      </c>
      <c r="L10" s="3" t="s">
        <v>164</v>
      </c>
      <c r="M10" s="3" t="s">
        <v>162</v>
      </c>
      <c r="N10" s="3" t="s">
        <v>163</v>
      </c>
      <c r="O10" s="3" t="str">
        <f t="shared" si="5"/>
        <v>&lt;Update&gt;&lt;Where CivicType="CIVIC_GAMES_RECREATION" /&gt;&lt;Set Cost="180"/&gt;&lt;/Update&gt;</v>
      </c>
      <c r="P10">
        <v>4</v>
      </c>
      <c r="R10">
        <f t="shared" si="6"/>
        <v>120</v>
      </c>
      <c r="S10">
        <f t="shared" si="8"/>
        <v>210</v>
      </c>
      <c r="T10" s="1">
        <v>600</v>
      </c>
      <c r="U10">
        <v>8</v>
      </c>
      <c r="V10">
        <f t="shared" si="11"/>
        <v>0</v>
      </c>
      <c r="W10">
        <f t="shared" si="9"/>
        <v>100</v>
      </c>
      <c r="X10" s="1">
        <v>375</v>
      </c>
      <c r="Y10" s="3" t="s">
        <v>171</v>
      </c>
      <c r="Z10">
        <v>20</v>
      </c>
      <c r="AA10">
        <f t="shared" si="10"/>
        <v>140</v>
      </c>
      <c r="AB10" s="1">
        <f t="shared" si="12"/>
        <v>540</v>
      </c>
      <c r="AC10" s="1">
        <f t="shared" si="3"/>
        <v>5</v>
      </c>
      <c r="AD10" s="1">
        <f t="shared" si="7"/>
        <v>2700</v>
      </c>
    </row>
    <row r="11" spans="1:30" x14ac:dyDescent="0.15">
      <c r="A11" t="s">
        <v>24</v>
      </c>
      <c r="B11">
        <v>80</v>
      </c>
      <c r="C11">
        <f t="shared" si="0"/>
        <v>100</v>
      </c>
      <c r="D11" s="3" t="s">
        <v>161</v>
      </c>
      <c r="E11" s="3" t="s">
        <v>162</v>
      </c>
      <c r="F11" s="3" t="s">
        <v>163</v>
      </c>
      <c r="G11" s="3" t="str">
        <f t="shared" si="4"/>
        <v>&lt;Update&gt;&lt;Where TechnologyType="TECH_MASONRY" /&gt;&lt;Set Cost="100"/&gt;&lt;/Update&gt;</v>
      </c>
      <c r="H11">
        <f t="shared" si="1"/>
        <v>3</v>
      </c>
      <c r="I11" t="s">
        <v>25</v>
      </c>
      <c r="J11">
        <v>110</v>
      </c>
      <c r="K11">
        <f t="shared" si="2"/>
        <v>180</v>
      </c>
      <c r="L11" s="3" t="s">
        <v>164</v>
      </c>
      <c r="M11" s="3" t="s">
        <v>162</v>
      </c>
      <c r="N11" s="3" t="s">
        <v>163</v>
      </c>
      <c r="O11" s="3" t="str">
        <f t="shared" si="5"/>
        <v>&lt;Update&gt;&lt;Where CivicType="CIVIC_POLITICAL_PHILOSOPHY" /&gt;&lt;Set Cost="180"/&gt;&lt;/Update&gt;</v>
      </c>
      <c r="P11">
        <v>4</v>
      </c>
      <c r="R11">
        <f t="shared" si="6"/>
        <v>-80</v>
      </c>
      <c r="S11">
        <f t="shared" si="8"/>
        <v>130</v>
      </c>
      <c r="T11" s="1">
        <v>730</v>
      </c>
      <c r="U11">
        <v>9</v>
      </c>
      <c r="V11">
        <f t="shared" si="11"/>
        <v>10</v>
      </c>
      <c r="W11">
        <f t="shared" si="9"/>
        <v>110</v>
      </c>
      <c r="X11" s="1">
        <v>485</v>
      </c>
      <c r="Y11" s="3" t="s">
        <v>171</v>
      </c>
      <c r="Z11">
        <v>20</v>
      </c>
      <c r="AA11">
        <f t="shared" si="10"/>
        <v>160</v>
      </c>
      <c r="AB11" s="1">
        <f t="shared" si="12"/>
        <v>700</v>
      </c>
      <c r="AC11" s="1">
        <f t="shared" si="3"/>
        <v>4</v>
      </c>
      <c r="AD11" s="1">
        <f t="shared" si="7"/>
        <v>2800</v>
      </c>
    </row>
    <row r="12" spans="1:30" x14ac:dyDescent="0.15">
      <c r="A12" t="s">
        <v>26</v>
      </c>
      <c r="B12">
        <v>80</v>
      </c>
      <c r="C12">
        <f t="shared" si="0"/>
        <v>100</v>
      </c>
      <c r="D12" s="3" t="s">
        <v>161</v>
      </c>
      <c r="E12" s="3" t="s">
        <v>162</v>
      </c>
      <c r="F12" s="3" t="s">
        <v>163</v>
      </c>
      <c r="G12" s="3" t="str">
        <f t="shared" si="4"/>
        <v>&lt;Update&gt;&lt;Where TechnologyType="TECH_BRONZE_WORKING" /&gt;&lt;Set Cost="100"/&gt;&lt;/Update&gt;</v>
      </c>
      <c r="H12">
        <f t="shared" si="1"/>
        <v>3</v>
      </c>
      <c r="I12" t="s">
        <v>27</v>
      </c>
      <c r="J12">
        <v>110</v>
      </c>
      <c r="K12">
        <f t="shared" si="2"/>
        <v>180</v>
      </c>
      <c r="L12" s="3" t="s">
        <v>164</v>
      </c>
      <c r="M12" s="3" t="s">
        <v>162</v>
      </c>
      <c r="N12" s="3" t="s">
        <v>163</v>
      </c>
      <c r="O12" s="3" t="str">
        <f t="shared" si="5"/>
        <v>&lt;Update&gt;&lt;Where CivicType="CIVIC_DRAMA_POETRY" /&gt;&lt;Set Cost="180"/&gt;&lt;/Update&gt;</v>
      </c>
      <c r="P12">
        <v>4</v>
      </c>
      <c r="R12">
        <f t="shared" si="6"/>
        <v>70</v>
      </c>
      <c r="S12">
        <f t="shared" si="8"/>
        <v>200</v>
      </c>
      <c r="T12" s="1">
        <v>930</v>
      </c>
      <c r="U12">
        <v>10</v>
      </c>
      <c r="V12">
        <f t="shared" si="11"/>
        <v>185</v>
      </c>
      <c r="W12">
        <f t="shared" si="9"/>
        <v>295</v>
      </c>
      <c r="X12" s="1">
        <v>780</v>
      </c>
      <c r="Y12" s="4" t="s">
        <v>172</v>
      </c>
      <c r="Z12">
        <v>100</v>
      </c>
      <c r="AA12">
        <f t="shared" si="10"/>
        <v>260</v>
      </c>
      <c r="AB12" s="1">
        <f t="shared" si="12"/>
        <v>960</v>
      </c>
      <c r="AC12" s="1">
        <f t="shared" si="3"/>
        <v>4</v>
      </c>
      <c r="AD12" s="1">
        <f t="shared" si="7"/>
        <v>3840</v>
      </c>
    </row>
    <row r="13" spans="1:30" x14ac:dyDescent="0.15">
      <c r="A13" t="s">
        <v>28</v>
      </c>
      <c r="B13">
        <v>80</v>
      </c>
      <c r="C13">
        <f t="shared" si="0"/>
        <v>100</v>
      </c>
      <c r="D13" s="3" t="s">
        <v>161</v>
      </c>
      <c r="E13" s="3" t="s">
        <v>162</v>
      </c>
      <c r="F13" s="3" t="s">
        <v>163</v>
      </c>
      <c r="G13" s="3" t="str">
        <f t="shared" si="4"/>
        <v>&lt;Update&gt;&lt;Where TechnologyType="TECH_THE_WHEEL" /&gt;&lt;Set Cost="100"/&gt;&lt;/Update&gt;</v>
      </c>
      <c r="H13">
        <f t="shared" si="1"/>
        <v>3</v>
      </c>
      <c r="I13" t="s">
        <v>29</v>
      </c>
      <c r="J13">
        <v>120</v>
      </c>
      <c r="K13">
        <f t="shared" si="2"/>
        <v>240</v>
      </c>
      <c r="L13" s="3" t="s">
        <v>164</v>
      </c>
      <c r="M13" s="3" t="s">
        <v>162</v>
      </c>
      <c r="N13" s="3" t="s">
        <v>163</v>
      </c>
      <c r="O13" s="3" t="str">
        <f t="shared" si="5"/>
        <v>&lt;Update&gt;&lt;Where CivicType="CIVIC_MILITARY_TRAINING" /&gt;&lt;Set Cost="240"/&gt;&lt;/Update&gt;</v>
      </c>
      <c r="P13">
        <v>5</v>
      </c>
      <c r="R13">
        <f t="shared" si="6"/>
        <v>-60</v>
      </c>
      <c r="S13">
        <f t="shared" si="8"/>
        <v>140</v>
      </c>
      <c r="T13" s="1">
        <v>1070</v>
      </c>
      <c r="U13">
        <v>11</v>
      </c>
      <c r="V13">
        <f t="shared" si="11"/>
        <v>75</v>
      </c>
      <c r="W13">
        <f t="shared" si="9"/>
        <v>370</v>
      </c>
      <c r="X13" s="1">
        <v>1150</v>
      </c>
      <c r="Y13" s="3" t="s">
        <v>172</v>
      </c>
      <c r="Z13">
        <v>20</v>
      </c>
      <c r="AA13">
        <f t="shared" si="10"/>
        <v>280</v>
      </c>
      <c r="AB13" s="1">
        <f t="shared" si="12"/>
        <v>1240</v>
      </c>
      <c r="AC13" s="1">
        <f t="shared" si="3"/>
        <v>4</v>
      </c>
      <c r="AD13" s="1">
        <f t="shared" si="7"/>
        <v>4960</v>
      </c>
    </row>
    <row r="14" spans="1:30" x14ac:dyDescent="0.15">
      <c r="A14" t="s">
        <v>30</v>
      </c>
      <c r="B14">
        <v>120</v>
      </c>
      <c r="C14">
        <f t="shared" si="0"/>
        <v>150</v>
      </c>
      <c r="D14" s="3" t="s">
        <v>161</v>
      </c>
      <c r="E14" s="3" t="s">
        <v>162</v>
      </c>
      <c r="F14" s="3" t="s">
        <v>163</v>
      </c>
      <c r="G14" s="3" t="str">
        <f t="shared" si="4"/>
        <v>&lt;Update&gt;&lt;Where TechnologyType="TECH_CELESTIAL_NAVIGATION" /&gt;&lt;Set Cost="150"/&gt;&lt;/Update&gt;</v>
      </c>
      <c r="H14">
        <f t="shared" si="1"/>
        <v>4</v>
      </c>
      <c r="I14" t="s">
        <v>31</v>
      </c>
      <c r="J14">
        <v>175</v>
      </c>
      <c r="K14">
        <f t="shared" si="2"/>
        <v>300</v>
      </c>
      <c r="L14" s="3" t="s">
        <v>164</v>
      </c>
      <c r="M14" s="3" t="s">
        <v>162</v>
      </c>
      <c r="N14" s="3" t="s">
        <v>163</v>
      </c>
      <c r="O14" s="3" t="str">
        <f t="shared" si="5"/>
        <v>&lt;Update&gt;&lt;Where CivicType="CIVIC_DEFENSIVE_TACTICS" /&gt;&lt;Set Cost="300"/&gt;&lt;/Update&gt;</v>
      </c>
      <c r="P14">
        <v>5</v>
      </c>
      <c r="R14">
        <f t="shared" si="6"/>
        <v>40</v>
      </c>
      <c r="S14">
        <f t="shared" si="8"/>
        <v>180</v>
      </c>
      <c r="T14" s="1">
        <v>1250</v>
      </c>
      <c r="U14">
        <v>12</v>
      </c>
      <c r="V14">
        <f t="shared" si="11"/>
        <v>80</v>
      </c>
      <c r="W14">
        <f t="shared" si="9"/>
        <v>450</v>
      </c>
      <c r="X14" s="1">
        <v>1600</v>
      </c>
      <c r="Y14" s="3" t="s">
        <v>173</v>
      </c>
      <c r="Z14">
        <v>20</v>
      </c>
      <c r="AA14">
        <f t="shared" si="10"/>
        <v>300</v>
      </c>
      <c r="AB14" s="1">
        <f t="shared" si="12"/>
        <v>1540</v>
      </c>
      <c r="AC14" s="1">
        <f t="shared" si="3"/>
        <v>4</v>
      </c>
      <c r="AD14" s="1">
        <f t="shared" si="7"/>
        <v>6160</v>
      </c>
    </row>
    <row r="15" spans="1:30" x14ac:dyDescent="0.15">
      <c r="A15" t="s">
        <v>32</v>
      </c>
      <c r="B15">
        <v>120</v>
      </c>
      <c r="C15">
        <f t="shared" si="0"/>
        <v>150</v>
      </c>
      <c r="D15" s="3" t="s">
        <v>161</v>
      </c>
      <c r="E15" s="3" t="s">
        <v>162</v>
      </c>
      <c r="F15" s="3" t="s">
        <v>163</v>
      </c>
      <c r="G15" s="3" t="str">
        <f t="shared" si="4"/>
        <v>&lt;Update&gt;&lt;Where TechnologyType="TECH_CURRENCY" /&gt;&lt;Set Cost="150"/&gt;&lt;/Update&gt;</v>
      </c>
      <c r="H15">
        <f t="shared" si="1"/>
        <v>4</v>
      </c>
      <c r="I15" t="s">
        <v>33</v>
      </c>
      <c r="J15">
        <v>175</v>
      </c>
      <c r="K15">
        <f t="shared" si="2"/>
        <v>300</v>
      </c>
      <c r="L15" s="3" t="s">
        <v>164</v>
      </c>
      <c r="M15" s="3" t="s">
        <v>162</v>
      </c>
      <c r="N15" s="3" t="s">
        <v>163</v>
      </c>
      <c r="O15" s="3" t="str">
        <f t="shared" si="5"/>
        <v>&lt;Update&gt;&lt;Where CivicType="CIVIC_RECORDED_HISTORY" /&gt;&lt;Set Cost="300"/&gt;&lt;/Update&gt;</v>
      </c>
      <c r="P15">
        <v>5</v>
      </c>
      <c r="R15">
        <f t="shared" si="6"/>
        <v>-60</v>
      </c>
      <c r="S15">
        <f t="shared" si="8"/>
        <v>120</v>
      </c>
      <c r="T15" s="1">
        <v>1370</v>
      </c>
      <c r="U15">
        <v>13</v>
      </c>
      <c r="V15">
        <f t="shared" si="11"/>
        <v>300</v>
      </c>
      <c r="W15">
        <f t="shared" si="9"/>
        <v>750</v>
      </c>
      <c r="X15" s="1">
        <v>2350</v>
      </c>
      <c r="Y15" s="4" t="s">
        <v>173</v>
      </c>
      <c r="Z15">
        <v>150</v>
      </c>
      <c r="AA15">
        <f t="shared" si="10"/>
        <v>450</v>
      </c>
      <c r="AB15" s="1">
        <f t="shared" si="12"/>
        <v>1990</v>
      </c>
      <c r="AC15" s="1">
        <f t="shared" si="3"/>
        <v>4</v>
      </c>
      <c r="AD15" s="1">
        <f t="shared" si="7"/>
        <v>7960</v>
      </c>
    </row>
    <row r="16" spans="1:30" x14ac:dyDescent="0.15">
      <c r="A16" t="s">
        <v>34</v>
      </c>
      <c r="B16">
        <v>120</v>
      </c>
      <c r="C16">
        <f t="shared" si="0"/>
        <v>150</v>
      </c>
      <c r="D16" s="3" t="s">
        <v>161</v>
      </c>
      <c r="E16" s="3" t="s">
        <v>162</v>
      </c>
      <c r="F16" s="3" t="s">
        <v>163</v>
      </c>
      <c r="G16" s="3" t="str">
        <f t="shared" si="4"/>
        <v>&lt;Update&gt;&lt;Where TechnologyType="TECH_HORSEBACK_RIDING" /&gt;&lt;Set Cost="150"/&gt;&lt;/Update&gt;</v>
      </c>
      <c r="H16">
        <f t="shared" si="1"/>
        <v>4</v>
      </c>
      <c r="I16" t="s">
        <v>35</v>
      </c>
      <c r="J16">
        <v>120</v>
      </c>
      <c r="K16">
        <f t="shared" si="2"/>
        <v>240</v>
      </c>
      <c r="L16" s="3" t="s">
        <v>164</v>
      </c>
      <c r="M16" s="3" t="s">
        <v>162</v>
      </c>
      <c r="N16" s="3" t="s">
        <v>163</v>
      </c>
      <c r="O16" s="3" t="str">
        <f t="shared" si="5"/>
        <v>&lt;Update&gt;&lt;Where CivicType="CIVIC_THEOLOGY" /&gt;&lt;Set Cost="240"/&gt;&lt;/Update&gt;</v>
      </c>
      <c r="P16">
        <v>5</v>
      </c>
      <c r="R16">
        <f t="shared" si="6"/>
        <v>-10</v>
      </c>
      <c r="S16">
        <f t="shared" si="8"/>
        <v>110</v>
      </c>
      <c r="T16" s="1">
        <v>1480</v>
      </c>
      <c r="U16">
        <v>14</v>
      </c>
      <c r="V16">
        <f t="shared" si="11"/>
        <v>0</v>
      </c>
      <c r="W16">
        <f t="shared" si="9"/>
        <v>750</v>
      </c>
      <c r="X16" s="1">
        <v>3100</v>
      </c>
      <c r="Y16" s="3" t="s">
        <v>174</v>
      </c>
      <c r="Z16">
        <v>20</v>
      </c>
      <c r="AA16">
        <f t="shared" si="10"/>
        <v>470</v>
      </c>
      <c r="AB16" s="1">
        <f t="shared" si="12"/>
        <v>2460</v>
      </c>
      <c r="AC16" s="1">
        <f t="shared" si="3"/>
        <v>5</v>
      </c>
      <c r="AD16" s="1">
        <f t="shared" si="7"/>
        <v>12300</v>
      </c>
    </row>
    <row r="17" spans="1:39" x14ac:dyDescent="0.15">
      <c r="A17" t="s">
        <v>36</v>
      </c>
      <c r="B17">
        <v>120</v>
      </c>
      <c r="C17">
        <f t="shared" si="0"/>
        <v>150</v>
      </c>
      <c r="D17" s="3" t="s">
        <v>161</v>
      </c>
      <c r="E17" s="3" t="s">
        <v>162</v>
      </c>
      <c r="F17" s="3" t="s">
        <v>163</v>
      </c>
      <c r="G17" s="3" t="str">
        <f t="shared" si="4"/>
        <v>&lt;Update&gt;&lt;Where TechnologyType="TECH_IRON_WORKING" /&gt;&lt;Set Cost="150"/&gt;&lt;/Update&gt;</v>
      </c>
      <c r="H17">
        <f t="shared" si="1"/>
        <v>4</v>
      </c>
      <c r="I17" t="s">
        <v>37</v>
      </c>
      <c r="J17">
        <v>220</v>
      </c>
      <c r="K17">
        <f t="shared" si="2"/>
        <v>335</v>
      </c>
      <c r="L17" s="3" t="s">
        <v>164</v>
      </c>
      <c r="M17" s="3" t="s">
        <v>162</v>
      </c>
      <c r="N17" s="3" t="s">
        <v>163</v>
      </c>
      <c r="O17" s="3" t="str">
        <f t="shared" si="5"/>
        <v>&lt;Update&gt;&lt;Where CivicType="CIVIC_NAVAL_TRADITION" /&gt;&lt;Set Cost="335"/&gt;&lt;/Update&gt;</v>
      </c>
      <c r="P17">
        <v>6</v>
      </c>
      <c r="R17">
        <f t="shared" si="6"/>
        <v>70</v>
      </c>
      <c r="S17">
        <f t="shared" si="8"/>
        <v>180</v>
      </c>
      <c r="T17" s="1">
        <v>1660</v>
      </c>
      <c r="U17">
        <v>15</v>
      </c>
      <c r="V17">
        <f t="shared" si="11"/>
        <v>250</v>
      </c>
      <c r="W17">
        <f t="shared" si="9"/>
        <v>1000</v>
      </c>
      <c r="X17" s="1">
        <v>4100</v>
      </c>
      <c r="Y17" s="5" t="s">
        <v>174</v>
      </c>
      <c r="Z17">
        <v>20</v>
      </c>
      <c r="AA17">
        <f t="shared" si="10"/>
        <v>490</v>
      </c>
      <c r="AB17" s="1">
        <f t="shared" si="12"/>
        <v>2950</v>
      </c>
      <c r="AC17" s="1">
        <f t="shared" si="3"/>
        <v>3</v>
      </c>
      <c r="AD17" s="1">
        <f t="shared" si="7"/>
        <v>8850</v>
      </c>
    </row>
    <row r="18" spans="1:39" x14ac:dyDescent="0.15">
      <c r="A18" t="s">
        <v>38</v>
      </c>
      <c r="B18">
        <v>200</v>
      </c>
      <c r="C18">
        <f t="shared" si="0"/>
        <v>210</v>
      </c>
      <c r="D18" s="3" t="s">
        <v>161</v>
      </c>
      <c r="E18" s="3" t="s">
        <v>162</v>
      </c>
      <c r="F18" s="3" t="s">
        <v>163</v>
      </c>
      <c r="G18" s="3" t="str">
        <f t="shared" si="4"/>
        <v>&lt;Update&gt;&lt;Where TechnologyType="TECH_SHIPBUILDING" /&gt;&lt;Set Cost="210"/&gt;&lt;/Update&gt;</v>
      </c>
      <c r="H18">
        <f t="shared" si="1"/>
        <v>5</v>
      </c>
      <c r="I18" t="s">
        <v>39</v>
      </c>
      <c r="J18">
        <v>300</v>
      </c>
      <c r="K18">
        <f t="shared" si="2"/>
        <v>425</v>
      </c>
      <c r="L18" s="3" t="s">
        <v>164</v>
      </c>
      <c r="M18" s="3" t="s">
        <v>162</v>
      </c>
      <c r="N18" s="3" t="s">
        <v>163</v>
      </c>
      <c r="O18" s="3" t="str">
        <f t="shared" si="5"/>
        <v>&lt;Update&gt;&lt;Where CivicType="CIVIC_FEUDALISM" /&gt;&lt;Set Cost="425"/&gt;&lt;/Update&gt;</v>
      </c>
      <c r="P18">
        <v>6</v>
      </c>
      <c r="R18">
        <f t="shared" si="6"/>
        <v>10</v>
      </c>
      <c r="S18">
        <f t="shared" si="8"/>
        <v>190</v>
      </c>
      <c r="T18" s="1">
        <v>1850</v>
      </c>
      <c r="U18">
        <v>16</v>
      </c>
      <c r="V18">
        <f t="shared" si="11"/>
        <v>0</v>
      </c>
      <c r="W18">
        <f t="shared" si="9"/>
        <v>1000</v>
      </c>
      <c r="X18" s="1">
        <v>5100</v>
      </c>
      <c r="Y18" s="3" t="s">
        <v>175</v>
      </c>
      <c r="Z18">
        <v>20</v>
      </c>
      <c r="AA18">
        <f t="shared" si="10"/>
        <v>510</v>
      </c>
      <c r="AB18" s="1">
        <f t="shared" si="12"/>
        <v>3460</v>
      </c>
      <c r="AC18" s="1">
        <f t="shared" si="3"/>
        <v>6</v>
      </c>
      <c r="AD18" s="1">
        <f t="shared" si="7"/>
        <v>20760</v>
      </c>
    </row>
    <row r="19" spans="1:39" x14ac:dyDescent="0.15">
      <c r="A19" t="s">
        <v>40</v>
      </c>
      <c r="B19">
        <v>200</v>
      </c>
      <c r="C19">
        <f t="shared" si="0"/>
        <v>210</v>
      </c>
      <c r="D19" s="3" t="s">
        <v>161</v>
      </c>
      <c r="E19" s="3" t="s">
        <v>162</v>
      </c>
      <c r="F19" s="3" t="s">
        <v>163</v>
      </c>
      <c r="G19" s="3" t="str">
        <f t="shared" si="4"/>
        <v>&lt;Update&gt;&lt;Where TechnologyType="TECH_MATHEMATICS" /&gt;&lt;Set Cost="210"/&gt;&lt;/Update&gt;</v>
      </c>
      <c r="H19">
        <f t="shared" si="1"/>
        <v>5</v>
      </c>
      <c r="I19" t="s">
        <v>41</v>
      </c>
      <c r="J19">
        <v>300</v>
      </c>
      <c r="K19">
        <f t="shared" si="2"/>
        <v>425</v>
      </c>
      <c r="L19" s="3" t="s">
        <v>164</v>
      </c>
      <c r="M19" s="3" t="s">
        <v>162</v>
      </c>
      <c r="N19" s="3" t="s">
        <v>163</v>
      </c>
      <c r="O19" s="3" t="str">
        <f t="shared" si="5"/>
        <v>&lt;Update&gt;&lt;Where CivicType="CIVIC_CIVIL_SERVICE" /&gt;&lt;Set Cost="425"/&gt;&lt;/Update&gt;</v>
      </c>
      <c r="P19">
        <v>6</v>
      </c>
      <c r="R19">
        <f t="shared" si="6"/>
        <v>115</v>
      </c>
      <c r="S19">
        <f t="shared" si="8"/>
        <v>305</v>
      </c>
      <c r="T19" s="1">
        <v>2155</v>
      </c>
      <c r="U19">
        <v>17</v>
      </c>
      <c r="V19">
        <f t="shared" si="11"/>
        <v>300</v>
      </c>
      <c r="W19">
        <f t="shared" si="9"/>
        <v>1300</v>
      </c>
      <c r="X19" s="1">
        <v>6400</v>
      </c>
      <c r="Y19" s="3" t="s">
        <v>175</v>
      </c>
      <c r="Z19">
        <v>20</v>
      </c>
      <c r="AA19">
        <f t="shared" si="10"/>
        <v>530</v>
      </c>
      <c r="AB19" s="1">
        <f t="shared" si="12"/>
        <v>3990</v>
      </c>
      <c r="AC19" s="1">
        <f t="shared" si="3"/>
        <v>3</v>
      </c>
      <c r="AD19" s="1">
        <f t="shared" si="7"/>
        <v>11970</v>
      </c>
      <c r="AE19" s="3" t="s">
        <v>167</v>
      </c>
    </row>
    <row r="20" spans="1:39" x14ac:dyDescent="0.15">
      <c r="A20" t="s">
        <v>42</v>
      </c>
      <c r="B20">
        <v>200</v>
      </c>
      <c r="C20">
        <f t="shared" si="0"/>
        <v>210</v>
      </c>
      <c r="D20" s="3" t="s">
        <v>161</v>
      </c>
      <c r="E20" s="3" t="s">
        <v>162</v>
      </c>
      <c r="F20" s="3" t="s">
        <v>163</v>
      </c>
      <c r="G20" s="3" t="str">
        <f t="shared" si="4"/>
        <v>&lt;Update&gt;&lt;Where TechnologyType="TECH_CONSTRUCTION" /&gt;&lt;Set Cost="210"/&gt;&lt;/Update&gt;</v>
      </c>
      <c r="H20">
        <f t="shared" si="1"/>
        <v>5</v>
      </c>
      <c r="I20" t="s">
        <v>43</v>
      </c>
      <c r="J20">
        <v>340</v>
      </c>
      <c r="K20">
        <f t="shared" si="2"/>
        <v>465</v>
      </c>
      <c r="L20" s="3" t="s">
        <v>164</v>
      </c>
      <c r="M20" s="3" t="s">
        <v>162</v>
      </c>
      <c r="N20" s="3" t="s">
        <v>163</v>
      </c>
      <c r="O20" s="3" t="str">
        <f t="shared" si="5"/>
        <v>&lt;Update&gt;&lt;Where CivicType="CIVIC_MERCENARIES" /&gt;&lt;Set Cost="465"/&gt;&lt;/Update&gt;</v>
      </c>
      <c r="P20">
        <v>7</v>
      </c>
      <c r="R20">
        <f t="shared" si="6"/>
        <v>-260</v>
      </c>
      <c r="S20">
        <f t="shared" si="8"/>
        <v>45</v>
      </c>
      <c r="T20" s="1">
        <v>2200</v>
      </c>
      <c r="U20">
        <v>18</v>
      </c>
      <c r="V20">
        <f t="shared" si="11"/>
        <v>0</v>
      </c>
      <c r="W20">
        <f t="shared" si="9"/>
        <v>1300</v>
      </c>
      <c r="X20" s="1">
        <v>7700</v>
      </c>
      <c r="Y20" s="3" t="s">
        <v>176</v>
      </c>
      <c r="Z20">
        <v>20</v>
      </c>
      <c r="AA20">
        <f t="shared" si="10"/>
        <v>550</v>
      </c>
      <c r="AB20" s="1">
        <f t="shared" si="12"/>
        <v>4540</v>
      </c>
      <c r="AC20" s="1">
        <f t="shared" si="3"/>
        <v>6</v>
      </c>
      <c r="AD20" s="1">
        <f t="shared" si="7"/>
        <v>27240</v>
      </c>
      <c r="AE20">
        <f>AB20+0.5*AA21</f>
        <v>4825</v>
      </c>
    </row>
    <row r="21" spans="1:39" x14ac:dyDescent="0.15">
      <c r="A21" t="s">
        <v>44</v>
      </c>
      <c r="B21">
        <v>200</v>
      </c>
      <c r="C21">
        <f t="shared" si="0"/>
        <v>210</v>
      </c>
      <c r="D21" s="3" t="s">
        <v>161</v>
      </c>
      <c r="E21" s="3" t="s">
        <v>162</v>
      </c>
      <c r="F21" s="3" t="s">
        <v>163</v>
      </c>
      <c r="G21" s="3" t="str">
        <f t="shared" si="4"/>
        <v>&lt;Update&gt;&lt;Where TechnologyType="TECH_ENGINEERING" /&gt;&lt;Set Cost="210"/&gt;&lt;/Update&gt;</v>
      </c>
      <c r="H21">
        <f t="shared" si="1"/>
        <v>5</v>
      </c>
      <c r="I21" t="s">
        <v>45</v>
      </c>
      <c r="J21">
        <v>420</v>
      </c>
      <c r="K21">
        <f t="shared" si="2"/>
        <v>555</v>
      </c>
      <c r="L21" s="3" t="s">
        <v>164</v>
      </c>
      <c r="M21" s="3" t="s">
        <v>162</v>
      </c>
      <c r="N21" s="3" t="s">
        <v>163</v>
      </c>
      <c r="O21" s="3" t="str">
        <f t="shared" si="5"/>
        <v>&lt;Update&gt;&lt;Where CivicType="CIVIC_MEDIEVAL_FAIRES" /&gt;&lt;Set Cost="555"/&gt;&lt;/Update&gt;</v>
      </c>
      <c r="P21">
        <v>7</v>
      </c>
      <c r="R21">
        <f t="shared" si="6"/>
        <v>255</v>
      </c>
      <c r="S21">
        <f t="shared" si="8"/>
        <v>300</v>
      </c>
      <c r="T21" s="1">
        <v>2500</v>
      </c>
      <c r="U21">
        <v>19</v>
      </c>
      <c r="V21">
        <f t="shared" si="11"/>
        <v>-200</v>
      </c>
      <c r="W21">
        <f t="shared" si="9"/>
        <v>1100</v>
      </c>
      <c r="X21" s="1">
        <v>8800</v>
      </c>
      <c r="Y21" s="3" t="s">
        <v>176</v>
      </c>
      <c r="Z21">
        <v>20</v>
      </c>
      <c r="AA21">
        <f t="shared" si="10"/>
        <v>570</v>
      </c>
      <c r="AB21" s="1">
        <f t="shared" si="12"/>
        <v>5110</v>
      </c>
      <c r="AC21" s="1">
        <f t="shared" si="3"/>
        <v>1</v>
      </c>
      <c r="AD21" s="1">
        <f t="shared" si="7"/>
        <v>5110</v>
      </c>
    </row>
    <row r="22" spans="1:39" x14ac:dyDescent="0.15">
      <c r="A22" t="s">
        <v>46</v>
      </c>
      <c r="B22">
        <v>300</v>
      </c>
      <c r="C22">
        <f t="shared" si="0"/>
        <v>280</v>
      </c>
      <c r="D22" s="3" t="s">
        <v>161</v>
      </c>
      <c r="E22" s="3" t="s">
        <v>162</v>
      </c>
      <c r="F22" s="3" t="s">
        <v>163</v>
      </c>
      <c r="G22" s="3" t="str">
        <f t="shared" si="4"/>
        <v>&lt;Update&gt;&lt;Where TechnologyType="TECH_MILITARY_TACTICS" /&gt;&lt;Set Cost="280"/&gt;&lt;/Update&gt;</v>
      </c>
      <c r="H22">
        <f t="shared" si="1"/>
        <v>6</v>
      </c>
      <c r="I22" t="s">
        <v>47</v>
      </c>
      <c r="J22">
        <v>420</v>
      </c>
      <c r="K22">
        <f t="shared" si="2"/>
        <v>555</v>
      </c>
      <c r="L22" s="3" t="s">
        <v>164</v>
      </c>
      <c r="M22" s="3" t="s">
        <v>162</v>
      </c>
      <c r="N22" s="3" t="s">
        <v>163</v>
      </c>
      <c r="O22" s="3" t="str">
        <f t="shared" si="5"/>
        <v>&lt;Update&gt;&lt;Where CivicType="CIVIC_GUILDS" /&gt;&lt;Set Cost="555"/&gt;&lt;/Update&gt;</v>
      </c>
      <c r="P22">
        <v>7</v>
      </c>
      <c r="R22">
        <f t="shared" si="6"/>
        <v>-200</v>
      </c>
      <c r="S22">
        <f t="shared" si="8"/>
        <v>100</v>
      </c>
      <c r="T22">
        <v>2600</v>
      </c>
      <c r="U22">
        <v>20</v>
      </c>
      <c r="V22">
        <f t="shared" si="11"/>
        <v>-400</v>
      </c>
      <c r="W22">
        <f t="shared" si="9"/>
        <v>700</v>
      </c>
      <c r="X22" s="1">
        <v>9500</v>
      </c>
      <c r="Y22" s="3" t="s">
        <v>176</v>
      </c>
      <c r="Z22">
        <v>-280</v>
      </c>
      <c r="AA22">
        <f t="shared" si="10"/>
        <v>290</v>
      </c>
      <c r="AB22" s="1">
        <f t="shared" si="12"/>
        <v>5400</v>
      </c>
      <c r="AC22" s="1">
        <f t="shared" si="3"/>
        <v>1</v>
      </c>
      <c r="AD22" s="1">
        <f t="shared" si="7"/>
        <v>5400</v>
      </c>
    </row>
    <row r="23" spans="1:39" x14ac:dyDescent="0.15">
      <c r="A23" t="s">
        <v>48</v>
      </c>
      <c r="B23">
        <v>300</v>
      </c>
      <c r="C23">
        <f t="shared" si="0"/>
        <v>280</v>
      </c>
      <c r="D23" s="3" t="s">
        <v>161</v>
      </c>
      <c r="E23" s="3" t="s">
        <v>162</v>
      </c>
      <c r="F23" s="3" t="s">
        <v>163</v>
      </c>
      <c r="G23" s="3" t="str">
        <f t="shared" si="4"/>
        <v>&lt;Update&gt;&lt;Where TechnologyType="TECH_APPRENTICESHIP" /&gt;&lt;Set Cost="280"/&gt;&lt;/Update&gt;</v>
      </c>
      <c r="H23">
        <f t="shared" si="1"/>
        <v>6</v>
      </c>
      <c r="I23" t="s">
        <v>49</v>
      </c>
      <c r="J23">
        <v>340</v>
      </c>
      <c r="K23">
        <f t="shared" si="2"/>
        <v>465</v>
      </c>
      <c r="L23" s="3" t="s">
        <v>164</v>
      </c>
      <c r="M23" s="3" t="s">
        <v>162</v>
      </c>
      <c r="N23" s="3" t="s">
        <v>163</v>
      </c>
      <c r="O23" s="3" t="str">
        <f t="shared" si="5"/>
        <v>&lt;Update&gt;&lt;Where CivicType="CIVIC_DIVINE_RIGHT" /&gt;&lt;Set Cost="465"/&gt;&lt;/Update&gt;</v>
      </c>
      <c r="P23">
        <v>7</v>
      </c>
      <c r="T23" t="s">
        <v>50</v>
      </c>
      <c r="X23" t="s">
        <v>3</v>
      </c>
    </row>
    <row r="24" spans="1:39" x14ac:dyDescent="0.15">
      <c r="A24" t="s">
        <v>51</v>
      </c>
      <c r="B24">
        <v>300</v>
      </c>
      <c r="C24">
        <f t="shared" si="0"/>
        <v>280</v>
      </c>
      <c r="D24" s="3" t="s">
        <v>161</v>
      </c>
      <c r="E24" s="3" t="s">
        <v>162</v>
      </c>
      <c r="F24" s="3" t="s">
        <v>163</v>
      </c>
      <c r="G24" s="3" t="str">
        <f t="shared" si="4"/>
        <v>&lt;Update&gt;&lt;Where TechnologyType="TECH_MACHINERY" /&gt;&lt;Set Cost="280"/&gt;&lt;/Update&gt;</v>
      </c>
      <c r="H24">
        <f t="shared" si="1"/>
        <v>6</v>
      </c>
      <c r="I24" t="s">
        <v>52</v>
      </c>
      <c r="J24">
        <v>440</v>
      </c>
      <c r="K24">
        <f t="shared" si="2"/>
        <v>630</v>
      </c>
      <c r="L24" s="3" t="s">
        <v>164</v>
      </c>
      <c r="M24" s="3" t="s">
        <v>162</v>
      </c>
      <c r="N24" s="3" t="s">
        <v>163</v>
      </c>
      <c r="O24" s="3" t="str">
        <f t="shared" si="5"/>
        <v>&lt;Update&gt;&lt;Where CivicType="CIVIC_EXPLORATION" /&gt;&lt;Set Cost="630"/&gt;&lt;/Update&gt;</v>
      </c>
      <c r="P24">
        <v>8</v>
      </c>
      <c r="R24" t="s">
        <v>53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X24" t="s">
        <v>4</v>
      </c>
      <c r="Y24" t="s">
        <v>5</v>
      </c>
      <c r="Z24" t="s">
        <v>57</v>
      </c>
      <c r="AA24" s="3" t="s">
        <v>160</v>
      </c>
      <c r="AB24" t="s">
        <v>55</v>
      </c>
      <c r="AC24" t="s">
        <v>56</v>
      </c>
      <c r="AD24" t="s">
        <v>59</v>
      </c>
      <c r="AE24" t="s">
        <v>60</v>
      </c>
      <c r="AF24" t="s">
        <v>61</v>
      </c>
      <c r="AG24" t="s">
        <v>62</v>
      </c>
      <c r="AH24" t="s">
        <v>63</v>
      </c>
      <c r="AI24" t="s">
        <v>64</v>
      </c>
      <c r="AJ24" t="s">
        <v>65</v>
      </c>
    </row>
    <row r="25" spans="1:39" x14ac:dyDescent="0.15">
      <c r="A25" t="s">
        <v>66</v>
      </c>
      <c r="B25">
        <v>390</v>
      </c>
      <c r="C25">
        <f t="shared" si="0"/>
        <v>400</v>
      </c>
      <c r="D25" s="3" t="s">
        <v>161</v>
      </c>
      <c r="E25" s="3" t="s">
        <v>162</v>
      </c>
      <c r="F25" s="3" t="s">
        <v>163</v>
      </c>
      <c r="G25" s="3" t="str">
        <f t="shared" si="4"/>
        <v>&lt;Update&gt;&lt;Where TechnologyType="TECH_EDUCATION" /&gt;&lt;Set Cost="400"/&gt;&lt;/Update&gt;</v>
      </c>
      <c r="H25">
        <f t="shared" si="1"/>
        <v>7</v>
      </c>
      <c r="I25" t="s">
        <v>67</v>
      </c>
      <c r="J25">
        <v>600</v>
      </c>
      <c r="K25">
        <f t="shared" si="2"/>
        <v>750</v>
      </c>
      <c r="L25" s="3" t="s">
        <v>164</v>
      </c>
      <c r="M25" s="3" t="s">
        <v>162</v>
      </c>
      <c r="N25" s="3" t="s">
        <v>163</v>
      </c>
      <c r="O25" s="3" t="str">
        <f t="shared" si="5"/>
        <v>&lt;Update&gt;&lt;Where CivicType="CIVIC_HUMANISM" /&gt;&lt;Set Cost="750"/&gt;&lt;/Update&gt;</v>
      </c>
      <c r="P25">
        <v>8</v>
      </c>
      <c r="R25">
        <v>1</v>
      </c>
      <c r="S25">
        <f t="shared" ref="S25:S44" si="13">SUMIF($P$3:$P$79,R25,$J$3:$J$79)</f>
        <v>20</v>
      </c>
      <c r="T25">
        <v>20</v>
      </c>
      <c r="U25">
        <v>20</v>
      </c>
      <c r="V25">
        <f>(T25+U25)/2</f>
        <v>20</v>
      </c>
      <c r="W25">
        <f>S25/V25</f>
        <v>1</v>
      </c>
      <c r="X25">
        <v>0</v>
      </c>
      <c r="Y25">
        <v>25</v>
      </c>
      <c r="Z25">
        <f>0+Y25</f>
        <v>25</v>
      </c>
      <c r="AA25">
        <v>0</v>
      </c>
      <c r="AB25">
        <f t="shared" ref="AB25:AB28" si="14">Z25-0.5*AA25</f>
        <v>25</v>
      </c>
      <c r="AC25">
        <f t="shared" ref="AC25:AC28" si="15">Z25+0.5*AA25</f>
        <v>25</v>
      </c>
      <c r="AD25">
        <f t="shared" ref="AD25:AD44" si="16">Z25*W25</f>
        <v>25</v>
      </c>
      <c r="AE25">
        <f t="shared" ref="AE25:AE44" si="17">AD3</f>
        <v>90</v>
      </c>
      <c r="AF25" s="7">
        <f>AD25+AD26+AD27</f>
        <v>585</v>
      </c>
      <c r="AG25" s="7">
        <f>AE25+AE26+AE27</f>
        <v>690</v>
      </c>
      <c r="AH25" s="7">
        <f>AF25</f>
        <v>585</v>
      </c>
      <c r="AI25" s="7">
        <f>AG25</f>
        <v>690</v>
      </c>
      <c r="AJ25" s="7">
        <f>AH25-AI25</f>
        <v>-105</v>
      </c>
      <c r="AK25" s="3" t="s">
        <v>168</v>
      </c>
      <c r="AL25" s="7"/>
      <c r="AM25" s="7"/>
    </row>
    <row r="26" spans="1:39" x14ac:dyDescent="0.15">
      <c r="A26" t="s">
        <v>68</v>
      </c>
      <c r="B26">
        <v>390</v>
      </c>
      <c r="C26">
        <f t="shared" si="0"/>
        <v>400</v>
      </c>
      <c r="D26" s="3" t="s">
        <v>161</v>
      </c>
      <c r="E26" s="3" t="s">
        <v>162</v>
      </c>
      <c r="F26" s="3" t="s">
        <v>163</v>
      </c>
      <c r="G26" s="3" t="str">
        <f t="shared" si="4"/>
        <v>&lt;Update&gt;&lt;Where TechnologyType="TECH_STIRRUPS" /&gt;&lt;Set Cost="400"/&gt;&lt;/Update&gt;</v>
      </c>
      <c r="H26">
        <f t="shared" si="1"/>
        <v>7</v>
      </c>
      <c r="I26" t="s">
        <v>69</v>
      </c>
      <c r="J26">
        <v>600</v>
      </c>
      <c r="K26">
        <f t="shared" si="2"/>
        <v>750</v>
      </c>
      <c r="L26" s="3" t="s">
        <v>164</v>
      </c>
      <c r="M26" s="3" t="s">
        <v>162</v>
      </c>
      <c r="N26" s="3" t="s">
        <v>163</v>
      </c>
      <c r="O26" s="3" t="str">
        <f t="shared" si="5"/>
        <v>&lt;Update&gt;&lt;Where CivicType="CIVIC_DIPLOMATIC_SERVICE" /&gt;&lt;Set Cost="750"/&gt;&lt;/Update&gt;</v>
      </c>
      <c r="P26">
        <v>8</v>
      </c>
      <c r="R26">
        <v>2</v>
      </c>
      <c r="S26">
        <f t="shared" si="13"/>
        <v>80</v>
      </c>
      <c r="T26">
        <v>40</v>
      </c>
      <c r="U26">
        <v>40</v>
      </c>
      <c r="V26">
        <f t="shared" ref="V26:V43" si="18">(T26+U26)/2</f>
        <v>40</v>
      </c>
      <c r="W26">
        <f>S26/V26</f>
        <v>2</v>
      </c>
      <c r="X26">
        <v>10</v>
      </c>
      <c r="Y26">
        <f>Y25+X26</f>
        <v>35</v>
      </c>
      <c r="Z26">
        <f>Z25+Y26</f>
        <v>60</v>
      </c>
      <c r="AA26">
        <v>0</v>
      </c>
      <c r="AB26">
        <f t="shared" si="14"/>
        <v>60</v>
      </c>
      <c r="AC26">
        <f t="shared" si="15"/>
        <v>60</v>
      </c>
      <c r="AD26">
        <f t="shared" si="16"/>
        <v>120</v>
      </c>
      <c r="AE26">
        <f t="shared" si="17"/>
        <v>300</v>
      </c>
      <c r="AF26" s="7"/>
      <c r="AG26" s="7"/>
      <c r="AH26" s="7"/>
      <c r="AI26" s="7"/>
      <c r="AJ26" s="7"/>
      <c r="AK26" s="4" t="s">
        <v>168</v>
      </c>
      <c r="AL26" s="7"/>
      <c r="AM26" s="7"/>
    </row>
    <row r="27" spans="1:39" x14ac:dyDescent="0.15">
      <c r="A27" t="s">
        <v>70</v>
      </c>
      <c r="B27">
        <v>390</v>
      </c>
      <c r="C27">
        <f t="shared" si="0"/>
        <v>400</v>
      </c>
      <c r="D27" s="3" t="s">
        <v>161</v>
      </c>
      <c r="E27" s="3" t="s">
        <v>162</v>
      </c>
      <c r="F27" s="3" t="s">
        <v>163</v>
      </c>
      <c r="G27" s="3" t="str">
        <f t="shared" si="4"/>
        <v>&lt;Update&gt;&lt;Where TechnologyType="TECH_MILITARY_ENGINEERING" /&gt;&lt;Set Cost="400"/&gt;&lt;/Update&gt;</v>
      </c>
      <c r="H27">
        <f t="shared" si="1"/>
        <v>7</v>
      </c>
      <c r="I27" t="s">
        <v>71</v>
      </c>
      <c r="J27">
        <v>440</v>
      </c>
      <c r="K27">
        <f t="shared" si="2"/>
        <v>630</v>
      </c>
      <c r="L27" s="3" t="s">
        <v>164</v>
      </c>
      <c r="M27" s="3" t="s">
        <v>162</v>
      </c>
      <c r="N27" s="3" t="s">
        <v>163</v>
      </c>
      <c r="O27" s="3" t="str">
        <f t="shared" si="5"/>
        <v>&lt;Update&gt;&lt;Where CivicType="CIVIC_REFORMED_CHURCH" /&gt;&lt;Set Cost="630"/&gt;&lt;/Update&gt;</v>
      </c>
      <c r="P27">
        <v>8</v>
      </c>
      <c r="R27">
        <v>3</v>
      </c>
      <c r="S27">
        <f t="shared" si="13"/>
        <v>240</v>
      </c>
      <c r="T27">
        <v>50</v>
      </c>
      <c r="U27">
        <v>70</v>
      </c>
      <c r="V27">
        <f t="shared" si="18"/>
        <v>60</v>
      </c>
      <c r="W27">
        <f>S27/V27</f>
        <v>4</v>
      </c>
      <c r="X27">
        <v>15</v>
      </c>
      <c r="Y27">
        <f t="shared" ref="Y27:Y43" si="19">Y26+X27</f>
        <v>50</v>
      </c>
      <c r="Z27">
        <f t="shared" ref="Z27:Z43" si="20">Z26+Y27</f>
        <v>110</v>
      </c>
      <c r="AA27">
        <v>30</v>
      </c>
      <c r="AB27">
        <f t="shared" si="14"/>
        <v>95</v>
      </c>
      <c r="AC27">
        <f t="shared" si="15"/>
        <v>125</v>
      </c>
      <c r="AD27">
        <f t="shared" si="16"/>
        <v>440</v>
      </c>
      <c r="AE27">
        <f t="shared" si="17"/>
        <v>300</v>
      </c>
      <c r="AF27" s="7"/>
      <c r="AG27" s="7"/>
      <c r="AH27" s="7"/>
      <c r="AI27" s="7"/>
      <c r="AJ27" s="7"/>
      <c r="AK27" s="3" t="s">
        <v>168</v>
      </c>
      <c r="AL27" s="7"/>
      <c r="AM27" s="7"/>
    </row>
    <row r="28" spans="1:39" x14ac:dyDescent="0.15">
      <c r="A28" t="s">
        <v>72</v>
      </c>
      <c r="B28">
        <v>390</v>
      </c>
      <c r="C28">
        <f t="shared" si="0"/>
        <v>400</v>
      </c>
      <c r="D28" s="3" t="s">
        <v>161</v>
      </c>
      <c r="E28" s="3" t="s">
        <v>162</v>
      </c>
      <c r="F28" s="3" t="s">
        <v>163</v>
      </c>
      <c r="G28" s="3" t="str">
        <f t="shared" si="4"/>
        <v>&lt;Update&gt;&lt;Where TechnologyType="TECH_CASTLES" /&gt;&lt;Set Cost="400"/&gt;&lt;/Update&gt;</v>
      </c>
      <c r="H28">
        <f t="shared" si="1"/>
        <v>7</v>
      </c>
      <c r="I28" t="s">
        <v>73</v>
      </c>
      <c r="J28">
        <v>720</v>
      </c>
      <c r="K28">
        <f t="shared" si="2"/>
        <v>900</v>
      </c>
      <c r="L28" s="3" t="s">
        <v>164</v>
      </c>
      <c r="M28" s="3" t="s">
        <v>162</v>
      </c>
      <c r="N28" s="3" t="s">
        <v>163</v>
      </c>
      <c r="O28" s="3" t="str">
        <f t="shared" si="5"/>
        <v>&lt;Update&gt;&lt;Where CivicType="CIVIC_MERCANTILISM" /&gt;&lt;Set Cost="900"/&gt;&lt;/Update&gt;</v>
      </c>
      <c r="P28">
        <v>9</v>
      </c>
      <c r="R28">
        <v>4</v>
      </c>
      <c r="S28">
        <f t="shared" si="13"/>
        <v>330</v>
      </c>
      <c r="T28">
        <v>110</v>
      </c>
      <c r="U28">
        <v>110</v>
      </c>
      <c r="V28">
        <f t="shared" si="18"/>
        <v>110</v>
      </c>
      <c r="W28">
        <f>S28/V28</f>
        <v>3</v>
      </c>
      <c r="X28">
        <v>20</v>
      </c>
      <c r="Y28">
        <f t="shared" si="19"/>
        <v>70</v>
      </c>
      <c r="Z28">
        <f t="shared" si="20"/>
        <v>180</v>
      </c>
      <c r="AA28">
        <v>0</v>
      </c>
      <c r="AB28">
        <f t="shared" si="14"/>
        <v>180</v>
      </c>
      <c r="AC28">
        <f t="shared" si="15"/>
        <v>180</v>
      </c>
      <c r="AD28">
        <f t="shared" si="16"/>
        <v>540</v>
      </c>
      <c r="AE28">
        <f t="shared" si="17"/>
        <v>600</v>
      </c>
      <c r="AF28" s="7">
        <f>AD28+AD29</f>
        <v>1350</v>
      </c>
      <c r="AG28" s="7">
        <f>AE28+AE29</f>
        <v>1440</v>
      </c>
      <c r="AH28" s="7">
        <f>AH25+AF28</f>
        <v>1935</v>
      </c>
      <c r="AI28" s="7">
        <f>AI25+AG28</f>
        <v>2130</v>
      </c>
      <c r="AJ28" s="7">
        <f>AH28-AI28</f>
        <v>-195</v>
      </c>
      <c r="AK28" s="6" t="s">
        <v>169</v>
      </c>
      <c r="AL28" s="7"/>
      <c r="AM28" s="7"/>
    </row>
    <row r="29" spans="1:39" x14ac:dyDescent="0.15">
      <c r="A29" t="s">
        <v>74</v>
      </c>
      <c r="B29">
        <v>600</v>
      </c>
      <c r="C29">
        <f t="shared" si="0"/>
        <v>540</v>
      </c>
      <c r="D29" s="3" t="s">
        <v>161</v>
      </c>
      <c r="E29" s="3" t="s">
        <v>162</v>
      </c>
      <c r="F29" s="3" t="s">
        <v>163</v>
      </c>
      <c r="G29" s="3" t="str">
        <f t="shared" si="4"/>
        <v>&lt;Update&gt;&lt;Where TechnologyType="TECH_CARTOGRAPHY" /&gt;&lt;Set Cost="540"/&gt;&lt;/Update&gt;</v>
      </c>
      <c r="H29">
        <f t="shared" si="1"/>
        <v>8</v>
      </c>
      <c r="I29" t="s">
        <v>75</v>
      </c>
      <c r="J29">
        <v>720</v>
      </c>
      <c r="K29">
        <f t="shared" si="2"/>
        <v>900</v>
      </c>
      <c r="L29" s="3" t="s">
        <v>164</v>
      </c>
      <c r="M29" s="3" t="s">
        <v>162</v>
      </c>
      <c r="N29" s="3" t="s">
        <v>163</v>
      </c>
      <c r="O29" s="3" t="str">
        <f t="shared" si="5"/>
        <v>&lt;Update&gt;&lt;Where CivicType="CIVIC_THE_ENLIGHTENMENT" /&gt;&lt;Set Cost="900"/&gt;&lt;/Update&gt;</v>
      </c>
      <c r="P29">
        <v>9</v>
      </c>
      <c r="R29">
        <v>5</v>
      </c>
      <c r="S29">
        <f t="shared" si="13"/>
        <v>590</v>
      </c>
      <c r="T29">
        <v>120</v>
      </c>
      <c r="U29">
        <v>175</v>
      </c>
      <c r="V29">
        <f t="shared" si="18"/>
        <v>147.5</v>
      </c>
      <c r="W29">
        <v>3</v>
      </c>
      <c r="X29">
        <v>20</v>
      </c>
      <c r="Y29">
        <f t="shared" si="19"/>
        <v>90</v>
      </c>
      <c r="Z29">
        <f t="shared" si="20"/>
        <v>270</v>
      </c>
      <c r="AA29">
        <v>60</v>
      </c>
      <c r="AB29">
        <f t="shared" ref="AB29" si="21">Z29-0.5*AA29</f>
        <v>240</v>
      </c>
      <c r="AC29">
        <f t="shared" ref="AC29" si="22">Z29+0.5*AA29</f>
        <v>300</v>
      </c>
      <c r="AD29">
        <f t="shared" si="16"/>
        <v>810</v>
      </c>
      <c r="AE29">
        <f t="shared" si="17"/>
        <v>840</v>
      </c>
      <c r="AF29" s="7"/>
      <c r="AG29" s="7"/>
      <c r="AH29" s="7"/>
      <c r="AI29" s="7"/>
      <c r="AJ29" s="7"/>
      <c r="AK29" s="3" t="s">
        <v>169</v>
      </c>
      <c r="AL29" s="7"/>
      <c r="AM29" s="7"/>
    </row>
    <row r="30" spans="1:39" x14ac:dyDescent="0.15">
      <c r="A30" t="s">
        <v>76</v>
      </c>
      <c r="B30">
        <v>600</v>
      </c>
      <c r="C30">
        <f t="shared" si="0"/>
        <v>540</v>
      </c>
      <c r="D30" s="3" t="s">
        <v>161</v>
      </c>
      <c r="E30" s="3" t="s">
        <v>162</v>
      </c>
      <c r="F30" s="3" t="s">
        <v>163</v>
      </c>
      <c r="G30" s="3" t="str">
        <f t="shared" si="4"/>
        <v>&lt;Update&gt;&lt;Where TechnologyType="TECH_MASS_PRODUCTION" /&gt;&lt;Set Cost="540"/&gt;&lt;/Update&gt;</v>
      </c>
      <c r="H30">
        <f t="shared" si="1"/>
        <v>8</v>
      </c>
      <c r="I30" t="s">
        <v>77</v>
      </c>
      <c r="J30">
        <v>800</v>
      </c>
      <c r="K30">
        <f t="shared" si="2"/>
        <v>1135</v>
      </c>
      <c r="L30" s="3" t="s">
        <v>164</v>
      </c>
      <c r="M30" s="3" t="s">
        <v>162</v>
      </c>
      <c r="N30" s="3" t="s">
        <v>163</v>
      </c>
      <c r="O30" s="3" t="str">
        <f t="shared" si="5"/>
        <v>&lt;Update&gt;&lt;Where CivicType="CIVIC_COLONIALISM" /&gt;&lt;Set Cost="1135"/&gt;&lt;/Update&gt;</v>
      </c>
      <c r="P30">
        <v>10</v>
      </c>
      <c r="R30">
        <v>6</v>
      </c>
      <c r="S30">
        <f t="shared" si="13"/>
        <v>820</v>
      </c>
      <c r="T30">
        <v>220</v>
      </c>
      <c r="U30">
        <v>300</v>
      </c>
      <c r="V30">
        <f t="shared" si="18"/>
        <v>260</v>
      </c>
      <c r="W30">
        <v>3</v>
      </c>
      <c r="X30">
        <v>20</v>
      </c>
      <c r="Y30">
        <f t="shared" si="19"/>
        <v>110</v>
      </c>
      <c r="Z30">
        <f t="shared" si="20"/>
        <v>380</v>
      </c>
      <c r="AA30">
        <v>90</v>
      </c>
      <c r="AB30">
        <f t="shared" ref="AB30:AB44" si="23">Z30-0.5*AA30</f>
        <v>335</v>
      </c>
      <c r="AC30">
        <f t="shared" ref="AC30:AC44" si="24">Z30+0.5*AA30</f>
        <v>425</v>
      </c>
      <c r="AD30">
        <f t="shared" si="16"/>
        <v>1140</v>
      </c>
      <c r="AE30">
        <f t="shared" si="17"/>
        <v>1120</v>
      </c>
      <c r="AF30" s="7">
        <f>AD30+AD31</f>
        <v>2670</v>
      </c>
      <c r="AG30" s="7">
        <f>AE30+AE31</f>
        <v>2720</v>
      </c>
      <c r="AH30" s="7">
        <f>AH28+AF30</f>
        <v>4605</v>
      </c>
      <c r="AI30" s="7">
        <f>AI28+AG30</f>
        <v>4850</v>
      </c>
      <c r="AJ30" s="7">
        <f>AH30-AI30</f>
        <v>-245</v>
      </c>
      <c r="AK30" s="3" t="s">
        <v>170</v>
      </c>
      <c r="AL30" s="7"/>
      <c r="AM30" s="7"/>
    </row>
    <row r="31" spans="1:39" x14ac:dyDescent="0.15">
      <c r="A31" t="s">
        <v>78</v>
      </c>
      <c r="B31">
        <v>600</v>
      </c>
      <c r="C31">
        <f t="shared" si="0"/>
        <v>540</v>
      </c>
      <c r="D31" s="3" t="s">
        <v>161</v>
      </c>
      <c r="E31" s="3" t="s">
        <v>162</v>
      </c>
      <c r="F31" s="3" t="s">
        <v>163</v>
      </c>
      <c r="G31" s="3" t="str">
        <f t="shared" si="4"/>
        <v>&lt;Update&gt;&lt;Where TechnologyType="TECH_BANKING" /&gt;&lt;Set Cost="540"/&gt;&lt;/Update&gt;</v>
      </c>
      <c r="H31">
        <f t="shared" si="1"/>
        <v>8</v>
      </c>
      <c r="I31" t="s">
        <v>79</v>
      </c>
      <c r="J31">
        <v>1010</v>
      </c>
      <c r="K31">
        <f t="shared" si="2"/>
        <v>1285</v>
      </c>
      <c r="L31" s="3" t="s">
        <v>164</v>
      </c>
      <c r="M31" s="3" t="s">
        <v>162</v>
      </c>
      <c r="N31" s="3" t="s">
        <v>163</v>
      </c>
      <c r="O31" s="3" t="str">
        <f t="shared" si="5"/>
        <v>&lt;Update&gt;&lt;Where CivicType="CIVIC_CIVIL_ENGINEERING" /&gt;&lt;Set Cost="1285"/&gt;&lt;/Update&gt;</v>
      </c>
      <c r="P31">
        <v>10</v>
      </c>
      <c r="R31">
        <v>7</v>
      </c>
      <c r="S31">
        <f t="shared" si="13"/>
        <v>1520</v>
      </c>
      <c r="T31">
        <v>340</v>
      </c>
      <c r="U31">
        <v>420</v>
      </c>
      <c r="V31">
        <f t="shared" si="18"/>
        <v>380</v>
      </c>
      <c r="W31">
        <v>3</v>
      </c>
      <c r="X31">
        <v>20</v>
      </c>
      <c r="Y31">
        <f t="shared" si="19"/>
        <v>130</v>
      </c>
      <c r="Z31">
        <f t="shared" si="20"/>
        <v>510</v>
      </c>
      <c r="AA31">
        <v>90</v>
      </c>
      <c r="AB31">
        <f t="shared" si="23"/>
        <v>465</v>
      </c>
      <c r="AC31">
        <f t="shared" si="24"/>
        <v>555</v>
      </c>
      <c r="AD31">
        <f t="shared" si="16"/>
        <v>1530</v>
      </c>
      <c r="AE31">
        <f t="shared" si="17"/>
        <v>1600</v>
      </c>
      <c r="AF31" s="7"/>
      <c r="AG31" s="7"/>
      <c r="AH31" s="7"/>
      <c r="AI31" s="7"/>
      <c r="AJ31" s="7"/>
      <c r="AK31" s="4" t="s">
        <v>170</v>
      </c>
      <c r="AL31" s="7"/>
      <c r="AM31" s="7"/>
    </row>
    <row r="32" spans="1:39" x14ac:dyDescent="0.15">
      <c r="A32" t="s">
        <v>80</v>
      </c>
      <c r="B32">
        <v>600</v>
      </c>
      <c r="C32">
        <f t="shared" si="0"/>
        <v>540</v>
      </c>
      <c r="D32" s="3" t="s">
        <v>161</v>
      </c>
      <c r="E32" s="3" t="s">
        <v>162</v>
      </c>
      <c r="F32" s="3" t="s">
        <v>163</v>
      </c>
      <c r="G32" s="3" t="str">
        <f t="shared" si="4"/>
        <v>&lt;Update&gt;&lt;Where TechnologyType="TECH_GUNPOWDER" /&gt;&lt;Set Cost="540"/&gt;&lt;/Update&gt;</v>
      </c>
      <c r="H32">
        <f t="shared" si="1"/>
        <v>8</v>
      </c>
      <c r="I32" t="s">
        <v>81</v>
      </c>
      <c r="J32">
        <v>1010</v>
      </c>
      <c r="K32">
        <f t="shared" si="2"/>
        <v>1285</v>
      </c>
      <c r="L32" s="3" t="s">
        <v>164</v>
      </c>
      <c r="M32" s="3" t="s">
        <v>162</v>
      </c>
      <c r="N32" s="3" t="s">
        <v>163</v>
      </c>
      <c r="O32" s="3" t="str">
        <f t="shared" si="5"/>
        <v>&lt;Update&gt;&lt;Where CivicType="CIVIC_NATIONALISM" /&gt;&lt;Set Cost="1285"/&gt;&lt;/Update&gt;</v>
      </c>
      <c r="P32">
        <v>10</v>
      </c>
      <c r="R32">
        <v>8</v>
      </c>
      <c r="S32">
        <f t="shared" si="13"/>
        <v>2080</v>
      </c>
      <c r="T32">
        <v>440</v>
      </c>
      <c r="U32">
        <v>600</v>
      </c>
      <c r="V32">
        <f t="shared" si="18"/>
        <v>520</v>
      </c>
      <c r="W32">
        <v>3</v>
      </c>
      <c r="X32">
        <v>50</v>
      </c>
      <c r="Y32">
        <f t="shared" si="19"/>
        <v>180</v>
      </c>
      <c r="Z32">
        <f t="shared" si="20"/>
        <v>690</v>
      </c>
      <c r="AA32">
        <v>120</v>
      </c>
      <c r="AB32">
        <f t="shared" si="23"/>
        <v>630</v>
      </c>
      <c r="AC32">
        <f t="shared" si="24"/>
        <v>750</v>
      </c>
      <c r="AD32">
        <f t="shared" si="16"/>
        <v>2070</v>
      </c>
      <c r="AE32">
        <f t="shared" si="17"/>
        <v>2700</v>
      </c>
      <c r="AF32" s="7">
        <f>AD32+AD33</f>
        <v>3870</v>
      </c>
      <c r="AG32" s="7">
        <f>AE32+AE33</f>
        <v>5500</v>
      </c>
      <c r="AH32" s="7">
        <f>AH30+AF32</f>
        <v>8475</v>
      </c>
      <c r="AI32" s="7">
        <f>AI30+AG32</f>
        <v>10350</v>
      </c>
      <c r="AJ32" s="7">
        <f>AH32-AI32</f>
        <v>-1875</v>
      </c>
      <c r="AK32" s="6" t="s">
        <v>171</v>
      </c>
      <c r="AL32" s="7"/>
      <c r="AM32" s="7"/>
    </row>
    <row r="33" spans="1:39" x14ac:dyDescent="0.15">
      <c r="A33" t="s">
        <v>82</v>
      </c>
      <c r="B33">
        <v>600</v>
      </c>
      <c r="C33">
        <f t="shared" si="0"/>
        <v>540</v>
      </c>
      <c r="D33" s="3" t="s">
        <v>161</v>
      </c>
      <c r="E33" s="3" t="s">
        <v>162</v>
      </c>
      <c r="F33" s="3" t="s">
        <v>163</v>
      </c>
      <c r="G33" s="3" t="str">
        <f t="shared" si="4"/>
        <v>&lt;Update&gt;&lt;Where TechnologyType="TECH_PRINTING" /&gt;&lt;Set Cost="540"/&gt;&lt;/Update&gt;</v>
      </c>
      <c r="H33">
        <f t="shared" si="1"/>
        <v>8</v>
      </c>
      <c r="I33" t="s">
        <v>83</v>
      </c>
      <c r="J33">
        <v>800</v>
      </c>
      <c r="K33">
        <f t="shared" si="2"/>
        <v>1135</v>
      </c>
      <c r="L33" s="3" t="s">
        <v>164</v>
      </c>
      <c r="M33" s="3" t="s">
        <v>162</v>
      </c>
      <c r="N33" s="3" t="s">
        <v>163</v>
      </c>
      <c r="O33" s="3" t="str">
        <f t="shared" si="5"/>
        <v>&lt;Update&gt;&lt;Where CivicType="CIVIC_OPERA_BALLET" /&gt;&lt;Set Cost="1135"/&gt;&lt;/Update&gt;</v>
      </c>
      <c r="P33">
        <v>10</v>
      </c>
      <c r="R33">
        <v>9</v>
      </c>
      <c r="S33">
        <f t="shared" si="13"/>
        <v>1440</v>
      </c>
      <c r="T33">
        <v>720</v>
      </c>
      <c r="U33">
        <v>720</v>
      </c>
      <c r="V33">
        <f t="shared" si="18"/>
        <v>720</v>
      </c>
      <c r="W33">
        <f>S33/V33</f>
        <v>2</v>
      </c>
      <c r="X33">
        <v>30</v>
      </c>
      <c r="Y33">
        <f t="shared" si="19"/>
        <v>210</v>
      </c>
      <c r="Z33">
        <f t="shared" si="20"/>
        <v>900</v>
      </c>
      <c r="AA33">
        <v>0</v>
      </c>
      <c r="AB33">
        <f t="shared" si="23"/>
        <v>900</v>
      </c>
      <c r="AC33">
        <f t="shared" si="24"/>
        <v>900</v>
      </c>
      <c r="AD33">
        <f t="shared" si="16"/>
        <v>1800</v>
      </c>
      <c r="AE33">
        <f t="shared" si="17"/>
        <v>2800</v>
      </c>
      <c r="AF33" s="7"/>
      <c r="AG33" s="7"/>
      <c r="AH33" s="7"/>
      <c r="AI33" s="7"/>
      <c r="AJ33" s="7"/>
      <c r="AK33" s="3" t="s">
        <v>171</v>
      </c>
      <c r="AL33" s="7"/>
      <c r="AM33" s="7"/>
    </row>
    <row r="34" spans="1:39" x14ac:dyDescent="0.15">
      <c r="A34" t="s">
        <v>84</v>
      </c>
      <c r="B34">
        <v>730</v>
      </c>
      <c r="C34">
        <f t="shared" si="0"/>
        <v>700</v>
      </c>
      <c r="D34" s="3" t="s">
        <v>161</v>
      </c>
      <c r="E34" s="3" t="s">
        <v>162</v>
      </c>
      <c r="F34" s="3" t="s">
        <v>163</v>
      </c>
      <c r="G34" s="3" t="str">
        <f t="shared" si="4"/>
        <v>&lt;Update&gt;&lt;Where TechnologyType="TECH_SQUARE_RIGGING" /&gt;&lt;Set Cost="700"/&gt;&lt;/Update&gt;</v>
      </c>
      <c r="H34">
        <f t="shared" si="1"/>
        <v>9</v>
      </c>
      <c r="I34" t="s">
        <v>85</v>
      </c>
      <c r="J34">
        <v>1050</v>
      </c>
      <c r="K34">
        <f t="shared" si="2"/>
        <v>1475</v>
      </c>
      <c r="L34" s="3" t="s">
        <v>164</v>
      </c>
      <c r="M34" s="3" t="s">
        <v>162</v>
      </c>
      <c r="N34" s="3" t="s">
        <v>163</v>
      </c>
      <c r="O34" s="3" t="str">
        <f t="shared" si="5"/>
        <v>&lt;Update&gt;&lt;Where CivicType="CIVIC_NATURAL_HISTORY" /&gt;&lt;Set Cost="1475"/&gt;&lt;/Update&gt;</v>
      </c>
      <c r="P34">
        <v>11</v>
      </c>
      <c r="R34">
        <v>10</v>
      </c>
      <c r="S34">
        <f t="shared" si="13"/>
        <v>3620</v>
      </c>
      <c r="T34">
        <v>800</v>
      </c>
      <c r="U34">
        <v>1010</v>
      </c>
      <c r="V34">
        <f t="shared" si="18"/>
        <v>905</v>
      </c>
      <c r="W34">
        <f>S34/V34</f>
        <v>4</v>
      </c>
      <c r="X34">
        <v>100</v>
      </c>
      <c r="Y34">
        <f t="shared" si="19"/>
        <v>310</v>
      </c>
      <c r="Z34">
        <f t="shared" si="20"/>
        <v>1210</v>
      </c>
      <c r="AA34">
        <v>150</v>
      </c>
      <c r="AB34">
        <f t="shared" si="23"/>
        <v>1135</v>
      </c>
      <c r="AC34">
        <f t="shared" si="24"/>
        <v>1285</v>
      </c>
      <c r="AD34">
        <f t="shared" si="16"/>
        <v>4840</v>
      </c>
      <c r="AE34">
        <f t="shared" si="17"/>
        <v>3840</v>
      </c>
      <c r="AF34" s="7">
        <f>AD34+AD35</f>
        <v>9490</v>
      </c>
      <c r="AG34" s="7">
        <f>AE34+AE35</f>
        <v>8800</v>
      </c>
      <c r="AH34" s="7">
        <f>AH32+AF34</f>
        <v>17965</v>
      </c>
      <c r="AI34" s="7">
        <f>AI32+AG34</f>
        <v>19150</v>
      </c>
      <c r="AJ34" s="7">
        <f>AH34-AI34</f>
        <v>-1185</v>
      </c>
      <c r="AK34" s="6" t="s">
        <v>172</v>
      </c>
      <c r="AL34" s="7"/>
      <c r="AM34" s="7"/>
    </row>
    <row r="35" spans="1:39" x14ac:dyDescent="0.15">
      <c r="A35" t="s">
        <v>86</v>
      </c>
      <c r="B35">
        <v>730</v>
      </c>
      <c r="C35">
        <f t="shared" ref="C35:C66" si="25">VLOOKUP(B35,$T$3:$AB$22,9,FALSE)</f>
        <v>700</v>
      </c>
      <c r="D35" s="3" t="s">
        <v>161</v>
      </c>
      <c r="E35" s="3" t="s">
        <v>162</v>
      </c>
      <c r="F35" s="3" t="s">
        <v>163</v>
      </c>
      <c r="G35" s="3" t="str">
        <f t="shared" si="4"/>
        <v>&lt;Update&gt;&lt;Where TechnologyType="TECH_ASTRONOMY" /&gt;&lt;Set Cost="700"/&gt;&lt;/Update&gt;</v>
      </c>
      <c r="H35">
        <f t="shared" ref="H35:H66" si="26">VLOOKUP(B35,$T$3:$U$22,2,FALSE)</f>
        <v>9</v>
      </c>
      <c r="I35" t="s">
        <v>87</v>
      </c>
      <c r="J35">
        <v>1210</v>
      </c>
      <c r="K35">
        <f t="shared" ref="K35:K63" si="27">VLOOKUP(J35,$S$46:$T$75,2,FALSE)</f>
        <v>1625</v>
      </c>
      <c r="L35" s="3" t="s">
        <v>164</v>
      </c>
      <c r="M35" s="3" t="s">
        <v>162</v>
      </c>
      <c r="N35" s="3" t="s">
        <v>163</v>
      </c>
      <c r="O35" s="3" t="str">
        <f t="shared" si="5"/>
        <v>&lt;Update&gt;&lt;Where CivicType="CIVIC_SCORCHED_EARTH" /&gt;&lt;Set Cost="1625"/&gt;&lt;/Update&gt;</v>
      </c>
      <c r="P35">
        <v>11</v>
      </c>
      <c r="R35">
        <v>11</v>
      </c>
      <c r="S35">
        <f t="shared" si="13"/>
        <v>3470</v>
      </c>
      <c r="T35">
        <v>1050</v>
      </c>
      <c r="U35">
        <v>1210</v>
      </c>
      <c r="V35">
        <f t="shared" si="18"/>
        <v>1130</v>
      </c>
      <c r="W35">
        <v>3</v>
      </c>
      <c r="X35">
        <v>30</v>
      </c>
      <c r="Y35">
        <f t="shared" si="19"/>
        <v>340</v>
      </c>
      <c r="Z35">
        <f t="shared" si="20"/>
        <v>1550</v>
      </c>
      <c r="AA35">
        <v>150</v>
      </c>
      <c r="AB35">
        <f t="shared" si="23"/>
        <v>1475</v>
      </c>
      <c r="AC35">
        <f t="shared" si="24"/>
        <v>1625</v>
      </c>
      <c r="AD35">
        <f t="shared" si="16"/>
        <v>4650</v>
      </c>
      <c r="AE35">
        <f t="shared" si="17"/>
        <v>4960</v>
      </c>
      <c r="AF35" s="7"/>
      <c r="AG35" s="7"/>
      <c r="AH35" s="7"/>
      <c r="AI35" s="7"/>
      <c r="AJ35" s="7"/>
      <c r="AK35" s="3" t="s">
        <v>172</v>
      </c>
      <c r="AL35" s="7"/>
      <c r="AM35" s="7"/>
    </row>
    <row r="36" spans="1:39" x14ac:dyDescent="0.15">
      <c r="A36" t="s">
        <v>88</v>
      </c>
      <c r="B36">
        <v>730</v>
      </c>
      <c r="C36">
        <f t="shared" si="25"/>
        <v>700</v>
      </c>
      <c r="D36" s="3" t="s">
        <v>161</v>
      </c>
      <c r="E36" s="3" t="s">
        <v>162</v>
      </c>
      <c r="F36" s="3" t="s">
        <v>163</v>
      </c>
      <c r="G36" s="3" t="str">
        <f t="shared" si="4"/>
        <v>&lt;Update&gt;&lt;Where TechnologyType="TECH_METAL_CASTING" /&gt;&lt;Set Cost="700"/&gt;&lt;/Update&gt;</v>
      </c>
      <c r="H36">
        <f t="shared" si="26"/>
        <v>9</v>
      </c>
      <c r="I36" t="s">
        <v>89</v>
      </c>
      <c r="J36">
        <v>1210</v>
      </c>
      <c r="K36">
        <f t="shared" si="27"/>
        <v>1625</v>
      </c>
      <c r="L36" s="3" t="s">
        <v>164</v>
      </c>
      <c r="M36" s="3" t="s">
        <v>162</v>
      </c>
      <c r="N36" s="3" t="s">
        <v>163</v>
      </c>
      <c r="O36" s="3" t="str">
        <f t="shared" si="5"/>
        <v>&lt;Update&gt;&lt;Where CivicType="CIVIC_URBANIZATION" /&gt;&lt;Set Cost="1625"/&gt;&lt;/Update&gt;</v>
      </c>
      <c r="P36">
        <v>11</v>
      </c>
      <c r="R36">
        <v>12</v>
      </c>
      <c r="S36">
        <f t="shared" si="13"/>
        <v>6200</v>
      </c>
      <c r="T36">
        <v>1540</v>
      </c>
      <c r="U36">
        <v>1580</v>
      </c>
      <c r="V36">
        <f t="shared" si="18"/>
        <v>1560</v>
      </c>
      <c r="W36">
        <v>4</v>
      </c>
      <c r="X36">
        <v>30</v>
      </c>
      <c r="Y36">
        <f t="shared" si="19"/>
        <v>370</v>
      </c>
      <c r="Z36">
        <f t="shared" si="20"/>
        <v>1920</v>
      </c>
      <c r="AA36">
        <v>120</v>
      </c>
      <c r="AB36">
        <f t="shared" si="23"/>
        <v>1860</v>
      </c>
      <c r="AC36">
        <f t="shared" si="24"/>
        <v>1980</v>
      </c>
      <c r="AD36">
        <f t="shared" si="16"/>
        <v>7680</v>
      </c>
      <c r="AE36">
        <f t="shared" si="17"/>
        <v>6160</v>
      </c>
      <c r="AF36" s="7">
        <f>AD36+AD37</f>
        <v>12560</v>
      </c>
      <c r="AG36" s="7">
        <f>AE36+AE37</f>
        <v>14120</v>
      </c>
      <c r="AH36" s="7">
        <f t="shared" ref="AH36:AH40" si="28">AH34+AF36</f>
        <v>30525</v>
      </c>
      <c r="AI36" s="7">
        <f t="shared" ref="AI36:AI40" si="29">AI34+AG36</f>
        <v>33270</v>
      </c>
      <c r="AJ36" s="7">
        <f>AH36-AI36</f>
        <v>-2745</v>
      </c>
      <c r="AK36" s="3" t="s">
        <v>173</v>
      </c>
      <c r="AL36" s="7"/>
      <c r="AM36" s="7"/>
    </row>
    <row r="37" spans="1:39" x14ac:dyDescent="0.15">
      <c r="A37" t="s">
        <v>90</v>
      </c>
      <c r="B37">
        <v>730</v>
      </c>
      <c r="C37">
        <f t="shared" si="25"/>
        <v>700</v>
      </c>
      <c r="D37" s="3" t="s">
        <v>161</v>
      </c>
      <c r="E37" s="3" t="s">
        <v>162</v>
      </c>
      <c r="F37" s="3" t="s">
        <v>163</v>
      </c>
      <c r="G37" s="3" t="str">
        <f t="shared" si="4"/>
        <v>&lt;Update&gt;&lt;Where TechnologyType="TECH_SIEGE_TACTICS" /&gt;&lt;Set Cost="700"/&gt;&lt;/Update&gt;</v>
      </c>
      <c r="H37">
        <f t="shared" si="26"/>
        <v>9</v>
      </c>
      <c r="I37" t="s">
        <v>91</v>
      </c>
      <c r="J37">
        <v>1540</v>
      </c>
      <c r="K37">
        <f t="shared" si="27"/>
        <v>1860</v>
      </c>
      <c r="L37" s="3" t="s">
        <v>164</v>
      </c>
      <c r="M37" s="3" t="s">
        <v>162</v>
      </c>
      <c r="N37" s="3" t="s">
        <v>163</v>
      </c>
      <c r="O37" s="3" t="str">
        <f t="shared" si="5"/>
        <v>&lt;Update&gt;&lt;Where CivicType="CIVIC_CONSERVATION" /&gt;&lt;Set Cost="1860"/&gt;&lt;/Update&gt;</v>
      </c>
      <c r="P37">
        <v>12</v>
      </c>
      <c r="R37">
        <v>13</v>
      </c>
      <c r="S37">
        <f t="shared" si="13"/>
        <v>8275</v>
      </c>
      <c r="T37">
        <v>1640</v>
      </c>
      <c r="U37">
        <v>1715</v>
      </c>
      <c r="V37">
        <f t="shared" si="18"/>
        <v>1677.5</v>
      </c>
      <c r="W37">
        <v>2</v>
      </c>
      <c r="X37">
        <v>150</v>
      </c>
      <c r="Y37">
        <f t="shared" si="19"/>
        <v>520</v>
      </c>
      <c r="Z37">
        <f t="shared" si="20"/>
        <v>2440</v>
      </c>
      <c r="AA37">
        <v>120</v>
      </c>
      <c r="AB37">
        <f t="shared" si="23"/>
        <v>2380</v>
      </c>
      <c r="AC37">
        <f t="shared" si="24"/>
        <v>2500</v>
      </c>
      <c r="AD37">
        <f t="shared" si="16"/>
        <v>4880</v>
      </c>
      <c r="AE37">
        <f t="shared" si="17"/>
        <v>7960</v>
      </c>
      <c r="AF37" s="7"/>
      <c r="AG37" s="7"/>
      <c r="AH37" s="7"/>
      <c r="AI37" s="7"/>
      <c r="AJ37" s="7"/>
      <c r="AK37" s="6" t="s">
        <v>173</v>
      </c>
      <c r="AL37" s="7"/>
      <c r="AM37" s="7"/>
    </row>
    <row r="38" spans="1:39" x14ac:dyDescent="0.15">
      <c r="A38" t="s">
        <v>92</v>
      </c>
      <c r="B38">
        <v>930</v>
      </c>
      <c r="C38">
        <f t="shared" si="25"/>
        <v>960</v>
      </c>
      <c r="D38" s="3" t="s">
        <v>161</v>
      </c>
      <c r="E38" s="3" t="s">
        <v>162</v>
      </c>
      <c r="F38" s="3" t="s">
        <v>163</v>
      </c>
      <c r="G38" s="3" t="str">
        <f t="shared" si="4"/>
        <v>&lt;Update&gt;&lt;Where TechnologyType="TECH_INDUSTRIALIZATION" /&gt;&lt;Set Cost="960"/&gt;&lt;/Update&gt;</v>
      </c>
      <c r="H38">
        <f t="shared" si="26"/>
        <v>10</v>
      </c>
      <c r="I38" t="s">
        <v>93</v>
      </c>
      <c r="J38">
        <v>1580</v>
      </c>
      <c r="K38">
        <f t="shared" si="27"/>
        <v>1980</v>
      </c>
      <c r="L38" s="3" t="s">
        <v>164</v>
      </c>
      <c r="M38" s="3" t="s">
        <v>162</v>
      </c>
      <c r="N38" s="3" t="s">
        <v>163</v>
      </c>
      <c r="O38" s="3" t="str">
        <f t="shared" si="5"/>
        <v>&lt;Update&gt;&lt;Where CivicType="CIVIC_CAPITALISM" /&gt;&lt;Set Cost="1980"/&gt;&lt;/Update&gt;</v>
      </c>
      <c r="P38">
        <v>12</v>
      </c>
      <c r="R38">
        <v>14</v>
      </c>
      <c r="S38">
        <f t="shared" si="13"/>
        <v>6325</v>
      </c>
      <c r="T38">
        <v>1955</v>
      </c>
      <c r="U38">
        <v>2185</v>
      </c>
      <c r="V38">
        <f t="shared" si="18"/>
        <v>2070</v>
      </c>
      <c r="W38">
        <v>3</v>
      </c>
      <c r="X38">
        <v>50</v>
      </c>
      <c r="Y38">
        <f t="shared" si="19"/>
        <v>570</v>
      </c>
      <c r="Z38">
        <f t="shared" si="20"/>
        <v>3010</v>
      </c>
      <c r="AA38">
        <v>160</v>
      </c>
      <c r="AB38">
        <f t="shared" si="23"/>
        <v>2930</v>
      </c>
      <c r="AC38">
        <f t="shared" si="24"/>
        <v>3090</v>
      </c>
      <c r="AD38">
        <f t="shared" si="16"/>
        <v>9030</v>
      </c>
      <c r="AE38">
        <f t="shared" si="17"/>
        <v>12300</v>
      </c>
      <c r="AF38" s="7">
        <f>AD38+AD39</f>
        <v>16290</v>
      </c>
      <c r="AG38" s="7">
        <f>AE38+AE39</f>
        <v>21150</v>
      </c>
      <c r="AH38" s="7">
        <f t="shared" si="28"/>
        <v>46815</v>
      </c>
      <c r="AI38" s="7">
        <f t="shared" si="29"/>
        <v>54420</v>
      </c>
      <c r="AJ38" s="7">
        <f t="shared" ref="AJ38:AJ42" si="30">AH38-AI38</f>
        <v>-7605</v>
      </c>
      <c r="AK38" s="3" t="s">
        <v>174</v>
      </c>
      <c r="AL38" s="7"/>
      <c r="AM38" s="7"/>
    </row>
    <row r="39" spans="1:39" x14ac:dyDescent="0.15">
      <c r="A39" t="s">
        <v>94</v>
      </c>
      <c r="B39">
        <v>930</v>
      </c>
      <c r="C39">
        <f t="shared" si="25"/>
        <v>960</v>
      </c>
      <c r="D39" s="3" t="s">
        <v>161</v>
      </c>
      <c r="E39" s="3" t="s">
        <v>162</v>
      </c>
      <c r="F39" s="3" t="s">
        <v>163</v>
      </c>
      <c r="G39" s="3" t="str">
        <f t="shared" si="4"/>
        <v>&lt;Update&gt;&lt;Where TechnologyType="TECH_SCIENTIFIC_THEORY" /&gt;&lt;Set Cost="960"/&gt;&lt;/Update&gt;</v>
      </c>
      <c r="H39">
        <f t="shared" si="26"/>
        <v>10</v>
      </c>
      <c r="I39" t="s">
        <v>95</v>
      </c>
      <c r="J39">
        <v>1715</v>
      </c>
      <c r="K39">
        <f t="shared" si="27"/>
        <v>2500</v>
      </c>
      <c r="L39" s="3" t="s">
        <v>164</v>
      </c>
      <c r="M39" s="3" t="s">
        <v>162</v>
      </c>
      <c r="N39" s="3" t="s">
        <v>163</v>
      </c>
      <c r="O39" s="3" t="str">
        <f t="shared" si="5"/>
        <v>&lt;Update&gt;&lt;Where CivicType="CIVIC_NUCLEAR_PROGRAM" /&gt;&lt;Set Cost="2500"/&gt;&lt;/Update&gt;</v>
      </c>
      <c r="P39">
        <v>13</v>
      </c>
      <c r="R39">
        <v>15</v>
      </c>
      <c r="S39">
        <f t="shared" si="13"/>
        <v>4830</v>
      </c>
      <c r="T39">
        <v>2415</v>
      </c>
      <c r="U39">
        <v>2415</v>
      </c>
      <c r="V39">
        <f t="shared" si="18"/>
        <v>2415</v>
      </c>
      <c r="W39">
        <f>S39/V39</f>
        <v>2</v>
      </c>
      <c r="X39">
        <v>50</v>
      </c>
      <c r="Y39">
        <f t="shared" si="19"/>
        <v>620</v>
      </c>
      <c r="Z39">
        <f t="shared" si="20"/>
        <v>3630</v>
      </c>
      <c r="AA39">
        <v>0</v>
      </c>
      <c r="AB39">
        <f t="shared" si="23"/>
        <v>3630</v>
      </c>
      <c r="AC39">
        <f t="shared" si="24"/>
        <v>3630</v>
      </c>
      <c r="AD39">
        <f t="shared" si="16"/>
        <v>7260</v>
      </c>
      <c r="AE39">
        <f t="shared" si="17"/>
        <v>8850</v>
      </c>
      <c r="AF39" s="7"/>
      <c r="AG39" s="7"/>
      <c r="AH39" s="7"/>
      <c r="AI39" s="7"/>
      <c r="AJ39" s="7"/>
      <c r="AK39" s="5" t="s">
        <v>174</v>
      </c>
      <c r="AL39" s="7"/>
      <c r="AM39" s="7"/>
    </row>
    <row r="40" spans="1:39" x14ac:dyDescent="0.15">
      <c r="A40" t="s">
        <v>96</v>
      </c>
      <c r="B40">
        <v>930</v>
      </c>
      <c r="C40">
        <f t="shared" si="25"/>
        <v>960</v>
      </c>
      <c r="D40" s="3" t="s">
        <v>161</v>
      </c>
      <c r="E40" s="3" t="s">
        <v>162</v>
      </c>
      <c r="F40" s="3" t="s">
        <v>163</v>
      </c>
      <c r="G40" s="3" t="str">
        <f t="shared" si="4"/>
        <v>&lt;Update&gt;&lt;Where TechnologyType="TECH_BALLISTICS" /&gt;&lt;Set Cost="960"/&gt;&lt;/Update&gt;</v>
      </c>
      <c r="H40">
        <f t="shared" si="26"/>
        <v>10</v>
      </c>
      <c r="I40" t="s">
        <v>97</v>
      </c>
      <c r="J40">
        <v>1540</v>
      </c>
      <c r="K40">
        <f t="shared" si="27"/>
        <v>1860</v>
      </c>
      <c r="L40" s="3" t="s">
        <v>164</v>
      </c>
      <c r="M40" s="3" t="s">
        <v>162</v>
      </c>
      <c r="N40" s="3" t="s">
        <v>163</v>
      </c>
      <c r="O40" s="3" t="str">
        <f t="shared" si="5"/>
        <v>&lt;Update&gt;&lt;Where CivicType="CIVIC_MASS_MEDIA" /&gt;&lt;Set Cost="1860"/&gt;&lt;/Update&gt;</v>
      </c>
      <c r="P40">
        <v>12</v>
      </c>
      <c r="R40">
        <v>16</v>
      </c>
      <c r="S40">
        <f t="shared" si="13"/>
        <v>8640</v>
      </c>
      <c r="T40">
        <v>2880</v>
      </c>
      <c r="U40">
        <v>2880</v>
      </c>
      <c r="V40">
        <f t="shared" si="18"/>
        <v>2880</v>
      </c>
      <c r="W40">
        <f>S40/V40</f>
        <v>3</v>
      </c>
      <c r="X40">
        <v>60</v>
      </c>
      <c r="Y40">
        <f t="shared" si="19"/>
        <v>680</v>
      </c>
      <c r="Z40">
        <f t="shared" si="20"/>
        <v>4310</v>
      </c>
      <c r="AA40">
        <v>0</v>
      </c>
      <c r="AB40">
        <f t="shared" si="23"/>
        <v>4310</v>
      </c>
      <c r="AC40">
        <f t="shared" si="24"/>
        <v>4310</v>
      </c>
      <c r="AD40">
        <f t="shared" si="16"/>
        <v>12930</v>
      </c>
      <c r="AE40">
        <f t="shared" si="17"/>
        <v>20760</v>
      </c>
      <c r="AF40" s="7">
        <f>AD40+AD41</f>
        <v>18485</v>
      </c>
      <c r="AG40" s="7">
        <f>AE40+AE41</f>
        <v>32730</v>
      </c>
      <c r="AH40" s="7">
        <f t="shared" si="28"/>
        <v>65300</v>
      </c>
      <c r="AI40" s="7">
        <f t="shared" si="29"/>
        <v>87150</v>
      </c>
      <c r="AJ40" s="7">
        <f t="shared" si="30"/>
        <v>-21850</v>
      </c>
      <c r="AK40" s="8" t="s">
        <v>166</v>
      </c>
      <c r="AL40" s="7"/>
      <c r="AM40" s="7"/>
    </row>
    <row r="41" spans="1:39" x14ac:dyDescent="0.15">
      <c r="A41" t="s">
        <v>98</v>
      </c>
      <c r="B41">
        <v>930</v>
      </c>
      <c r="C41">
        <f t="shared" si="25"/>
        <v>960</v>
      </c>
      <c r="D41" s="3" t="s">
        <v>161</v>
      </c>
      <c r="E41" s="3" t="s">
        <v>162</v>
      </c>
      <c r="F41" s="3" t="s">
        <v>163</v>
      </c>
      <c r="G41" s="3" t="str">
        <f t="shared" si="4"/>
        <v>&lt;Update&gt;&lt;Where TechnologyType="TECH_MILITARY_SCIENCE" /&gt;&lt;Set Cost="960"/&gt;&lt;/Update&gt;</v>
      </c>
      <c r="H41">
        <f t="shared" si="26"/>
        <v>10</v>
      </c>
      <c r="I41" t="s">
        <v>99</v>
      </c>
      <c r="J41">
        <v>1540</v>
      </c>
      <c r="K41">
        <f t="shared" si="27"/>
        <v>1860</v>
      </c>
      <c r="L41" s="3" t="s">
        <v>164</v>
      </c>
      <c r="M41" s="3" t="s">
        <v>162</v>
      </c>
      <c r="N41" s="3" t="s">
        <v>163</v>
      </c>
      <c r="O41" s="3" t="str">
        <f t="shared" si="5"/>
        <v>&lt;Update&gt;&lt;Where CivicType="CIVIC_MOBILIZATION" /&gt;&lt;Set Cost="1860"/&gt;&lt;/Update&gt;</v>
      </c>
      <c r="P41">
        <v>12</v>
      </c>
      <c r="R41">
        <v>17</v>
      </c>
      <c r="S41">
        <f t="shared" si="13"/>
        <v>12100</v>
      </c>
      <c r="T41">
        <v>3000</v>
      </c>
      <c r="U41">
        <v>3100</v>
      </c>
      <c r="V41">
        <f t="shared" si="18"/>
        <v>3050</v>
      </c>
      <c r="W41">
        <v>1.1000000000000001</v>
      </c>
      <c r="X41">
        <v>60</v>
      </c>
      <c r="Y41">
        <f t="shared" si="19"/>
        <v>740</v>
      </c>
      <c r="Z41">
        <f t="shared" si="20"/>
        <v>5050</v>
      </c>
      <c r="AA41">
        <v>0</v>
      </c>
      <c r="AB41">
        <f t="shared" si="23"/>
        <v>5050</v>
      </c>
      <c r="AC41">
        <f t="shared" si="24"/>
        <v>5050</v>
      </c>
      <c r="AD41">
        <f t="shared" si="16"/>
        <v>5555</v>
      </c>
      <c r="AE41">
        <f t="shared" si="17"/>
        <v>11970</v>
      </c>
      <c r="AF41" s="7"/>
      <c r="AG41" s="7"/>
      <c r="AH41" s="7"/>
      <c r="AI41" s="7"/>
      <c r="AJ41" s="7"/>
      <c r="AK41" s="8"/>
      <c r="AL41" s="7"/>
      <c r="AM41" s="7"/>
    </row>
    <row r="42" spans="1:39" x14ac:dyDescent="0.15">
      <c r="A42" t="s">
        <v>100</v>
      </c>
      <c r="B42">
        <v>1070</v>
      </c>
      <c r="C42">
        <f t="shared" si="25"/>
        <v>1240</v>
      </c>
      <c r="D42" s="3" t="s">
        <v>161</v>
      </c>
      <c r="E42" s="3" t="s">
        <v>162</v>
      </c>
      <c r="F42" s="3" t="s">
        <v>163</v>
      </c>
      <c r="G42" s="3" t="str">
        <f t="shared" si="4"/>
        <v>&lt;Update&gt;&lt;Where TechnologyType="TECH_STEAM_POWER" /&gt;&lt;Set Cost="1240"/&gt;&lt;/Update&gt;</v>
      </c>
      <c r="H42">
        <f t="shared" si="26"/>
        <v>11</v>
      </c>
      <c r="I42" t="s">
        <v>101</v>
      </c>
      <c r="J42">
        <v>1640</v>
      </c>
      <c r="K42">
        <f t="shared" si="27"/>
        <v>2380</v>
      </c>
      <c r="L42" s="3" t="s">
        <v>164</v>
      </c>
      <c r="M42" s="3" t="s">
        <v>162</v>
      </c>
      <c r="N42" s="3" t="s">
        <v>163</v>
      </c>
      <c r="O42" s="3" t="str">
        <f t="shared" si="5"/>
        <v>&lt;Update&gt;&lt;Where CivicType="CIVIC_IDEOLOGY" /&gt;&lt;Set Cost="2380"/&gt;&lt;/Update&gt;</v>
      </c>
      <c r="P42">
        <v>13</v>
      </c>
      <c r="R42">
        <v>18</v>
      </c>
      <c r="S42">
        <f t="shared" si="13"/>
        <v>3200</v>
      </c>
      <c r="T42">
        <v>3200</v>
      </c>
      <c r="U42">
        <v>3200</v>
      </c>
      <c r="V42">
        <f t="shared" si="18"/>
        <v>3200</v>
      </c>
      <c r="W42">
        <v>1</v>
      </c>
      <c r="X42">
        <v>60</v>
      </c>
      <c r="Y42">
        <f t="shared" si="19"/>
        <v>800</v>
      </c>
      <c r="Z42">
        <f t="shared" si="20"/>
        <v>5850</v>
      </c>
      <c r="AA42">
        <v>0</v>
      </c>
      <c r="AB42">
        <f t="shared" si="23"/>
        <v>5850</v>
      </c>
      <c r="AC42">
        <f t="shared" si="24"/>
        <v>5850</v>
      </c>
      <c r="AD42">
        <f t="shared" si="16"/>
        <v>5850</v>
      </c>
      <c r="AE42">
        <f t="shared" si="17"/>
        <v>27240</v>
      </c>
      <c r="AF42" s="7">
        <f>AD42+AD43</f>
        <v>32690</v>
      </c>
      <c r="AG42" s="7">
        <f>AE42+AE43</f>
        <v>32350</v>
      </c>
      <c r="AH42" s="7">
        <f t="shared" ref="AH42:AI42" si="31">AH40+AF42</f>
        <v>97990</v>
      </c>
      <c r="AI42" s="7">
        <f t="shared" si="31"/>
        <v>119500</v>
      </c>
      <c r="AJ42" s="7">
        <f t="shared" si="30"/>
        <v>-21510</v>
      </c>
      <c r="AK42" s="7">
        <f>Z43+0.5*Y44</f>
        <v>6955</v>
      </c>
      <c r="AL42" s="7"/>
      <c r="AM42" s="7"/>
    </row>
    <row r="43" spans="1:39" x14ac:dyDescent="0.15">
      <c r="A43" t="s">
        <v>102</v>
      </c>
      <c r="B43">
        <v>1070</v>
      </c>
      <c r="C43">
        <f t="shared" si="25"/>
        <v>1240</v>
      </c>
      <c r="D43" s="3" t="s">
        <v>161</v>
      </c>
      <c r="E43" s="3" t="s">
        <v>162</v>
      </c>
      <c r="F43" s="3" t="s">
        <v>163</v>
      </c>
      <c r="G43" s="3" t="str">
        <f t="shared" si="4"/>
        <v>&lt;Update&gt;&lt;Where TechnologyType="TECH_SANITATION" /&gt;&lt;Set Cost="1240"/&gt;&lt;/Update&gt;</v>
      </c>
      <c r="H43">
        <f t="shared" si="26"/>
        <v>11</v>
      </c>
      <c r="I43" t="s">
        <v>103</v>
      </c>
      <c r="J43">
        <v>1640</v>
      </c>
      <c r="K43">
        <f t="shared" si="27"/>
        <v>2380</v>
      </c>
      <c r="L43" s="3" t="s">
        <v>164</v>
      </c>
      <c r="M43" s="3" t="s">
        <v>162</v>
      </c>
      <c r="N43" s="3" t="s">
        <v>163</v>
      </c>
      <c r="O43" s="3" t="str">
        <f t="shared" si="5"/>
        <v>&lt;Update&gt;&lt;Where CivicType="CIVIC_SUFFRAGE" /&gt;&lt;Set Cost="2380"/&gt;&lt;/Update&gt;</v>
      </c>
      <c r="P43">
        <v>13</v>
      </c>
      <c r="R43">
        <v>19</v>
      </c>
      <c r="S43">
        <f t="shared" si="13"/>
        <v>12800</v>
      </c>
      <c r="T43">
        <v>3200</v>
      </c>
      <c r="U43">
        <v>3200</v>
      </c>
      <c r="V43">
        <f t="shared" si="18"/>
        <v>3200</v>
      </c>
      <c r="W43">
        <f>S43/V43</f>
        <v>4</v>
      </c>
      <c r="X43">
        <v>60</v>
      </c>
      <c r="Y43">
        <f t="shared" si="19"/>
        <v>860</v>
      </c>
      <c r="Z43">
        <f t="shared" si="20"/>
        <v>6710</v>
      </c>
      <c r="AA43">
        <v>0</v>
      </c>
      <c r="AB43">
        <f t="shared" si="23"/>
        <v>6710</v>
      </c>
      <c r="AC43">
        <f t="shared" si="24"/>
        <v>6710</v>
      </c>
      <c r="AD43">
        <f t="shared" si="16"/>
        <v>26840</v>
      </c>
      <c r="AE43">
        <f t="shared" si="17"/>
        <v>5110</v>
      </c>
      <c r="AF43" s="7"/>
      <c r="AG43" s="7"/>
      <c r="AH43" s="7"/>
      <c r="AI43" s="7"/>
      <c r="AJ43" s="7"/>
      <c r="AK43" s="7"/>
      <c r="AL43" s="7"/>
      <c r="AM43" s="7"/>
    </row>
    <row r="44" spans="1:39" x14ac:dyDescent="0.15">
      <c r="A44" t="s">
        <v>104</v>
      </c>
      <c r="B44">
        <v>1070</v>
      </c>
      <c r="C44">
        <f t="shared" si="25"/>
        <v>1240</v>
      </c>
      <c r="D44" s="3" t="s">
        <v>161</v>
      </c>
      <c r="E44" s="3" t="s">
        <v>162</v>
      </c>
      <c r="F44" s="3" t="s">
        <v>163</v>
      </c>
      <c r="G44" s="3" t="str">
        <f t="shared" si="4"/>
        <v>&lt;Update&gt;&lt;Where TechnologyType="TECH_ECONOMICS" /&gt;&lt;Set Cost="1240"/&gt;&lt;/Update&gt;</v>
      </c>
      <c r="H44">
        <f t="shared" si="26"/>
        <v>11</v>
      </c>
      <c r="I44" t="s">
        <v>105</v>
      </c>
      <c r="J44">
        <v>1640</v>
      </c>
      <c r="K44">
        <f t="shared" si="27"/>
        <v>2380</v>
      </c>
      <c r="L44" s="3" t="s">
        <v>164</v>
      </c>
      <c r="M44" s="3" t="s">
        <v>162</v>
      </c>
      <c r="N44" s="3" t="s">
        <v>163</v>
      </c>
      <c r="O44" s="3" t="str">
        <f t="shared" si="5"/>
        <v>&lt;Update&gt;&lt;Where CivicType="CIVIC_TOTALITARIANISM" /&gt;&lt;Set Cost="2380"/&gt;&lt;/Update&gt;</v>
      </c>
      <c r="P44">
        <v>13</v>
      </c>
      <c r="R44">
        <v>20</v>
      </c>
      <c r="S44">
        <f t="shared" si="13"/>
        <v>3500</v>
      </c>
      <c r="T44">
        <v>3500</v>
      </c>
      <c r="U44">
        <v>3500</v>
      </c>
      <c r="V44">
        <f>(T44+U44)/2</f>
        <v>3500</v>
      </c>
      <c r="W44">
        <v>1</v>
      </c>
      <c r="X44">
        <v>-370</v>
      </c>
      <c r="Y44">
        <f>Y43+X44</f>
        <v>490</v>
      </c>
      <c r="Z44">
        <f>Z43+Y44</f>
        <v>7200</v>
      </c>
      <c r="AA44">
        <v>0</v>
      </c>
      <c r="AB44">
        <f t="shared" si="23"/>
        <v>7200</v>
      </c>
      <c r="AC44">
        <f t="shared" si="24"/>
        <v>7200</v>
      </c>
      <c r="AD44">
        <f t="shared" si="16"/>
        <v>7200</v>
      </c>
      <c r="AE44">
        <f t="shared" si="17"/>
        <v>5400</v>
      </c>
      <c r="AF44" s="2">
        <f>AD44</f>
        <v>7200</v>
      </c>
      <c r="AG44" s="2">
        <f>AE44</f>
        <v>5400</v>
      </c>
      <c r="AH44">
        <f t="shared" ref="AH44:AI44" si="32">AH42+AF44</f>
        <v>105190</v>
      </c>
      <c r="AI44">
        <f t="shared" si="32"/>
        <v>124900</v>
      </c>
      <c r="AJ44">
        <f>AH44-AI44</f>
        <v>-19710</v>
      </c>
    </row>
    <row r="45" spans="1:39" x14ac:dyDescent="0.15">
      <c r="A45" t="s">
        <v>106</v>
      </c>
      <c r="B45">
        <v>1070</v>
      </c>
      <c r="C45">
        <f t="shared" si="25"/>
        <v>1240</v>
      </c>
      <c r="D45" s="3" t="s">
        <v>161</v>
      </c>
      <c r="E45" s="3" t="s">
        <v>162</v>
      </c>
      <c r="F45" s="3" t="s">
        <v>163</v>
      </c>
      <c r="G45" s="3" t="str">
        <f t="shared" si="4"/>
        <v>&lt;Update&gt;&lt;Where TechnologyType="TECH_RIFLING" /&gt;&lt;Set Cost="1240"/&gt;&lt;/Update&gt;</v>
      </c>
      <c r="H45">
        <f t="shared" si="26"/>
        <v>11</v>
      </c>
      <c r="I45" t="s">
        <v>107</v>
      </c>
      <c r="J45">
        <v>1640</v>
      </c>
      <c r="K45">
        <f t="shared" si="27"/>
        <v>2380</v>
      </c>
      <c r="L45" s="3" t="s">
        <v>164</v>
      </c>
      <c r="M45" s="3" t="s">
        <v>162</v>
      </c>
      <c r="N45" s="3" t="s">
        <v>163</v>
      </c>
      <c r="O45" s="3" t="str">
        <f t="shared" si="5"/>
        <v>&lt;Update&gt;&lt;Where CivicType="CIVIC_CLASS_STRUGGLE" /&gt;&lt;Set Cost="2380"/&gt;&lt;/Update&gt;</v>
      </c>
      <c r="P45">
        <v>13</v>
      </c>
    </row>
    <row r="46" spans="1:39" x14ac:dyDescent="0.15">
      <c r="A46" t="s">
        <v>108</v>
      </c>
      <c r="B46">
        <v>1250</v>
      </c>
      <c r="C46">
        <f t="shared" si="25"/>
        <v>1540</v>
      </c>
      <c r="D46" s="3" t="s">
        <v>161</v>
      </c>
      <c r="E46" s="3" t="s">
        <v>162</v>
      </c>
      <c r="F46" s="3" t="s">
        <v>163</v>
      </c>
      <c r="G46" s="3" t="str">
        <f t="shared" si="4"/>
        <v>&lt;Update&gt;&lt;Where TechnologyType="TECH_FLIGHT" /&gt;&lt;Set Cost="1540"/&gt;&lt;/Update&gt;</v>
      </c>
      <c r="H46">
        <f t="shared" si="26"/>
        <v>12</v>
      </c>
      <c r="I46" t="s">
        <v>109</v>
      </c>
      <c r="J46">
        <v>2185</v>
      </c>
      <c r="K46">
        <f t="shared" si="27"/>
        <v>3090</v>
      </c>
      <c r="L46" s="3" t="s">
        <v>164</v>
      </c>
      <c r="M46" s="3" t="s">
        <v>162</v>
      </c>
      <c r="N46" s="3" t="s">
        <v>163</v>
      </c>
      <c r="O46" s="3" t="str">
        <f t="shared" si="5"/>
        <v>&lt;Update&gt;&lt;Where CivicType="CIVIC_COLD_WAR" /&gt;&lt;Set Cost="3090"/&gt;&lt;/Update&gt;</v>
      </c>
      <c r="P46">
        <v>14</v>
      </c>
      <c r="S46">
        <v>20</v>
      </c>
      <c r="T46">
        <f>AB25</f>
        <v>25</v>
      </c>
    </row>
    <row r="47" spans="1:39" x14ac:dyDescent="0.15">
      <c r="A47" t="s">
        <v>110</v>
      </c>
      <c r="B47">
        <v>1250</v>
      </c>
      <c r="C47">
        <f t="shared" si="25"/>
        <v>1540</v>
      </c>
      <c r="D47" s="3" t="s">
        <v>161</v>
      </c>
      <c r="E47" s="3" t="s">
        <v>162</v>
      </c>
      <c r="F47" s="3" t="s">
        <v>163</v>
      </c>
      <c r="G47" s="3" t="str">
        <f t="shared" si="4"/>
        <v>&lt;Update&gt;&lt;Where TechnologyType="TECH_REPLACEABLE_PARTS" /&gt;&lt;Set Cost="1540"/&gt;&lt;/Update&gt;</v>
      </c>
      <c r="H47">
        <f t="shared" si="26"/>
        <v>12</v>
      </c>
      <c r="I47" t="s">
        <v>111</v>
      </c>
      <c r="J47">
        <v>2185</v>
      </c>
      <c r="K47">
        <f t="shared" si="27"/>
        <v>3090</v>
      </c>
      <c r="L47" s="3" t="s">
        <v>164</v>
      </c>
      <c r="M47" s="3" t="s">
        <v>162</v>
      </c>
      <c r="N47" s="3" t="s">
        <v>163</v>
      </c>
      <c r="O47" s="3" t="str">
        <f t="shared" si="5"/>
        <v>&lt;Update&gt;&lt;Where CivicType="CIVIC_PROFESSIONAL_SPORTS" /&gt;&lt;Set Cost="3090"/&gt;&lt;/Update&gt;</v>
      </c>
      <c r="P47">
        <v>14</v>
      </c>
      <c r="S47">
        <v>40</v>
      </c>
      <c r="T47">
        <f>AB26</f>
        <v>60</v>
      </c>
    </row>
    <row r="48" spans="1:39" x14ac:dyDescent="0.15">
      <c r="A48" t="s">
        <v>112</v>
      </c>
      <c r="B48">
        <v>1250</v>
      </c>
      <c r="C48">
        <f t="shared" si="25"/>
        <v>1540</v>
      </c>
      <c r="D48" s="3" t="s">
        <v>161</v>
      </c>
      <c r="E48" s="3" t="s">
        <v>162</v>
      </c>
      <c r="F48" s="3" t="s">
        <v>163</v>
      </c>
      <c r="G48" s="3" t="str">
        <f t="shared" si="4"/>
        <v>&lt;Update&gt;&lt;Where TechnologyType="TECH_STEEL" /&gt;&lt;Set Cost="1540"/&gt;&lt;/Update&gt;</v>
      </c>
      <c r="H48">
        <f t="shared" si="26"/>
        <v>12</v>
      </c>
      <c r="I48" t="s">
        <v>113</v>
      </c>
      <c r="J48">
        <v>1955</v>
      </c>
      <c r="K48">
        <f t="shared" si="27"/>
        <v>2930</v>
      </c>
      <c r="L48" s="3" t="s">
        <v>164</v>
      </c>
      <c r="M48" s="3" t="s">
        <v>162</v>
      </c>
      <c r="N48" s="3" t="s">
        <v>163</v>
      </c>
      <c r="O48" s="3" t="str">
        <f t="shared" si="5"/>
        <v>&lt;Update&gt;&lt;Where CivicType="CIVIC_CULTURAL_HERITAGE" /&gt;&lt;Set Cost="2930"/&gt;&lt;/Update&gt;</v>
      </c>
      <c r="P48">
        <v>14</v>
      </c>
      <c r="S48">
        <v>50</v>
      </c>
      <c r="T48">
        <f>AB27</f>
        <v>95</v>
      </c>
    </row>
    <row r="49" spans="1:20" x14ac:dyDescent="0.15">
      <c r="A49" t="s">
        <v>114</v>
      </c>
      <c r="B49">
        <v>1370</v>
      </c>
      <c r="C49">
        <f t="shared" si="25"/>
        <v>1990</v>
      </c>
      <c r="D49" s="3" t="s">
        <v>161</v>
      </c>
      <c r="E49" s="3" t="s">
        <v>162</v>
      </c>
      <c r="F49" s="3" t="s">
        <v>163</v>
      </c>
      <c r="G49" s="3" t="str">
        <f t="shared" si="4"/>
        <v>&lt;Update&gt;&lt;Where TechnologyType="TECH_ELECTRICITY" /&gt;&lt;Set Cost="1990"/&gt;&lt;/Update&gt;</v>
      </c>
      <c r="H49">
        <f t="shared" si="26"/>
        <v>13</v>
      </c>
      <c r="I49" t="s">
        <v>115</v>
      </c>
      <c r="J49">
        <v>2415</v>
      </c>
      <c r="K49">
        <f t="shared" si="27"/>
        <v>3630</v>
      </c>
      <c r="L49" s="3" t="s">
        <v>164</v>
      </c>
      <c r="M49" s="3" t="s">
        <v>162</v>
      </c>
      <c r="N49" s="3" t="s">
        <v>163</v>
      </c>
      <c r="O49" s="3" t="str">
        <f t="shared" si="5"/>
        <v>&lt;Update&gt;&lt;Where CivicType="CIVIC_RAPID_DEPLOYMENT" /&gt;&lt;Set Cost="3630"/&gt;&lt;/Update&gt;</v>
      </c>
      <c r="P49">
        <v>15</v>
      </c>
      <c r="S49">
        <v>70</v>
      </c>
      <c r="T49">
        <f>AC27</f>
        <v>125</v>
      </c>
    </row>
    <row r="50" spans="1:20" x14ac:dyDescent="0.15">
      <c r="A50" t="s">
        <v>116</v>
      </c>
      <c r="B50">
        <v>1370</v>
      </c>
      <c r="C50">
        <f t="shared" si="25"/>
        <v>1990</v>
      </c>
      <c r="D50" s="3" t="s">
        <v>161</v>
      </c>
      <c r="E50" s="3" t="s">
        <v>162</v>
      </c>
      <c r="F50" s="3" t="s">
        <v>163</v>
      </c>
      <c r="G50" s="3" t="str">
        <f t="shared" si="4"/>
        <v>&lt;Update&gt;&lt;Where TechnologyType="TECH_RADIO" /&gt;&lt;Set Cost="1990"/&gt;&lt;/Update&gt;</v>
      </c>
      <c r="H50">
        <f t="shared" si="26"/>
        <v>13</v>
      </c>
      <c r="I50" t="s">
        <v>117</v>
      </c>
      <c r="J50">
        <v>2415</v>
      </c>
      <c r="K50">
        <f t="shared" si="27"/>
        <v>3630</v>
      </c>
      <c r="L50" s="3" t="s">
        <v>164</v>
      </c>
      <c r="M50" s="3" t="s">
        <v>162</v>
      </c>
      <c r="N50" s="3" t="s">
        <v>163</v>
      </c>
      <c r="O50" s="3" t="str">
        <f t="shared" si="5"/>
        <v>&lt;Update&gt;&lt;Where CivicType="CIVIC_SPACE_RACE" /&gt;&lt;Set Cost="3630"/&gt;&lt;/Update&gt;</v>
      </c>
      <c r="P50">
        <v>15</v>
      </c>
      <c r="S50">
        <v>110</v>
      </c>
      <c r="T50">
        <f>AB28</f>
        <v>180</v>
      </c>
    </row>
    <row r="51" spans="1:20" x14ac:dyDescent="0.15">
      <c r="A51" t="s">
        <v>118</v>
      </c>
      <c r="B51">
        <v>1370</v>
      </c>
      <c r="C51">
        <f t="shared" si="25"/>
        <v>1990</v>
      </c>
      <c r="D51" s="3" t="s">
        <v>161</v>
      </c>
      <c r="E51" s="3" t="s">
        <v>162</v>
      </c>
      <c r="F51" s="3" t="s">
        <v>163</v>
      </c>
      <c r="G51" s="3" t="str">
        <f t="shared" si="4"/>
        <v>&lt;Update&gt;&lt;Where TechnologyType="TECH_CHEMISTRY" /&gt;&lt;Set Cost="1990"/&gt;&lt;/Update&gt;</v>
      </c>
      <c r="H51">
        <f t="shared" si="26"/>
        <v>13</v>
      </c>
      <c r="I51" t="s">
        <v>119</v>
      </c>
      <c r="J51">
        <v>2880</v>
      </c>
      <c r="K51">
        <f t="shared" si="27"/>
        <v>4310</v>
      </c>
      <c r="L51" s="3" t="s">
        <v>164</v>
      </c>
      <c r="M51" s="3" t="s">
        <v>162</v>
      </c>
      <c r="N51" s="3" t="s">
        <v>163</v>
      </c>
      <c r="O51" s="3" t="str">
        <f t="shared" si="5"/>
        <v>&lt;Update&gt;&lt;Where CivicType="CIVIC_GLOBALIZATION" /&gt;&lt;Set Cost="4310"/&gt;&lt;/Update&gt;</v>
      </c>
      <c r="P51">
        <v>16</v>
      </c>
      <c r="S51">
        <v>120</v>
      </c>
      <c r="T51">
        <f>AB29</f>
        <v>240</v>
      </c>
    </row>
    <row r="52" spans="1:20" x14ac:dyDescent="0.15">
      <c r="A52" t="s">
        <v>120</v>
      </c>
      <c r="B52">
        <v>1370</v>
      </c>
      <c r="C52">
        <f t="shared" si="25"/>
        <v>1990</v>
      </c>
      <c r="D52" s="3" t="s">
        <v>161</v>
      </c>
      <c r="E52" s="3" t="s">
        <v>162</v>
      </c>
      <c r="F52" s="3" t="s">
        <v>163</v>
      </c>
      <c r="G52" s="3" t="str">
        <f t="shared" si="4"/>
        <v>&lt;Update&gt;&lt;Where TechnologyType="TECH_COMBUSTION" /&gt;&lt;Set Cost="1990"/&gt;&lt;/Update&gt;</v>
      </c>
      <c r="H52">
        <f t="shared" si="26"/>
        <v>13</v>
      </c>
      <c r="I52" t="s">
        <v>121</v>
      </c>
      <c r="J52">
        <v>2880</v>
      </c>
      <c r="K52">
        <f t="shared" si="27"/>
        <v>4310</v>
      </c>
      <c r="L52" s="3" t="s">
        <v>164</v>
      </c>
      <c r="M52" s="3" t="s">
        <v>162</v>
      </c>
      <c r="N52" s="3" t="s">
        <v>163</v>
      </c>
      <c r="O52" s="3" t="str">
        <f t="shared" si="5"/>
        <v>&lt;Update&gt;&lt;Where CivicType="CIVIC_SOCIAL_MEDIA" /&gt;&lt;Set Cost="4310"/&gt;&lt;/Update&gt;</v>
      </c>
      <c r="P52">
        <v>16</v>
      </c>
      <c r="S52">
        <v>175</v>
      </c>
      <c r="T52">
        <f>AC29</f>
        <v>300</v>
      </c>
    </row>
    <row r="53" spans="1:20" x14ac:dyDescent="0.15">
      <c r="A53" t="s">
        <v>122</v>
      </c>
      <c r="B53">
        <v>1480</v>
      </c>
      <c r="C53">
        <f t="shared" si="25"/>
        <v>2460</v>
      </c>
      <c r="D53" s="3" t="s">
        <v>161</v>
      </c>
      <c r="E53" s="3" t="s">
        <v>162</v>
      </c>
      <c r="F53" s="3" t="s">
        <v>163</v>
      </c>
      <c r="G53" s="3" t="str">
        <f t="shared" si="4"/>
        <v>&lt;Update&gt;&lt;Where TechnologyType="TECH_ADVANCED_FLIGHT" /&gt;&lt;Set Cost="2460"/&gt;&lt;/Update&gt;</v>
      </c>
      <c r="H53">
        <f t="shared" si="26"/>
        <v>14</v>
      </c>
      <c r="I53" t="s">
        <v>123</v>
      </c>
      <c r="J53">
        <v>3500</v>
      </c>
      <c r="K53">
        <f t="shared" si="27"/>
        <v>7200</v>
      </c>
      <c r="L53" s="3" t="s">
        <v>164</v>
      </c>
      <c r="M53" s="3" t="s">
        <v>162</v>
      </c>
      <c r="N53" s="3" t="s">
        <v>163</v>
      </c>
      <c r="O53" s="3" t="str">
        <f t="shared" si="5"/>
        <v>&lt;Update&gt;&lt;Where CivicType="CIVIC_FUTURE_CIVIC" /&gt;&lt;Set Cost="7200"/&gt;&lt;/Update&gt;</v>
      </c>
      <c r="P53">
        <v>20</v>
      </c>
      <c r="S53">
        <v>220</v>
      </c>
      <c r="T53">
        <f>AB30</f>
        <v>335</v>
      </c>
    </row>
    <row r="54" spans="1:20" x14ac:dyDescent="0.15">
      <c r="A54" t="s">
        <v>124</v>
      </c>
      <c r="B54">
        <v>1480</v>
      </c>
      <c r="C54">
        <f t="shared" si="25"/>
        <v>2460</v>
      </c>
      <c r="D54" s="3" t="s">
        <v>161</v>
      </c>
      <c r="E54" s="3" t="s">
        <v>162</v>
      </c>
      <c r="F54" s="3" t="s">
        <v>163</v>
      </c>
      <c r="G54" s="3" t="str">
        <f t="shared" si="4"/>
        <v>&lt;Update&gt;&lt;Where TechnologyType="TECH_ROCKETRY" /&gt;&lt;Set Cost="2460"/&gt;&lt;/Update&gt;</v>
      </c>
      <c r="H54">
        <f t="shared" si="26"/>
        <v>14</v>
      </c>
      <c r="I54" t="s">
        <v>125</v>
      </c>
      <c r="J54">
        <v>2880</v>
      </c>
      <c r="K54">
        <f t="shared" si="27"/>
        <v>4310</v>
      </c>
      <c r="L54" s="3" t="s">
        <v>164</v>
      </c>
      <c r="M54" s="3" t="s">
        <v>162</v>
      </c>
      <c r="N54" s="3" t="s">
        <v>163</v>
      </c>
      <c r="O54" s="3" t="str">
        <f t="shared" si="5"/>
        <v>&lt;Update&gt;&lt;Where CivicType="CIVIC_ENVIRONMENTALISM" /&gt;&lt;Set Cost="4310"/&gt;&lt;/Update&gt;</v>
      </c>
      <c r="P54">
        <v>16</v>
      </c>
      <c r="S54">
        <v>300</v>
      </c>
      <c r="T54">
        <f>AC30</f>
        <v>425</v>
      </c>
    </row>
    <row r="55" spans="1:20" x14ac:dyDescent="0.15">
      <c r="A55" t="s">
        <v>126</v>
      </c>
      <c r="B55">
        <v>1480</v>
      </c>
      <c r="C55">
        <f t="shared" si="25"/>
        <v>2460</v>
      </c>
      <c r="D55" s="3" t="s">
        <v>161</v>
      </c>
      <c r="E55" s="3" t="s">
        <v>162</v>
      </c>
      <c r="F55" s="3" t="s">
        <v>163</v>
      </c>
      <c r="G55" s="3" t="str">
        <f t="shared" si="4"/>
        <v>&lt;Update&gt;&lt;Where TechnologyType="TECH_ADVANCED_BALLISTICS" /&gt;&lt;Set Cost="2460"/&gt;&lt;/Update&gt;</v>
      </c>
      <c r="H55">
        <f t="shared" si="26"/>
        <v>14</v>
      </c>
      <c r="I55" t="s">
        <v>127</v>
      </c>
      <c r="J55">
        <v>3000</v>
      </c>
      <c r="K55">
        <f t="shared" si="27"/>
        <v>5050</v>
      </c>
      <c r="L55" s="3" t="s">
        <v>164</v>
      </c>
      <c r="M55" s="3" t="s">
        <v>162</v>
      </c>
      <c r="N55" s="3" t="s">
        <v>163</v>
      </c>
      <c r="O55" s="3" t="str">
        <f t="shared" si="5"/>
        <v>&lt;Update&gt;&lt;Where CivicType="CIVIC_CORPORATE_LIBERTARIANISM" /&gt;&lt;Set Cost="5050"/&gt;&lt;/Update&gt;</v>
      </c>
      <c r="P55">
        <v>17</v>
      </c>
      <c r="S55">
        <v>340</v>
      </c>
      <c r="T55">
        <f>AB31</f>
        <v>465</v>
      </c>
    </row>
    <row r="56" spans="1:20" x14ac:dyDescent="0.15">
      <c r="A56" t="s">
        <v>128</v>
      </c>
      <c r="B56">
        <v>1480</v>
      </c>
      <c r="C56">
        <f t="shared" si="25"/>
        <v>2460</v>
      </c>
      <c r="D56" s="3" t="s">
        <v>161</v>
      </c>
      <c r="E56" s="3" t="s">
        <v>162</v>
      </c>
      <c r="F56" s="3" t="s">
        <v>163</v>
      </c>
      <c r="G56" s="3" t="str">
        <f t="shared" si="4"/>
        <v>&lt;Update&gt;&lt;Where TechnologyType="TECH_COMBINED_ARMS" /&gt;&lt;Set Cost="2460"/&gt;&lt;/Update&gt;</v>
      </c>
      <c r="H56">
        <f t="shared" si="26"/>
        <v>14</v>
      </c>
      <c r="I56" t="s">
        <v>129</v>
      </c>
      <c r="J56" s="1">
        <v>3000</v>
      </c>
      <c r="K56">
        <f t="shared" si="27"/>
        <v>5050</v>
      </c>
      <c r="L56" s="3" t="s">
        <v>164</v>
      </c>
      <c r="M56" s="3" t="s">
        <v>162</v>
      </c>
      <c r="N56" s="3" t="s">
        <v>163</v>
      </c>
      <c r="O56" s="3" t="str">
        <f t="shared" si="5"/>
        <v>&lt;Update&gt;&lt;Where CivicType="CIVIC_DIGITAL_DEMOCRACY" /&gt;&lt;Set Cost="5050"/&gt;&lt;/Update&gt;</v>
      </c>
      <c r="P56">
        <v>17</v>
      </c>
      <c r="S56">
        <v>420</v>
      </c>
      <c r="T56">
        <f>AC31</f>
        <v>555</v>
      </c>
    </row>
    <row r="57" spans="1:20" x14ac:dyDescent="0.15">
      <c r="A57" t="s">
        <v>130</v>
      </c>
      <c r="B57">
        <v>1480</v>
      </c>
      <c r="C57">
        <f t="shared" si="25"/>
        <v>2460</v>
      </c>
      <c r="D57" s="3" t="s">
        <v>161</v>
      </c>
      <c r="E57" s="3" t="s">
        <v>162</v>
      </c>
      <c r="F57" s="3" t="s">
        <v>163</v>
      </c>
      <c r="G57" s="3" t="str">
        <f t="shared" si="4"/>
        <v>&lt;Update&gt;&lt;Where TechnologyType="TECH_PLASTICS" /&gt;&lt;Set Cost="2460"/&gt;&lt;/Update&gt;</v>
      </c>
      <c r="H57">
        <f t="shared" si="26"/>
        <v>14</v>
      </c>
      <c r="I57" t="s">
        <v>131</v>
      </c>
      <c r="J57" s="1">
        <v>3000</v>
      </c>
      <c r="K57">
        <f t="shared" si="27"/>
        <v>5050</v>
      </c>
      <c r="L57" s="3" t="s">
        <v>164</v>
      </c>
      <c r="M57" s="3" t="s">
        <v>162</v>
      </c>
      <c r="N57" s="3" t="s">
        <v>163</v>
      </c>
      <c r="O57" s="3" t="str">
        <f t="shared" si="5"/>
        <v>&lt;Update&gt;&lt;Where CivicType="CIVIC_SYNTHETIC_TECHNOCRACY" /&gt;&lt;Set Cost="5050"/&gt;&lt;/Update&gt;</v>
      </c>
      <c r="P57">
        <v>17</v>
      </c>
      <c r="S57">
        <v>440</v>
      </c>
      <c r="T57">
        <f>AB32</f>
        <v>630</v>
      </c>
    </row>
    <row r="58" spans="1:20" x14ac:dyDescent="0.15">
      <c r="A58" t="s">
        <v>132</v>
      </c>
      <c r="B58">
        <v>1660</v>
      </c>
      <c r="C58">
        <f t="shared" si="25"/>
        <v>2950</v>
      </c>
      <c r="D58" s="3" t="s">
        <v>161</v>
      </c>
      <c r="E58" s="3" t="s">
        <v>162</v>
      </c>
      <c r="F58" s="3" t="s">
        <v>163</v>
      </c>
      <c r="G58" s="3" t="str">
        <f t="shared" si="4"/>
        <v>&lt;Update&gt;&lt;Where TechnologyType="TECH_COMPUTERS" /&gt;&lt;Set Cost="2950"/&gt;&lt;/Update&gt;</v>
      </c>
      <c r="H58">
        <f t="shared" si="26"/>
        <v>15</v>
      </c>
      <c r="I58" t="s">
        <v>133</v>
      </c>
      <c r="J58" s="1">
        <v>3100</v>
      </c>
      <c r="K58">
        <f t="shared" si="27"/>
        <v>5850</v>
      </c>
      <c r="L58" s="3" t="s">
        <v>164</v>
      </c>
      <c r="M58" s="3" t="s">
        <v>162</v>
      </c>
      <c r="N58" s="3" t="s">
        <v>163</v>
      </c>
      <c r="O58" s="3" t="str">
        <f t="shared" si="5"/>
        <v>&lt;Update&gt;&lt;Where CivicType="CIVIC_NEAR_FUTURE_GOVERNANCE" /&gt;&lt;Set Cost="5850"/&gt;&lt;/Update&gt;</v>
      </c>
      <c r="P58">
        <v>17</v>
      </c>
      <c r="S58">
        <v>600</v>
      </c>
      <c r="T58">
        <f>AC32</f>
        <v>750</v>
      </c>
    </row>
    <row r="59" spans="1:20" x14ac:dyDescent="0.15">
      <c r="A59" t="s">
        <v>134</v>
      </c>
      <c r="B59">
        <v>1660</v>
      </c>
      <c r="C59">
        <f t="shared" si="25"/>
        <v>2950</v>
      </c>
      <c r="D59" s="3" t="s">
        <v>161</v>
      </c>
      <c r="E59" s="3" t="s">
        <v>162</v>
      </c>
      <c r="F59" s="3" t="s">
        <v>163</v>
      </c>
      <c r="G59" s="3" t="str">
        <f t="shared" si="4"/>
        <v>&lt;Update&gt;&lt;Where TechnologyType="TECH_NUCLEAR_FISSION" /&gt;&lt;Set Cost="2950"/&gt;&lt;/Update&gt;</v>
      </c>
      <c r="H59">
        <f t="shared" si="26"/>
        <v>15</v>
      </c>
      <c r="I59" t="s">
        <v>135</v>
      </c>
      <c r="J59">
        <v>3200</v>
      </c>
      <c r="K59">
        <f t="shared" si="27"/>
        <v>6710</v>
      </c>
      <c r="L59" s="3" t="s">
        <v>164</v>
      </c>
      <c r="M59" s="3" t="s">
        <v>162</v>
      </c>
      <c r="N59" s="3" t="s">
        <v>163</v>
      </c>
      <c r="O59" s="3" t="str">
        <f t="shared" si="5"/>
        <v>&lt;Update&gt;&lt;Where CivicType="CIVIC_GLOBAL_WARMING_MITIGATION" /&gt;&lt;Set Cost="6710"/&gt;&lt;/Update&gt;</v>
      </c>
      <c r="P59">
        <v>18</v>
      </c>
      <c r="S59">
        <v>720</v>
      </c>
      <c r="T59">
        <f>AB33</f>
        <v>900</v>
      </c>
    </row>
    <row r="60" spans="1:20" x14ac:dyDescent="0.15">
      <c r="A60" t="s">
        <v>136</v>
      </c>
      <c r="B60">
        <v>1660</v>
      </c>
      <c r="C60">
        <f t="shared" si="25"/>
        <v>2950</v>
      </c>
      <c r="D60" s="3" t="s">
        <v>161</v>
      </c>
      <c r="E60" s="3" t="s">
        <v>162</v>
      </c>
      <c r="F60" s="3" t="s">
        <v>163</v>
      </c>
      <c r="G60" s="3" t="str">
        <f t="shared" si="4"/>
        <v>&lt;Update&gt;&lt;Where TechnologyType="TECH_SYNTHETIC_MATERIALS" /&gt;&lt;Set Cost="2950"/&gt;&lt;/Update&gt;</v>
      </c>
      <c r="H60">
        <f t="shared" si="26"/>
        <v>15</v>
      </c>
      <c r="I60" t="s">
        <v>137</v>
      </c>
      <c r="J60">
        <v>3200</v>
      </c>
      <c r="K60">
        <f t="shared" si="27"/>
        <v>6710</v>
      </c>
      <c r="L60" s="3" t="s">
        <v>164</v>
      </c>
      <c r="M60" s="3" t="s">
        <v>162</v>
      </c>
      <c r="N60" s="3" t="s">
        <v>163</v>
      </c>
      <c r="O60" s="3" t="str">
        <f t="shared" si="5"/>
        <v>&lt;Update&gt;&lt;Where CivicType="CIVIC_SMART_POWER_DOCTRINE" /&gt;&lt;Set Cost="6710"/&gt;&lt;/Update&gt;</v>
      </c>
      <c r="P60">
        <v>19</v>
      </c>
      <c r="S60">
        <v>800</v>
      </c>
      <c r="T60">
        <f>AB34</f>
        <v>1135</v>
      </c>
    </row>
    <row r="61" spans="1:20" x14ac:dyDescent="0.15">
      <c r="A61" t="s">
        <v>138</v>
      </c>
      <c r="B61">
        <v>1850</v>
      </c>
      <c r="C61">
        <f t="shared" si="25"/>
        <v>3460</v>
      </c>
      <c r="D61" s="3" t="s">
        <v>161</v>
      </c>
      <c r="E61" s="3" t="s">
        <v>162</v>
      </c>
      <c r="F61" s="3" t="s">
        <v>163</v>
      </c>
      <c r="G61" s="3" t="str">
        <f t="shared" si="4"/>
        <v>&lt;Update&gt;&lt;Where TechnologyType="TECH_TELECOMMUNICATIONS" /&gt;&lt;Set Cost="3460"/&gt;&lt;/Update&gt;</v>
      </c>
      <c r="H61">
        <f t="shared" si="26"/>
        <v>16</v>
      </c>
      <c r="I61" t="s">
        <v>139</v>
      </c>
      <c r="J61">
        <v>3200</v>
      </c>
      <c r="K61">
        <f t="shared" si="27"/>
        <v>6710</v>
      </c>
      <c r="L61" s="3" t="s">
        <v>164</v>
      </c>
      <c r="M61" s="3" t="s">
        <v>162</v>
      </c>
      <c r="N61" s="3" t="s">
        <v>163</v>
      </c>
      <c r="O61" s="3" t="str">
        <f t="shared" si="5"/>
        <v>&lt;Update&gt;&lt;Where CivicType="CIVIC_INFORMATION_WARFARE" /&gt;&lt;Set Cost="6710"/&gt;&lt;/Update&gt;</v>
      </c>
      <c r="P61">
        <v>19</v>
      </c>
      <c r="S61">
        <v>1010</v>
      </c>
      <c r="T61">
        <f>AC34</f>
        <v>1285</v>
      </c>
    </row>
    <row r="62" spans="1:20" x14ac:dyDescent="0.15">
      <c r="A62" t="s">
        <v>140</v>
      </c>
      <c r="B62">
        <v>1850</v>
      </c>
      <c r="C62">
        <f t="shared" si="25"/>
        <v>3460</v>
      </c>
      <c r="D62" s="3" t="s">
        <v>161</v>
      </c>
      <c r="E62" s="3" t="s">
        <v>162</v>
      </c>
      <c r="F62" s="3" t="s">
        <v>163</v>
      </c>
      <c r="G62" s="3" t="str">
        <f t="shared" si="4"/>
        <v>&lt;Update&gt;&lt;Where TechnologyType="TECH_SATELLITES" /&gt;&lt;Set Cost="3460"/&gt;&lt;/Update&gt;</v>
      </c>
      <c r="H62">
        <f t="shared" si="26"/>
        <v>16</v>
      </c>
      <c r="I62" t="s">
        <v>141</v>
      </c>
      <c r="J62">
        <v>3200</v>
      </c>
      <c r="K62">
        <f t="shared" si="27"/>
        <v>6710</v>
      </c>
      <c r="L62" s="3" t="s">
        <v>164</v>
      </c>
      <c r="M62" s="3" t="s">
        <v>162</v>
      </c>
      <c r="N62" s="3" t="s">
        <v>163</v>
      </c>
      <c r="O62" s="3" t="str">
        <f t="shared" si="5"/>
        <v>&lt;Update&gt;&lt;Where CivicType="CIVIC_EXODUS_IMPERATIVE" /&gt;&lt;Set Cost="6710"/&gt;&lt;/Update&gt;</v>
      </c>
      <c r="P62">
        <v>19</v>
      </c>
      <c r="S62">
        <v>1050</v>
      </c>
      <c r="T62">
        <f>AB35</f>
        <v>1475</v>
      </c>
    </row>
    <row r="63" spans="1:20" x14ac:dyDescent="0.15">
      <c r="A63" t="s">
        <v>142</v>
      </c>
      <c r="B63">
        <v>1850</v>
      </c>
      <c r="C63">
        <f t="shared" si="25"/>
        <v>3460</v>
      </c>
      <c r="D63" s="3" t="s">
        <v>161</v>
      </c>
      <c r="E63" s="3" t="s">
        <v>162</v>
      </c>
      <c r="F63" s="3" t="s">
        <v>163</v>
      </c>
      <c r="G63" s="3" t="str">
        <f t="shared" si="4"/>
        <v>&lt;Update&gt;&lt;Where TechnologyType="TECH_GUIDANCE_SYSTEMS" /&gt;&lt;Set Cost="3460"/&gt;&lt;/Update&gt;</v>
      </c>
      <c r="H63">
        <f t="shared" si="26"/>
        <v>16</v>
      </c>
      <c r="I63" t="s">
        <v>143</v>
      </c>
      <c r="J63">
        <v>3200</v>
      </c>
      <c r="K63">
        <f t="shared" si="27"/>
        <v>6710</v>
      </c>
      <c r="L63" s="3" t="s">
        <v>164</v>
      </c>
      <c r="M63" s="3" t="s">
        <v>162</v>
      </c>
      <c r="N63" s="3" t="s">
        <v>163</v>
      </c>
      <c r="O63" s="3" t="str">
        <f t="shared" si="5"/>
        <v>&lt;Update&gt;&lt;Where CivicType="CIVIC_CULTURAL_HEGEMONY" /&gt;&lt;Set Cost="6710"/&gt;&lt;/Update&gt;</v>
      </c>
      <c r="P63">
        <v>19</v>
      </c>
      <c r="S63">
        <v>1210</v>
      </c>
      <c r="T63">
        <f>AC35</f>
        <v>1625</v>
      </c>
    </row>
    <row r="64" spans="1:20" x14ac:dyDescent="0.15">
      <c r="A64" t="s">
        <v>144</v>
      </c>
      <c r="B64">
        <v>1850</v>
      </c>
      <c r="C64">
        <f t="shared" si="25"/>
        <v>3460</v>
      </c>
      <c r="D64" s="3" t="s">
        <v>161</v>
      </c>
      <c r="E64" s="3" t="s">
        <v>162</v>
      </c>
      <c r="F64" s="3" t="s">
        <v>163</v>
      </c>
      <c r="G64" s="3" t="str">
        <f t="shared" si="4"/>
        <v>&lt;Update&gt;&lt;Where TechnologyType="TECH_LASERS" /&gt;&lt;Set Cost="3460"/&gt;&lt;/Update&gt;</v>
      </c>
      <c r="H64">
        <f t="shared" si="26"/>
        <v>16</v>
      </c>
      <c r="L64" s="3"/>
      <c r="M64" s="3"/>
      <c r="N64" s="3"/>
      <c r="O64" s="3"/>
      <c r="S64">
        <v>1540</v>
      </c>
      <c r="T64">
        <f>AB36</f>
        <v>1860</v>
      </c>
    </row>
    <row r="65" spans="1:20" x14ac:dyDescent="0.15">
      <c r="A65" t="s">
        <v>145</v>
      </c>
      <c r="B65">
        <v>1850</v>
      </c>
      <c r="C65">
        <f t="shared" si="25"/>
        <v>3460</v>
      </c>
      <c r="D65" s="3" t="s">
        <v>161</v>
      </c>
      <c r="E65" s="3" t="s">
        <v>162</v>
      </c>
      <c r="F65" s="3" t="s">
        <v>163</v>
      </c>
      <c r="G65" s="3" t="str">
        <f t="shared" si="4"/>
        <v>&lt;Update&gt;&lt;Where TechnologyType="TECH_COMPOSITES" /&gt;&lt;Set Cost="3460"/&gt;&lt;/Update&gt;</v>
      </c>
      <c r="H65">
        <f t="shared" si="26"/>
        <v>16</v>
      </c>
      <c r="L65" s="3"/>
      <c r="M65" s="3"/>
      <c r="N65" s="3"/>
      <c r="O65" s="3"/>
      <c r="S65">
        <v>1580</v>
      </c>
      <c r="T65">
        <f>AC36</f>
        <v>1980</v>
      </c>
    </row>
    <row r="66" spans="1:20" x14ac:dyDescent="0.15">
      <c r="A66" t="s">
        <v>146</v>
      </c>
      <c r="B66">
        <v>1850</v>
      </c>
      <c r="C66">
        <f t="shared" si="25"/>
        <v>3460</v>
      </c>
      <c r="D66" s="3" t="s">
        <v>161</v>
      </c>
      <c r="E66" s="3" t="s">
        <v>162</v>
      </c>
      <c r="F66" s="3" t="s">
        <v>163</v>
      </c>
      <c r="G66" s="3" t="str">
        <f t="shared" si="4"/>
        <v>&lt;Update&gt;&lt;Where TechnologyType="TECH_STEALTH_TECHNOLOGY" /&gt;&lt;Set Cost="3460"/&gt;&lt;/Update&gt;</v>
      </c>
      <c r="H66">
        <f t="shared" si="26"/>
        <v>16</v>
      </c>
      <c r="L66" s="3"/>
      <c r="M66" s="3"/>
      <c r="N66" s="3"/>
      <c r="O66" s="3"/>
      <c r="S66">
        <v>1640</v>
      </c>
      <c r="T66">
        <f>AB37</f>
        <v>2380</v>
      </c>
    </row>
    <row r="67" spans="1:20" x14ac:dyDescent="0.15">
      <c r="A67" t="s">
        <v>147</v>
      </c>
      <c r="B67">
        <v>2155</v>
      </c>
      <c r="C67">
        <f t="shared" ref="C67:C79" si="33">VLOOKUP(B67,$T$3:$AB$22,9,FALSE)</f>
        <v>3990</v>
      </c>
      <c r="D67" s="3" t="s">
        <v>161</v>
      </c>
      <c r="E67" s="3" t="s">
        <v>162</v>
      </c>
      <c r="F67" s="3" t="s">
        <v>163</v>
      </c>
      <c r="G67" s="3" t="str">
        <f t="shared" si="4"/>
        <v>&lt;Update&gt;&lt;Where TechnologyType="TECH_ROBOTICS" /&gt;&lt;Set Cost="3990"/&gt;&lt;/Update&gt;</v>
      </c>
      <c r="H67">
        <f t="shared" ref="H67:H79" si="34">VLOOKUP(B67,$T$3:$U$22,2,FALSE)</f>
        <v>17</v>
      </c>
      <c r="L67" s="3"/>
      <c r="M67" s="3"/>
      <c r="N67" s="3"/>
      <c r="O67" s="3"/>
      <c r="S67">
        <v>1715</v>
      </c>
      <c r="T67">
        <f>AC37</f>
        <v>2500</v>
      </c>
    </row>
    <row r="68" spans="1:20" x14ac:dyDescent="0.15">
      <c r="A68" t="s">
        <v>148</v>
      </c>
      <c r="B68">
        <v>2155</v>
      </c>
      <c r="C68">
        <f t="shared" si="33"/>
        <v>3990</v>
      </c>
      <c r="D68" s="3" t="s">
        <v>161</v>
      </c>
      <c r="E68" s="3" t="s">
        <v>162</v>
      </c>
      <c r="F68" s="3" t="s">
        <v>163</v>
      </c>
      <c r="G68" s="3" t="str">
        <f t="shared" ref="G68:G79" si="35">_xlfn.CONCAT(D68,A68,E68,C68,F68)</f>
        <v>&lt;Update&gt;&lt;Where TechnologyType="TECH_NANOTECHNOLOGY" /&gt;&lt;Set Cost="3990"/&gt;&lt;/Update&gt;</v>
      </c>
      <c r="H68">
        <f t="shared" si="34"/>
        <v>17</v>
      </c>
      <c r="L68" s="3"/>
      <c r="M68" s="3"/>
      <c r="N68" s="3"/>
      <c r="O68" s="3"/>
      <c r="S68">
        <v>1955</v>
      </c>
      <c r="T68">
        <f>AB38</f>
        <v>2930</v>
      </c>
    </row>
    <row r="69" spans="1:20" x14ac:dyDescent="0.15">
      <c r="A69" t="s">
        <v>149</v>
      </c>
      <c r="B69">
        <v>2155</v>
      </c>
      <c r="C69">
        <f t="shared" si="33"/>
        <v>3990</v>
      </c>
      <c r="D69" s="3" t="s">
        <v>161</v>
      </c>
      <c r="E69" s="3" t="s">
        <v>162</v>
      </c>
      <c r="F69" s="3" t="s">
        <v>163</v>
      </c>
      <c r="G69" s="3" t="str">
        <f t="shared" si="35"/>
        <v>&lt;Update&gt;&lt;Where TechnologyType="TECH_NUCLEAR_FUSION" /&gt;&lt;Set Cost="3990"/&gt;&lt;/Update&gt;</v>
      </c>
      <c r="H69">
        <f t="shared" si="34"/>
        <v>17</v>
      </c>
      <c r="L69" s="3"/>
      <c r="M69" s="3"/>
      <c r="N69" s="3"/>
      <c r="O69" s="3"/>
      <c r="S69">
        <v>2185</v>
      </c>
      <c r="T69">
        <f>AC38</f>
        <v>3090</v>
      </c>
    </row>
    <row r="70" spans="1:20" x14ac:dyDescent="0.15">
      <c r="A70" t="s">
        <v>150</v>
      </c>
      <c r="B70">
        <v>300</v>
      </c>
      <c r="C70">
        <f t="shared" si="33"/>
        <v>280</v>
      </c>
      <c r="D70" s="3" t="s">
        <v>161</v>
      </c>
      <c r="E70" s="3" t="s">
        <v>162</v>
      </c>
      <c r="F70" s="3" t="s">
        <v>163</v>
      </c>
      <c r="G70" s="3" t="str">
        <f t="shared" si="35"/>
        <v>&lt;Update&gt;&lt;Where TechnologyType="TECH_BUTTRESS" /&gt;&lt;Set Cost="280"/&gt;&lt;/Update&gt;</v>
      </c>
      <c r="H70">
        <f t="shared" si="34"/>
        <v>6</v>
      </c>
      <c r="L70" s="3"/>
      <c r="M70" s="3"/>
      <c r="N70" s="3"/>
      <c r="O70" s="3"/>
      <c r="S70">
        <v>2415</v>
      </c>
      <c r="T70">
        <f t="shared" ref="T70:T75" si="36">AB39</f>
        <v>3630</v>
      </c>
    </row>
    <row r="71" spans="1:20" x14ac:dyDescent="0.15">
      <c r="A71" t="s">
        <v>151</v>
      </c>
      <c r="B71">
        <v>1250</v>
      </c>
      <c r="C71">
        <f t="shared" si="33"/>
        <v>1540</v>
      </c>
      <c r="D71" s="3" t="s">
        <v>161</v>
      </c>
      <c r="E71" s="3" t="s">
        <v>162</v>
      </c>
      <c r="F71" s="3" t="s">
        <v>163</v>
      </c>
      <c r="G71" s="3" t="str">
        <f t="shared" si="35"/>
        <v>&lt;Update&gt;&lt;Where TechnologyType="TECH_REFINING" /&gt;&lt;Set Cost="1540"/&gt;&lt;/Update&gt;</v>
      </c>
      <c r="H71">
        <f t="shared" si="34"/>
        <v>12</v>
      </c>
      <c r="L71" s="3"/>
      <c r="M71" s="3"/>
      <c r="N71" s="3"/>
      <c r="O71" s="3"/>
      <c r="S71">
        <v>2880</v>
      </c>
      <c r="T71">
        <f t="shared" si="36"/>
        <v>4310</v>
      </c>
    </row>
    <row r="72" spans="1:20" x14ac:dyDescent="0.15">
      <c r="A72" t="s">
        <v>152</v>
      </c>
      <c r="B72">
        <v>2200</v>
      </c>
      <c r="C72">
        <f t="shared" si="33"/>
        <v>4540</v>
      </c>
      <c r="D72" s="3" t="s">
        <v>161</v>
      </c>
      <c r="E72" s="3" t="s">
        <v>162</v>
      </c>
      <c r="F72" s="3" t="s">
        <v>163</v>
      </c>
      <c r="G72" s="3" t="str">
        <f t="shared" si="35"/>
        <v>&lt;Update&gt;&lt;Where TechnologyType="TECH_SEASTEADS" /&gt;&lt;Set Cost="4540"/&gt;&lt;/Update&gt;</v>
      </c>
      <c r="H72">
        <f t="shared" si="34"/>
        <v>18</v>
      </c>
      <c r="L72" s="3"/>
      <c r="M72" s="3"/>
      <c r="N72" s="3"/>
      <c r="O72" s="3"/>
      <c r="S72">
        <v>3000</v>
      </c>
      <c r="T72">
        <f t="shared" si="36"/>
        <v>5050</v>
      </c>
    </row>
    <row r="73" spans="1:20" x14ac:dyDescent="0.15">
      <c r="A73" t="s">
        <v>153</v>
      </c>
      <c r="B73">
        <v>2200</v>
      </c>
      <c r="C73">
        <f t="shared" si="33"/>
        <v>4540</v>
      </c>
      <c r="D73" s="3" t="s">
        <v>161</v>
      </c>
      <c r="E73" s="3" t="s">
        <v>162</v>
      </c>
      <c r="F73" s="3" t="s">
        <v>163</v>
      </c>
      <c r="G73" s="3" t="str">
        <f t="shared" si="35"/>
        <v>&lt;Update&gt;&lt;Where TechnologyType="TECH_ADVANCED_AI" /&gt;&lt;Set Cost="4540"/&gt;&lt;/Update&gt;</v>
      </c>
      <c r="H73">
        <f t="shared" si="34"/>
        <v>18</v>
      </c>
      <c r="L73" s="3"/>
      <c r="M73" s="3"/>
      <c r="N73" s="3"/>
      <c r="O73" s="3"/>
      <c r="S73">
        <v>3100</v>
      </c>
      <c r="T73">
        <f t="shared" si="36"/>
        <v>5850</v>
      </c>
    </row>
    <row r="74" spans="1:20" x14ac:dyDescent="0.15">
      <c r="A74" t="s">
        <v>154</v>
      </c>
      <c r="B74">
        <v>2200</v>
      </c>
      <c r="C74">
        <f t="shared" si="33"/>
        <v>4540</v>
      </c>
      <c r="D74" s="3" t="s">
        <v>161</v>
      </c>
      <c r="E74" s="3" t="s">
        <v>162</v>
      </c>
      <c r="F74" s="3" t="s">
        <v>163</v>
      </c>
      <c r="G74" s="3" t="str">
        <f t="shared" si="35"/>
        <v>&lt;Update&gt;&lt;Where TechnologyType="TECH_ADVANCED_POWER_CELLS" /&gt;&lt;Set Cost="4540"/&gt;&lt;/Update&gt;</v>
      </c>
      <c r="H74">
        <f t="shared" si="34"/>
        <v>18</v>
      </c>
      <c r="L74" s="3"/>
      <c r="M74" s="3"/>
      <c r="N74" s="3"/>
      <c r="O74" s="3"/>
      <c r="S74">
        <v>3200</v>
      </c>
      <c r="T74">
        <f t="shared" si="36"/>
        <v>6710</v>
      </c>
    </row>
    <row r="75" spans="1:20" x14ac:dyDescent="0.15">
      <c r="A75" t="s">
        <v>155</v>
      </c>
      <c r="B75">
        <v>2200</v>
      </c>
      <c r="C75">
        <f t="shared" si="33"/>
        <v>4540</v>
      </c>
      <c r="D75" s="3" t="s">
        <v>161</v>
      </c>
      <c r="E75" s="3" t="s">
        <v>162</v>
      </c>
      <c r="F75" s="3" t="s">
        <v>163</v>
      </c>
      <c r="G75" s="3" t="str">
        <f t="shared" si="35"/>
        <v>&lt;Update&gt;&lt;Where TechnologyType="TECH_CYBERNETICS" /&gt;&lt;Set Cost="4540"/&gt;&lt;/Update&gt;</v>
      </c>
      <c r="H75">
        <f t="shared" si="34"/>
        <v>18</v>
      </c>
      <c r="L75" s="3"/>
      <c r="M75" s="3"/>
      <c r="N75" s="3"/>
      <c r="O75" s="3"/>
      <c r="S75">
        <v>3500</v>
      </c>
      <c r="T75">
        <f t="shared" si="36"/>
        <v>7200</v>
      </c>
    </row>
    <row r="76" spans="1:20" x14ac:dyDescent="0.15">
      <c r="A76" t="s">
        <v>156</v>
      </c>
      <c r="B76">
        <v>2200</v>
      </c>
      <c r="C76">
        <f t="shared" si="33"/>
        <v>4540</v>
      </c>
      <c r="D76" s="3" t="s">
        <v>161</v>
      </c>
      <c r="E76" s="3" t="s">
        <v>162</v>
      </c>
      <c r="F76" s="3" t="s">
        <v>163</v>
      </c>
      <c r="G76" s="3" t="str">
        <f t="shared" si="35"/>
        <v>&lt;Update&gt;&lt;Where TechnologyType="TECH_SMART_MATERIALS" /&gt;&lt;Set Cost="4540"/&gt;&lt;/Update&gt;</v>
      </c>
      <c r="H76">
        <f t="shared" si="34"/>
        <v>18</v>
      </c>
      <c r="L76" s="3"/>
      <c r="M76" s="3"/>
      <c r="N76" s="3"/>
      <c r="O76" s="3"/>
    </row>
    <row r="77" spans="1:20" x14ac:dyDescent="0.15">
      <c r="A77" t="s">
        <v>157</v>
      </c>
      <c r="B77">
        <v>2200</v>
      </c>
      <c r="C77">
        <f t="shared" si="33"/>
        <v>4540</v>
      </c>
      <c r="D77" s="3" t="s">
        <v>161</v>
      </c>
      <c r="E77" s="3" t="s">
        <v>162</v>
      </c>
      <c r="F77" s="3" t="s">
        <v>163</v>
      </c>
      <c r="G77" s="3" t="str">
        <f t="shared" si="35"/>
        <v>&lt;Update&gt;&lt;Where TechnologyType="TECH_PREDICTIVE_SYSTEMS" /&gt;&lt;Set Cost="4540"/&gt;&lt;/Update&gt;</v>
      </c>
      <c r="H77">
        <f t="shared" si="34"/>
        <v>18</v>
      </c>
      <c r="L77" s="3"/>
      <c r="M77" s="3"/>
      <c r="N77" s="3"/>
      <c r="O77" s="3"/>
    </row>
    <row r="78" spans="1:20" x14ac:dyDescent="0.15">
      <c r="A78" t="s">
        <v>158</v>
      </c>
      <c r="B78">
        <v>2500</v>
      </c>
      <c r="C78">
        <f t="shared" si="33"/>
        <v>5110</v>
      </c>
      <c r="D78" s="3" t="s">
        <v>161</v>
      </c>
      <c r="E78" s="3" t="s">
        <v>162</v>
      </c>
      <c r="F78" s="3" t="s">
        <v>163</v>
      </c>
      <c r="G78" s="3" t="str">
        <f t="shared" si="35"/>
        <v>&lt;Update&gt;&lt;Where TechnologyType="TECH_OFFWORLD_MISSION" /&gt;&lt;Set Cost="5110"/&gt;&lt;/Update&gt;</v>
      </c>
      <c r="H78">
        <f t="shared" si="34"/>
        <v>19</v>
      </c>
      <c r="L78" s="3"/>
      <c r="M78" s="3"/>
      <c r="N78" s="3"/>
      <c r="O78" s="3"/>
    </row>
    <row r="79" spans="1:20" x14ac:dyDescent="0.15">
      <c r="A79" t="s">
        <v>159</v>
      </c>
      <c r="B79">
        <v>2600</v>
      </c>
      <c r="C79">
        <f t="shared" si="33"/>
        <v>5400</v>
      </c>
      <c r="D79" s="3" t="s">
        <v>161</v>
      </c>
      <c r="E79" s="3" t="s">
        <v>162</v>
      </c>
      <c r="F79" s="3" t="s">
        <v>163</v>
      </c>
      <c r="G79" s="3" t="str">
        <f t="shared" si="35"/>
        <v>&lt;Update&gt;&lt;Where TechnologyType="TECH_FUTURE_TECH" /&gt;&lt;Set Cost="5400"/&gt;&lt;/Update&gt;</v>
      </c>
      <c r="H79">
        <f t="shared" si="34"/>
        <v>20</v>
      </c>
      <c r="L79" s="3"/>
      <c r="M79" s="3"/>
      <c r="N79" s="3"/>
      <c r="O79" s="3"/>
    </row>
  </sheetData>
  <mergeCells count="65">
    <mergeCell ref="AF42:AF43"/>
    <mergeCell ref="AG25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F25:AF27"/>
    <mergeCell ref="AF28:AF29"/>
    <mergeCell ref="AF30:AF31"/>
    <mergeCell ref="AF32:AF33"/>
    <mergeCell ref="AF34:AF35"/>
    <mergeCell ref="AF36:AF37"/>
    <mergeCell ref="AF38:AF39"/>
    <mergeCell ref="AF40:AF41"/>
    <mergeCell ref="AH36:AH37"/>
    <mergeCell ref="AH38:AH39"/>
    <mergeCell ref="AH40:AH41"/>
    <mergeCell ref="AH42:AH43"/>
    <mergeCell ref="AI25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H25:AH27"/>
    <mergeCell ref="AH28:AH29"/>
    <mergeCell ref="AH30:AH31"/>
    <mergeCell ref="AH32:AH33"/>
    <mergeCell ref="AH34:AH35"/>
    <mergeCell ref="AJ42:AJ43"/>
    <mergeCell ref="AK40:AK41"/>
    <mergeCell ref="AK42:AK43"/>
    <mergeCell ref="AJ25:AJ27"/>
    <mergeCell ref="AJ28:AJ29"/>
    <mergeCell ref="AJ30:AJ31"/>
    <mergeCell ref="AJ32:AJ33"/>
    <mergeCell ref="AJ34:AJ35"/>
    <mergeCell ref="AJ36:AJ37"/>
    <mergeCell ref="AJ38:AJ39"/>
    <mergeCell ref="AJ40:AJ41"/>
    <mergeCell ref="AL36:AL37"/>
    <mergeCell ref="AL38:AL39"/>
    <mergeCell ref="AL40:AL41"/>
    <mergeCell ref="AL42:AL43"/>
    <mergeCell ref="AM25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L25:AL27"/>
    <mergeCell ref="AL28:AL29"/>
    <mergeCell ref="AL30:AL31"/>
    <mergeCell ref="AL32:AL33"/>
    <mergeCell ref="AL34:AL35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2023-07-21T00:17:00Z</dcterms:created>
  <dcterms:modified xsi:type="dcterms:W3CDTF">2023-09-26T11:44:53Z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