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648" documentId="11_0B1D56BE9CDCCE836B02CE7A5FB0D4A9BBFD1C62" xr6:coauthVersionLast="47" xr6:coauthVersionMax="47" xr10:uidLastSave="{C80EEDF1-1A0E-49FA-AE52-4382F7D37EA8}"/>
  <bookViews>
    <workbookView xWindow="240" yWindow="105" windowWidth="14805" windowHeight="8010" xr2:uid="{00000000-000D-0000-FFFF-FFFF00000000}"/>
  </bookViews>
  <sheets>
    <sheet name="10 Functions" sheetId="6" r:id="rId1"/>
    <sheet name="YTD with SCAN" sheetId="3" r:id="rId2"/>
    <sheet name="Lambda" sheetId="4" r:id="rId3"/>
    <sheet name="Scan" sheetId="2" r:id="rId4"/>
    <sheet name="XLookup Scan Lambda" sheetId="1" r:id="rId5"/>
  </sheets>
  <definedNames>
    <definedName name="_xlnm._FilterDatabase" localSheetId="0" hidden="1">'10 Functions'!$A$131:$B$135</definedName>
    <definedName name="Slicer_Dept">#N/A</definedName>
  </definedNames>
  <calcPr calcId="191028"/>
  <pivotCaches>
    <pivotCache cacheId="1351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8" i="6" l="1" a="1"/>
  <c r="C228" i="6"/>
  <c r="C229" i="6" a="1"/>
  <c r="C229" i="6"/>
  <c r="C230" i="6" a="1"/>
  <c r="C230" i="6"/>
  <c r="C231" i="6" a="1"/>
  <c r="C231" i="6"/>
  <c r="C227" i="6" a="1"/>
  <c r="C227" i="6"/>
  <c r="C216" i="6" a="1"/>
  <c r="C216" i="6"/>
  <c r="C217" i="6" a="1"/>
  <c r="C217" i="6"/>
  <c r="C218" i="6" a="1"/>
  <c r="C218" i="6"/>
  <c r="C219" i="6" a="1"/>
  <c r="C219" i="6"/>
  <c r="C220" i="6" a="1"/>
  <c r="C220" i="6"/>
  <c r="A207" i="6"/>
  <c r="A201" i="6"/>
  <c r="B195" i="6" a="1"/>
  <c r="B195" i="6"/>
  <c r="B196" i="6" a="1"/>
  <c r="B196" i="6"/>
  <c r="B197" i="6" a="1"/>
  <c r="B197" i="6"/>
  <c r="B194" i="6" a="1"/>
  <c r="B194" i="6"/>
  <c r="C165" i="6" a="1"/>
  <c r="C165" i="6"/>
  <c r="A165" i="6" a="1"/>
  <c r="A165" i="6"/>
  <c r="A158" i="6" a="1"/>
  <c r="A158" i="6"/>
  <c r="A150" i="6" a="1"/>
  <c r="A150" i="6"/>
  <c r="A142" i="6" a="1"/>
  <c r="A142" i="6"/>
  <c r="F131" i="6"/>
  <c r="A120" i="6" a="1"/>
  <c r="A120" i="6"/>
  <c r="F103" i="6" a="1"/>
  <c r="F103" i="6"/>
  <c r="A104" i="6" a="1"/>
  <c r="A104" i="6"/>
  <c r="A95" i="6" a="1"/>
  <c r="A95" i="6"/>
  <c r="A71" i="6"/>
  <c r="B71" i="6"/>
  <c r="A61" i="6"/>
  <c r="A33" i="6" a="1"/>
  <c r="A33" i="6"/>
  <c r="A60" i="6" s="1"/>
  <c r="C23" i="6" a="1"/>
  <c r="C23" i="6"/>
  <c r="A23" i="6" a="1"/>
  <c r="A23" i="6" s="1"/>
  <c r="C3" i="4" a="1"/>
  <c r="C3" i="4"/>
  <c r="I2" i="3" a="1"/>
  <c r="I2" i="3"/>
  <c r="H2" i="3" a="1"/>
  <c r="H2" i="3" s="1"/>
  <c r="K2" i="1" a="1"/>
  <c r="K2" i="1"/>
  <c r="L2" i="1"/>
  <c r="J2" i="1" a="1"/>
  <c r="J2" i="1"/>
  <c r="C2" i="2" a="1"/>
  <c r="C2" i="2"/>
  <c r="N2" i="1" a="1"/>
  <c r="N2" i="1"/>
  <c r="C52" i="6" l="1" a="1"/>
  <c r="C52" i="6" s="1"/>
  <c r="A52" i="6" a="1"/>
  <c r="A52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tc={A19A5012-3BCF-4659-AD34-0F11488D7489}</author>
  </authors>
  <commentList>
    <comment ref="H1" authorId="0" shapeId="0" xr:uid="{A19A5012-3BCF-4659-AD34-0F11488D748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needs to be separated from the table, otherwise it will show #SPILLI error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tc={242E0547-6413-45A7-A535-A700880DAD32}</author>
  </authors>
  <commentList>
    <comment ref="J1" authorId="0" shapeId="0" xr:uid="{242E0547-6413-45A7-A535-A700880DAD3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needs to be separated from the table, otherwise it will show #SPILLI error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<sst xmlns="http://schemas.openxmlformats.org/spreadsheetml/2006/main" count="587" uniqueCount="226">
  <si>
    <t>Sample Data</t>
  </si>
  <si>
    <t>Dept</t>
  </si>
  <si>
    <t>Item</t>
  </si>
  <si>
    <t>Qty</t>
  </si>
  <si>
    <t>Price</t>
  </si>
  <si>
    <t>Total</t>
  </si>
  <si>
    <t>DYNAMIC TITLE</t>
  </si>
  <si>
    <t>Support</t>
  </si>
  <si>
    <t>Stamps</t>
  </si>
  <si>
    <t>Paper</t>
  </si>
  <si>
    <t>Pens</t>
  </si>
  <si>
    <t>Staples</t>
  </si>
  <si>
    <t>Scissors</t>
  </si>
  <si>
    <t>Front Office</t>
  </si>
  <si>
    <t>Sales</t>
  </si>
  <si>
    <t>Other</t>
  </si>
  <si>
    <t>Distinct List</t>
  </si>
  <si>
    <t>Unique List</t>
  </si>
  <si>
    <t>=unique(b3:b18)</t>
  </si>
  <si>
    <t>=UNIQUE(B4:B18,FALSE,TRUE)</t>
  </si>
  <si>
    <t>*Unique list returns only the one that there is not repeated value</t>
  </si>
  <si>
    <t>Sort</t>
  </si>
  <si>
    <t>=SORT(A4:E18,2,1,FALSE)</t>
  </si>
  <si>
    <t>sort by 2nd column ascending order</t>
  </si>
  <si>
    <t>TEXTJOIN</t>
  </si>
  <si>
    <t>Sort+Unique</t>
  </si>
  <si>
    <t>sort in ascending</t>
  </si>
  <si>
    <t>sort in decending</t>
  </si>
  <si>
    <t>=SORT(UNIQUE(B33:B46))</t>
  </si>
  <si>
    <t>=SORT(UNIQUE(B33:B46),,-1)</t>
  </si>
  <si>
    <t>=TEXTJOIN(" ",TRUE,A32:C32)</t>
  </si>
  <si>
    <t>* ignore blank</t>
  </si>
  <si>
    <t>Adjusted Summary Lable by the selection of slicer</t>
  </si>
  <si>
    <t>Sum of Total</t>
  </si>
  <si>
    <t>Fiter</t>
  </si>
  <si>
    <t>=FILTER(Table46,Table46[Dept]="Sales","No Records")</t>
  </si>
  <si>
    <t>Dept Selection</t>
  </si>
  <si>
    <t>Data Validation by List</t>
  </si>
  <si>
    <t xml:space="preserve">Unique List </t>
  </si>
  <si>
    <t>VSTACK</t>
  </si>
  <si>
    <t>Table 1</t>
  </si>
  <si>
    <t>Table 2</t>
  </si>
  <si>
    <t>AAA</t>
  </si>
  <si>
    <t>BBB</t>
  </si>
  <si>
    <t>CCC</t>
  </si>
  <si>
    <t>lj;lk;</t>
  </si>
  <si>
    <t>k;lkop</t>
  </si>
  <si>
    <t>lajkslkf</t>
  </si>
  <si>
    <t>ieiowjuqir`mldjlkfaj</t>
  </si>
  <si>
    <t>lajdj</t>
  </si>
  <si>
    <t>kldsfklan</t>
  </si>
  <si>
    <t>ahn .knv</t>
  </si>
  <si>
    <t>elkdjaklf</t>
  </si>
  <si>
    <t>pooperwi</t>
  </si>
  <si>
    <t>czl;zv</t>
  </si>
  <si>
    <t>poeporkwfl</t>
  </si>
  <si>
    <t>pklafl</t>
  </si>
  <si>
    <t>cxzklvkl</t>
  </si>
  <si>
    <t>orwkek</t>
  </si>
  <si>
    <t>zcoxkvvo</t>
  </si>
  <si>
    <t>XLOOKUP</t>
  </si>
  <si>
    <t>XLOOKUP(E131,A131:A135,B131:B135)</t>
  </si>
  <si>
    <t>SEQUENCE</t>
  </si>
  <si>
    <t>List</t>
  </si>
  <si>
    <t>=SEQUENCE(5)</t>
  </si>
  <si>
    <t>5 rows starting at 5 and incrementing by 10</t>
  </si>
  <si>
    <t>=SEQUENCE(5,1,5,10)</t>
  </si>
  <si>
    <t>3 rows x 2 coloumns starting at 2 and incrementing by -2</t>
  </si>
  <si>
    <t>=SEQUENCE(3,2,2,-2)</t>
  </si>
  <si>
    <t>List of month end dates</t>
  </si>
  <si>
    <t>=EOMONTH(DATE(2025,1,1),SEQUENCE(12,,0))</t>
  </si>
  <si>
    <t>1-Year</t>
  </si>
  <si>
    <t>2-year</t>
  </si>
  <si>
    <t>TEXT SPLIT</t>
  </si>
  <si>
    <t>=TEXTSPLIT(A194," ")</t>
  </si>
  <si>
    <t>Name</t>
  </si>
  <si>
    <t>First Name</t>
  </si>
  <si>
    <t>Mid Name</t>
  </si>
  <si>
    <t>Last Name</t>
  </si>
  <si>
    <t>Richard Neil Jones</t>
  </si>
  <si>
    <t>Beverly Annette Delaney</t>
  </si>
  <si>
    <t>Janine Haddid</t>
  </si>
  <si>
    <t>Troy Logan Melrose</t>
  </si>
  <si>
    <t>TextBEFORE</t>
  </si>
  <si>
    <t>=TEXTBEFORE(A194,"Jones")</t>
  </si>
  <si>
    <t>TextAFTER</t>
  </si>
  <si>
    <t>=TEXTAFTER(A194,"Richard")</t>
  </si>
  <si>
    <t>IFS</t>
  </si>
  <si>
    <t>Loan item &gt; 90 daysold are overdue, items=90 days old are due and items &lt;90 days old are not due.</t>
  </si>
  <si>
    <t>Loan Date</t>
  </si>
  <si>
    <t>Status</t>
  </si>
  <si>
    <t>IFS Formula</t>
  </si>
  <si>
    <t>DA485</t>
  </si>
  <si>
    <t>=IFS(TODAY()-[@[Loan Date]]&gt;90,"Over Due", TODAY()-[@[Loan Date]]=90, "Due",TRUE,"Not Due")</t>
  </si>
  <si>
    <t>BP717</t>
  </si>
  <si>
    <t>AR329</t>
  </si>
  <si>
    <t>SE951</t>
  </si>
  <si>
    <t>DA523</t>
  </si>
  <si>
    <t>LET</t>
  </si>
  <si>
    <t>use varibale to replace repeating calculation</t>
  </si>
  <si>
    <t>=LET(
age,
TODAY()-[@[Loan Date]],
IFS(age&gt;90,"Over Due",
age=90,"Due",TRUE,"Not Due"))</t>
  </si>
  <si>
    <t>Row ID</t>
  </si>
  <si>
    <t>Order ID</t>
  </si>
  <si>
    <t>Order Date</t>
  </si>
  <si>
    <t>Ship Mode</t>
  </si>
  <si>
    <t>Customer ID</t>
  </si>
  <si>
    <t>Column1</t>
  </si>
  <si>
    <t>Scan Function</t>
  </si>
  <si>
    <t>YTD</t>
  </si>
  <si>
    <t>CA-2016-152156</t>
  </si>
  <si>
    <t>Second Class</t>
  </si>
  <si>
    <t>CG-12520</t>
  </si>
  <si>
    <t>CA-2016-138688</t>
  </si>
  <si>
    <t>DV-13045</t>
  </si>
  <si>
    <t>US-2015-108966</t>
  </si>
  <si>
    <t>Standard Class</t>
  </si>
  <si>
    <t>SO-20335</t>
  </si>
  <si>
    <t>CA-2014-115812</t>
  </si>
  <si>
    <t>BH-11710</t>
  </si>
  <si>
    <t>CA-2017-114412</t>
  </si>
  <si>
    <t>AA-10480</t>
  </si>
  <si>
    <t>CA-2016-161389</t>
  </si>
  <si>
    <t>IM-15070</t>
  </si>
  <si>
    <t>US-2015-118983</t>
  </si>
  <si>
    <t>HP-14815</t>
  </si>
  <si>
    <t>CA-2014-105893</t>
  </si>
  <si>
    <t>PK-19075</t>
  </si>
  <si>
    <t>CA-2014-167164</t>
  </si>
  <si>
    <t>AG-10270</t>
  </si>
  <si>
    <t>CA-2014-143336</t>
  </si>
  <si>
    <t>ZD-21925</t>
  </si>
  <si>
    <t>CA-2016-137330</t>
  </si>
  <si>
    <t>KB-16585</t>
  </si>
  <si>
    <t>US-2017-156909</t>
  </si>
  <si>
    <t>SF-20065</t>
  </si>
  <si>
    <t>Month</t>
  </si>
  <si>
    <t>Sale</t>
  </si>
  <si>
    <t>Scan</t>
  </si>
  <si>
    <t>jan</t>
  </si>
  <si>
    <t>feb</t>
  </si>
  <si>
    <t>mar</t>
  </si>
  <si>
    <t>apr</t>
  </si>
  <si>
    <t>Ship Date</t>
  </si>
  <si>
    <t>Column2</t>
  </si>
  <si>
    <t>11/11/2016</t>
  </si>
  <si>
    <t>6/16/2016</t>
  </si>
  <si>
    <t>10/11/2015</t>
  </si>
  <si>
    <t>10/18/2015</t>
  </si>
  <si>
    <t>6/9/2014</t>
  </si>
  <si>
    <t>6/14/2014</t>
  </si>
  <si>
    <t>4/15/2017</t>
  </si>
  <si>
    <t>4/20/2017</t>
  </si>
  <si>
    <t>12/5/2016</t>
  </si>
  <si>
    <t>12/10/2016</t>
  </si>
  <si>
    <t>11/22/2015</t>
  </si>
  <si>
    <t>11/26/2015</t>
  </si>
  <si>
    <t>11/11/2014</t>
  </si>
  <si>
    <t>11/18/2014</t>
  </si>
  <si>
    <t>5/13/2014</t>
  </si>
  <si>
    <t>5/15/2014</t>
  </si>
  <si>
    <t>8/27/2014</t>
  </si>
  <si>
    <t>9/1/2014</t>
  </si>
  <si>
    <t>12/9/2016</t>
  </si>
  <si>
    <t>12/13/2016</t>
  </si>
  <si>
    <t>7/16/2017</t>
  </si>
  <si>
    <t>7/18/2017</t>
  </si>
  <si>
    <t>CA-2015-106320</t>
  </si>
  <si>
    <t>9/25/2015</t>
  </si>
  <si>
    <t>9/30/2015</t>
  </si>
  <si>
    <t>EB-13870</t>
  </si>
  <si>
    <t>CA-2016-121755</t>
  </si>
  <si>
    <t>1/16/2016</t>
  </si>
  <si>
    <t>1/20/2016</t>
  </si>
  <si>
    <t>EH-13945</t>
  </si>
  <si>
    <t>US-2015-150630</t>
  </si>
  <si>
    <t>9/17/2015</t>
  </si>
  <si>
    <t>9/21/2015</t>
  </si>
  <si>
    <t>TB-21520</t>
  </si>
  <si>
    <t>CA-2017-107727</t>
  </si>
  <si>
    <t>10/19/2017</t>
  </si>
  <si>
    <t>10/23/2017</t>
  </si>
  <si>
    <t>MA-17560</t>
  </si>
  <si>
    <t>CA-2016-117590</t>
  </si>
  <si>
    <t>12/8/2016</t>
  </si>
  <si>
    <t>First Class</t>
  </si>
  <si>
    <t>GH-14485</t>
  </si>
  <si>
    <t>CA-2015-117415</t>
  </si>
  <si>
    <t>12/27/2015</t>
  </si>
  <si>
    <t>12/31/2015</t>
  </si>
  <si>
    <t>SN-20710</t>
  </si>
  <si>
    <t>CA-2017-120999</t>
  </si>
  <si>
    <t>9/10/2017</t>
  </si>
  <si>
    <t>9/15/2017</t>
  </si>
  <si>
    <t>LC-16930</t>
  </si>
  <si>
    <t>CA-2016-101343</t>
  </si>
  <si>
    <t>7/17/2016</t>
  </si>
  <si>
    <t>7/22/2016</t>
  </si>
  <si>
    <t>RA-19885</t>
  </si>
  <si>
    <t>CA-2017-139619</t>
  </si>
  <si>
    <t>9/19/2017</t>
  </si>
  <si>
    <t>9/23/2017</t>
  </si>
  <si>
    <t>ES-14080</t>
  </si>
  <si>
    <t>CA-2016-118255</t>
  </si>
  <si>
    <t>3/11/2016</t>
  </si>
  <si>
    <t>3/13/2016</t>
  </si>
  <si>
    <t>ON-18715</t>
  </si>
  <si>
    <t>CA-2014-146703</t>
  </si>
  <si>
    <t>10/20/2014</t>
  </si>
  <si>
    <t>10/25/2014</t>
  </si>
  <si>
    <t>PO-18865</t>
  </si>
  <si>
    <t>CA-2016-169194</t>
  </si>
  <si>
    <t>6/20/2016</t>
  </si>
  <si>
    <t>6/25/2016</t>
  </si>
  <si>
    <t>LH-16900</t>
  </si>
  <si>
    <t>CA-2015-115742</t>
  </si>
  <si>
    <t>4/18/2015</t>
  </si>
  <si>
    <t>4/22/2015</t>
  </si>
  <si>
    <t>DP-13000</t>
  </si>
  <si>
    <t>CA-2016-105816</t>
  </si>
  <si>
    <t>12/11/2016</t>
  </si>
  <si>
    <t>12/17/2016</t>
  </si>
  <si>
    <t>JM-15265</t>
  </si>
  <si>
    <t>CA-2016-111682</t>
  </si>
  <si>
    <t>6/17/2016</t>
  </si>
  <si>
    <t>6/18/2016</t>
  </si>
  <si>
    <t>TB-21055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</si>
</sst>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_ ;_ * \-#,##0_ ;_ * &quot;-&quot;??_ ;_ @_ "/>
    <numFmt numFmtId="165" formatCode="yyyy\-mm\-dd;@"/>
  </numFmts>
  <fonts count="10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FFFFFF"/>
      <name val="Calibri"/>
      <family val="2"/>
    </font>
    <font>
      <b/>
      <sz val="14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4" fontId="1" fillId="0" borderId="0" xfId="0" applyNumberFormat="1" applyFont="1"/>
    <xf numFmtId="14" fontId="2" fillId="0" borderId="0" xfId="0" applyNumberFormat="1" applyFont="1"/>
    <xf numFmtId="14" fontId="0" fillId="0" borderId="0" xfId="0" applyNumberFormat="1"/>
    <xf numFmtId="165" fontId="1" fillId="0" borderId="0" xfId="0" applyNumberFormat="1" applyFont="1"/>
    <xf numFmtId="165" fontId="2" fillId="0" borderId="0" xfId="0" applyNumberFormat="1" applyFont="1"/>
    <xf numFmtId="165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5" fillId="0" borderId="0" xfId="0" applyFont="1"/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pivotButton="1"/>
    <xf numFmtId="0" fontId="0" fillId="0" borderId="0" xfId="0" applyNumberFormat="1"/>
    <xf numFmtId="0" fontId="7" fillId="0" borderId="0" xfId="0" applyFont="1"/>
    <xf numFmtId="0" fontId="8" fillId="0" borderId="0" xfId="0" applyFont="1"/>
    <xf numFmtId="0" fontId="6" fillId="3" borderId="2" xfId="0" applyFont="1" applyFill="1" applyBorder="1"/>
    <xf numFmtId="0" fontId="6" fillId="4" borderId="1" xfId="0" applyFont="1" applyFill="1" applyBorder="1"/>
    <xf numFmtId="0" fontId="6" fillId="4" borderId="2" xfId="0" applyFont="1" applyFill="1" applyBorder="1"/>
    <xf numFmtId="0" fontId="6" fillId="4" borderId="3" xfId="0" applyFont="1" applyFill="1" applyBorder="1"/>
    <xf numFmtId="0" fontId="2" fillId="0" borderId="0" xfId="0" quotePrefix="1" applyFont="1"/>
    <xf numFmtId="0" fontId="0" fillId="0" borderId="4" xfId="0" applyBorder="1"/>
    <xf numFmtId="0" fontId="6" fillId="4" borderId="5" xfId="0" applyFont="1" applyFill="1" applyBorder="1"/>
    <xf numFmtId="0" fontId="3" fillId="0" borderId="6" xfId="0" applyFont="1" applyBorder="1"/>
    <xf numFmtId="0" fontId="0" fillId="0" borderId="6" xfId="0" applyBorder="1"/>
    <xf numFmtId="0" fontId="0" fillId="0" borderId="0" xfId="0" applyFont="1" applyAlignment="1">
      <alignment horizontal="center"/>
    </xf>
    <xf numFmtId="0" fontId="2" fillId="5" borderId="2" xfId="0" applyFont="1" applyFill="1" applyBorder="1"/>
    <xf numFmtId="0" fontId="2" fillId="0" borderId="2" xfId="0" applyFont="1" applyBorder="1"/>
    <xf numFmtId="0" fontId="9" fillId="6" borderId="0" xfId="0" applyFont="1" applyFill="1" applyAlignment="1">
      <alignment horizontal="center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right"/>
    </xf>
    <xf numFmtId="0" fontId="0" fillId="0" borderId="7" xfId="0" applyBorder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_ * #,##0_ ;_ * \-#,##0_ ;_ * &quot;-&quot;??_ ;_ @_ 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yyyy/m/d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yyyy\-mm\-dd;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_ * #,##0_ ;_ * \-#,##0_ ;_ * &quot;-&quot;??_ ;_ @_ 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yyyy\-mm\-dd;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314325</xdr:colOff>
      <xdr:row>64</xdr:row>
      <xdr:rowOff>180975</xdr:rowOff>
    </xdr:from>
    <xdr:to>
      <xdr:col>4</xdr:col>
      <xdr:colOff>676275</xdr:colOff>
      <xdr:row>71</xdr:row>
      <xdr:rowOff>57150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Dept">
              <a:extLst>
                <a:ext uri="{FF2B5EF4-FFF2-40B4-BE49-F238E27FC236}">
                  <a16:creationId xmlns:a16="http://schemas.microsoft.com/office/drawing/2014/main" id="{7D24A43E-C75E-61BE-83A6-FEE3E3AA0A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t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43300" y="12658725"/>
              <a:ext cx="1828800" cy="1209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0</xdr:row>
      <xdr:rowOff>161925</xdr:rowOff>
    </xdr:from>
    <xdr:to>
      <xdr:col>12</xdr:col>
      <xdr:colOff>476250</xdr:colOff>
      <xdr:row>12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B3E480-14C0-4079-9505-1B2A4C4E32F3}"/>
            </a:ext>
          </a:extLst>
        </xdr:cNvPr>
        <xdr:cNvSpPr txBox="1"/>
      </xdr:nvSpPr>
      <xdr:spPr>
        <a:xfrm>
          <a:off x="8886825" y="161925"/>
          <a:ext cx="1990725" cy="2143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=SCAN(0,Sales[Sales],LAMBDA(a,b,IF(MONTH(OFFSET(b,,-1))&lt;&gt;1,a+b,0*a+b)))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Jan -&gt; 1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Jun -&gt;7</a:t>
          </a: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209550</xdr:colOff>
      <xdr:row>12</xdr:row>
      <xdr:rowOff>57150</xdr:rowOff>
    </xdr:from>
    <xdr:to>
      <xdr:col>19</xdr:col>
      <xdr:colOff>228600</xdr:colOff>
      <xdr:row>17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105824-0738-87FD-2C1E-12CBFFE4AE19}"/>
            </a:ext>
          </a:extLst>
        </xdr:cNvPr>
        <xdr:cNvSpPr txBox="1"/>
      </xdr:nvSpPr>
      <xdr:spPr>
        <a:xfrm>
          <a:off x="11553825" y="2352675"/>
          <a:ext cx="5505450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=SCAN(0,Sales[Sales],LAMBDA(a,b,IF(MONTH(OFFSET(b,,-1))&lt;&gt;1,a+b,0*a+b)))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ie Dong" id="{954EA45D-3A55-4EB8-83F3-DF915CA95EAE}" userId="c456c01820d69c70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28.613114699074" createdVersion="8" refreshedVersion="8" minRefreshableVersion="3" recordCount="15" xr:uid="{B92FC86C-1163-46B1-9B6D-4074293F63C9}">
  <cacheSource type="worksheet">
    <worksheetSource name="Table4"/>
  </cacheSource>
  <cacheFields count="5">
    <cacheField name="Dept" numFmtId="0">
      <sharedItems containsNonDate="0" count="3">
        <s v="Support"/>
        <s v="Front Office"/>
        <s v="Sales"/>
      </sharedItems>
    </cacheField>
    <cacheField name="Item" numFmtId="0">
      <sharedItems containsNonDate="0"/>
    </cacheField>
    <cacheField name="Qty" numFmtId="0">
      <sharedItems containsSemiMixedTypes="0" containsString="0" containsNumber="1" containsInteger="1" minValue="0" maxValue="250"/>
    </cacheField>
    <cacheField name="Price" numFmtId="0">
      <sharedItems containsSemiMixedTypes="0" containsString="0" containsNumber="1" minValue="0.6" maxValue="407"/>
    </cacheField>
    <cacheField name="Total" numFmtId="0">
      <sharedItems containsSemiMixedTypes="0" containsString="0" containsNumber="1" minValue="0" maxValue="407"/>
    </cacheField>
  </cacheFields>
  <extLst>
    <ext xmlns:x14="http://schemas.microsoft.com/office/spreadsheetml/2009/9/main" uri="{725AE2AE-9491-48be-B2B4-4EB974FC3084}">
      <x14:pivotCacheDefinition pivotCacheId="94791622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s v="Stamps"/>
    <n v="50"/>
    <n v="0.6"/>
    <n v="30"/>
  </r>
  <r>
    <x v="0"/>
    <s v="Paper"/>
    <n v="10"/>
    <n v="4.99"/>
    <n v="49.9"/>
  </r>
  <r>
    <x v="0"/>
    <s v="Pens"/>
    <n v="15"/>
    <n v="0.95"/>
    <n v="14.25"/>
  </r>
  <r>
    <x v="0"/>
    <s v="Staples"/>
    <n v="1"/>
    <n v="1.1000000000000001"/>
    <n v="1.1000000000000001"/>
  </r>
  <r>
    <x v="0"/>
    <s v="Scissors"/>
    <n v="1"/>
    <n v="407"/>
    <n v="407"/>
  </r>
  <r>
    <x v="1"/>
    <s v="Stamps"/>
    <n v="250"/>
    <n v="0.6"/>
    <n v="150"/>
  </r>
  <r>
    <x v="1"/>
    <s v="Paper"/>
    <n v="30"/>
    <n v="4.99"/>
    <n v="149.69999999999999"/>
  </r>
  <r>
    <x v="1"/>
    <s v="Pens"/>
    <n v="50"/>
    <n v="0.95"/>
    <n v="47.5"/>
  </r>
  <r>
    <x v="1"/>
    <s v="Staples"/>
    <n v="10"/>
    <n v="1.1000000000000001"/>
    <n v="11"/>
  </r>
  <r>
    <x v="1"/>
    <s v="Scissors"/>
    <n v="0"/>
    <n v="407"/>
    <n v="0"/>
  </r>
  <r>
    <x v="2"/>
    <s v="Stamps"/>
    <n v="200"/>
    <n v="0.6"/>
    <n v="120"/>
  </r>
  <r>
    <x v="2"/>
    <s v="Other"/>
    <n v="20"/>
    <n v="4.99"/>
    <n v="99.8"/>
  </r>
  <r>
    <x v="2"/>
    <s v="Pens"/>
    <n v="25"/>
    <n v="0.95"/>
    <n v="23.75"/>
  </r>
  <r>
    <x v="2"/>
    <s v="Staples"/>
    <n v="5"/>
    <n v="1.1000000000000001"/>
    <n v="5.5"/>
  </r>
  <r>
    <x v="2"/>
    <s v="Scissors"/>
    <n v="2"/>
    <n v="4.7"/>
    <n v="9.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99056F-E29B-4E96-AAA2-8CF8B6782382}" name="PivotTable1" cacheId="135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>
  <location ref="A66:B69" firstHeaderRow="1" firstDataRow="1" firstDataCol="1"/>
  <pivotFields count="5">
    <pivotField axis="axisRow" compact="0" outline="0" showAll="0">
      <items count="4">
        <item x="1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0"/>
  </rowFields>
  <rowItems count="3">
    <i>
      <x/>
    </i>
    <i>
      <x v="1"/>
    </i>
    <i>
      <x v="2"/>
    </i>
  </rowItems>
  <colItems count="1">
    <i/>
  </colItems>
  <dataFields count="1">
    <dataField name="Sum of Total" fld="4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Dept" xr10:uid="{A1B5FE3B-80B9-46FF-904E-3CE9A27E5CEB}" sourceName="Dept">
  <pivotTables>
    <pivotTable tabId="6" name="PivotTable1"/>
  </pivotTables>
  <data>
    <tabular pivotCacheId="947916224">
      <items count="3">
        <i x="1" s="1"/>
        <i x="2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ept" xr10:uid="{B167F8A9-874C-49A3-8612-6250979547D5}" cache="Slicer_Dept" caption="Dept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570712-F64E-483F-91AE-B2A0905A9297}" name="Table4" displayName="Table4" ref="A3:E18" totalsRowShown="0" headerRowDxfId="35" dataDxfId="34">
  <autoFilter ref="A3:E18" xr:uid="{59570712-F64E-483F-91AE-B2A0905A9297}"/>
  <tableColumns count="5">
    <tableColumn id="1" xr3:uid="{B3827700-FF4E-4FCF-8EF4-F8C27337C4E0}" name="Dept" dataDxfId="33"/>
    <tableColumn id="2" xr3:uid="{3714EE78-2B84-4FE1-9022-C937011C6257}" name="Item" dataDxfId="32"/>
    <tableColumn id="3" xr3:uid="{3F0D7824-5E12-466A-AF82-D5329B0491A0}" name="Qty" dataDxfId="31"/>
    <tableColumn id="4" xr3:uid="{263E2D66-E47B-4752-9C94-AC2370CC5023}" name="Price" dataDxfId="30"/>
    <tableColumn id="5" xr3:uid="{25C5FD3A-ED88-443A-812A-97D16550F2C5}" name="Total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25F09E-5533-490F-9474-A65835F86FED}" name="Table46" displayName="Table46" ref="A77:E93" totalsRowShown="0" headerRowDxfId="28" dataDxfId="27">
  <autoFilter ref="A77:E93" xr:uid="{9C25F09E-5533-490F-9474-A65835F86FED}">
    <filterColumn colId="0">
      <filters>
        <filter val="Sales"/>
      </filters>
    </filterColumn>
  </autoFilter>
  <tableColumns count="5">
    <tableColumn id="1" xr3:uid="{DBC92C83-F812-4FF7-8384-57D81F0A910E}" name="Dept" dataDxfId="26"/>
    <tableColumn id="2" xr3:uid="{48E9AE93-0B08-48F7-862D-16654E5A73C5}" name="Item" dataDxfId="25"/>
    <tableColumn id="3" xr3:uid="{EF59CC23-CE5E-47BA-9526-038672B73B9F}" name="Qty" dataDxfId="24"/>
    <tableColumn id="4" xr3:uid="{A6934BDC-CCBF-4A7A-A57F-D95D675754F2}" name="Price" dataDxfId="23"/>
    <tableColumn id="5" xr3:uid="{673102A6-2FDF-4E90-AB0A-631F5E1D9BF0}" name="Total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B7B5A5-860F-4BB6-A705-D5B92D783B16}" name="Table6" displayName="Table6" ref="A114:C116" totalsRowShown="0">
  <autoFilter ref="A114:C116" xr:uid="{4DB7B5A5-860F-4BB6-A705-D5B92D783B16}"/>
  <tableColumns count="3">
    <tableColumn id="1" xr3:uid="{416D8D4C-C3BE-4F14-9A38-C3AAF8B62252}" name="AAA"/>
    <tableColumn id="2" xr3:uid="{669F463F-7F90-4BD4-A3A6-AB75F3DA4980}" name="BBB"/>
    <tableColumn id="3" xr3:uid="{127DA1C6-C0AF-431B-AEA2-9E9870DCAAE0}" name="CCC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BD1F883-0A85-4237-971D-6613044746E9}" name="Table7" displayName="Table7" ref="E114:G117" totalsRowShown="0">
  <autoFilter ref="E114:G117" xr:uid="{4BD1F883-0A85-4237-971D-6613044746E9}"/>
  <tableColumns count="3">
    <tableColumn id="1" xr3:uid="{A5579A5D-DB54-4FFF-88D4-5763428AA67A}" name="AAA"/>
    <tableColumn id="2" xr3:uid="{BC7EE4AA-FE8B-44DD-991E-C151EE4847B7}" name="BBB"/>
    <tableColumn id="3" xr3:uid="{86223055-342F-495D-8A9F-5E132E8A2AA9}" name="CCC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5DBC2D8-E3DC-4ABC-BC09-FDF092D62D36}" name="Table8" displayName="Table8" ref="A215:C220" totalsRowShown="0">
  <autoFilter ref="A215:C220" xr:uid="{65DBC2D8-E3DC-4ABC-BC09-FDF092D62D36}"/>
  <tableColumns count="3">
    <tableColumn id="1" xr3:uid="{3011CC02-5167-4284-B589-E40FA0D58F86}" name="Item"/>
    <tableColumn id="2" xr3:uid="{540CB62A-4E8F-4B1C-9250-C878CA41BE5C}" name="Loan Date" dataDxfId="21"/>
    <tableColumn id="3" xr3:uid="{CE95CEE9-1619-4A30-A5BE-7D31FA665278}" name="Status" dataDxfId="20">
      <calculatedColumnFormula array="1">_xlfn.IFS(TODAY()-Table8[[#This Row],[Loan Date]]&gt;90,"Over Due", TODAY()-Table8[[#This Row],[Loan Date]]=90, "Due",TRUE,"Not Due")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11B04C4-3662-4408-BCB7-B50202082053}" name="Table810" displayName="Table810" ref="A226:C231" totalsRowShown="0">
  <autoFilter ref="A226:C231" xr:uid="{A11B04C4-3662-4408-BCB7-B50202082053}"/>
  <tableColumns count="3">
    <tableColumn id="1" xr3:uid="{ADB89AB4-A270-4664-B510-334D0C1B816F}" name="Item"/>
    <tableColumn id="2" xr3:uid="{AD778CE1-13AC-4C1B-AC65-C5444478AC4A}" name="Loan Date" dataDxfId="19"/>
    <tableColumn id="3" xr3:uid="{E420495F-83A7-4BD1-BF47-DA7D821ACF89}" name="Status" dataDxfId="18">
      <calculatedColumnFormula array="1">_xlfn.IFS(TODAY()-Table810[[#This Row],[Loan Date]]&gt;90,"Over Due", TODAY()-Table810[[#This Row],[Loan Date]]=90, "Due",TRUE,"Not Due")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ED21EA-BE57-4B37-9DCF-528E0214FF1A}" name="Table13" displayName="Table13" ref="A1:F25" totalsRowShown="0" headerRowDxfId="17" dataDxfId="16">
  <autoFilter ref="A1:F25" xr:uid="{9A73FCD2-46D6-4BBB-934B-193ED914ACBD}"/>
  <tableColumns count="6">
    <tableColumn id="1" xr3:uid="{58C930A9-2780-4487-AA30-8619A7032A83}" name="Row ID" dataDxfId="15"/>
    <tableColumn id="2" xr3:uid="{6DD2AF1D-D02C-415D-93C3-74FB072EF8EE}" name="Order ID" dataDxfId="14"/>
    <tableColumn id="3" xr3:uid="{188A3922-AD84-4EAF-8C97-7C9A4F001E27}" name="Order Date" dataDxfId="13"/>
    <tableColumn id="5" xr3:uid="{4AC4619C-8FCF-483A-B344-46661839610C}" name="Ship Mode" dataDxfId="12"/>
    <tableColumn id="6" xr3:uid="{662172DB-588F-40C7-89B2-2031B120ADAD}" name="Customer ID" dataDxfId="11"/>
    <tableColumn id="7" xr3:uid="{9DC485BF-1769-458F-879E-C9C298605440}" name="Column1" dataDxfId="10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73FCD2-46D6-4BBB-934B-193ED914ACBD}" name="Table1" displayName="Table1" ref="A1:H59" totalsRowShown="0" headerRowDxfId="9" dataDxfId="8">
  <autoFilter ref="A1:H59" xr:uid="{9A73FCD2-46D6-4BBB-934B-193ED914ACBD}"/>
  <tableColumns count="8">
    <tableColumn id="1" xr3:uid="{BE2F4F62-7642-45AD-9A53-05EB786A5324}" name="Row ID" dataDxfId="7"/>
    <tableColumn id="2" xr3:uid="{0FEF9322-E20E-4B53-8323-938FFC0FA204}" name="Order ID" dataDxfId="6"/>
    <tableColumn id="3" xr3:uid="{52553026-6545-4972-AEC1-8785169C894A}" name="Order Date" dataDxfId="5"/>
    <tableColumn id="4" xr3:uid="{9790F97A-F41B-45EF-9468-C2CEBCB61981}" name="Ship Date" dataDxfId="4"/>
    <tableColumn id="5" xr3:uid="{12CF3025-7410-4BA6-BE10-28463778DB0F}" name="Ship Mode" dataDxfId="3"/>
    <tableColumn id="6" xr3:uid="{7A16DBFA-4E00-4110-87F6-D3EFCBBB8ACF}" name="Customer ID" dataDxfId="2"/>
    <tableColumn id="7" xr3:uid="{CB0D8DF4-31D7-40AA-BE8E-7CBDA0973F89}" name="Column1" dataDxfId="1"/>
    <tableColumn id="8" xr3:uid="{99B62BA9-F3AF-46E3-8D78-13904DEE6948}" name="Column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4-03-26T14:52:48.47" personId="{954EA45D-3A55-4EB8-83F3-DF915CA95EAE}" id="{A19A5012-3BCF-4659-AD34-0F11488D7489}">
    <text>this column needs to be separated from the table, otherwise it will show #SPILLI error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1" dT="2024-03-26T14:52:48.47" personId="{954EA45D-3A55-4EB8-83F3-DF915CA95EAE}" id="{242E0547-6413-45A7-A535-A700880DAD32}">
    <text>this column needs to be separated from the table, otherwise it will show #SPILLI error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3B63-78F1-455B-AC22-48BC5086AA32}">
  <dimension ref="A2:L231"/>
  <sheetViews>
    <sheetView tabSelected="1" topLeftCell="A223" workbookViewId="0">
      <selection activeCell="A226" sqref="A226"/>
    </sheetView>
  </sheetViews>
  <sheetFormatPr defaultRowHeight="15"/>
  <cols>
    <col min="1" max="1" width="36.140625" customWidth="1"/>
    <col min="2" max="2" width="12.28515625" bestFit="1" customWidth="1"/>
    <col min="3" max="3" width="12.85546875" customWidth="1"/>
    <col min="5" max="5" width="87.28515625" bestFit="1" customWidth="1"/>
    <col min="6" max="6" width="23.85546875" bestFit="1" customWidth="1"/>
    <col min="7" max="7" width="36.140625" bestFit="1" customWidth="1"/>
    <col min="12" max="12" width="21" customWidth="1"/>
  </cols>
  <sheetData>
    <row r="2" spans="1:12">
      <c r="A2" s="14" t="s">
        <v>0</v>
      </c>
      <c r="B2" s="14"/>
      <c r="C2" s="14"/>
      <c r="D2" s="14"/>
      <c r="E2" s="14"/>
      <c r="L2" s="11">
        <v>4</v>
      </c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L3" t="s">
        <v>6</v>
      </c>
    </row>
    <row r="4" spans="1:12">
      <c r="A4" s="2" t="s">
        <v>7</v>
      </c>
      <c r="B4" s="2" t="s">
        <v>8</v>
      </c>
      <c r="C4" s="2">
        <v>50</v>
      </c>
      <c r="D4" s="2">
        <v>0.6</v>
      </c>
      <c r="E4" s="2">
        <v>30</v>
      </c>
    </row>
    <row r="5" spans="1:12">
      <c r="A5" s="2" t="s">
        <v>7</v>
      </c>
      <c r="B5" s="2" t="s">
        <v>9</v>
      </c>
      <c r="C5" s="2">
        <v>10</v>
      </c>
      <c r="D5" s="2">
        <v>4.99</v>
      </c>
      <c r="E5" s="2">
        <v>49.9</v>
      </c>
    </row>
    <row r="6" spans="1:12">
      <c r="A6" s="2" t="s">
        <v>7</v>
      </c>
      <c r="B6" s="2" t="s">
        <v>10</v>
      </c>
      <c r="C6" s="2">
        <v>15</v>
      </c>
      <c r="D6" s="2">
        <v>0.95</v>
      </c>
      <c r="E6" s="2">
        <v>14.25</v>
      </c>
    </row>
    <row r="7" spans="1:12">
      <c r="A7" s="2" t="s">
        <v>7</v>
      </c>
      <c r="B7" s="2" t="s">
        <v>11</v>
      </c>
      <c r="C7" s="2">
        <v>1</v>
      </c>
      <c r="D7" s="2">
        <v>1.1000000000000001</v>
      </c>
      <c r="E7" s="2">
        <v>1.1000000000000001</v>
      </c>
    </row>
    <row r="8" spans="1:12">
      <c r="A8" s="2" t="s">
        <v>7</v>
      </c>
      <c r="B8" s="2" t="s">
        <v>12</v>
      </c>
      <c r="C8" s="2">
        <v>1</v>
      </c>
      <c r="D8" s="2">
        <v>407</v>
      </c>
      <c r="E8" s="2">
        <v>407</v>
      </c>
    </row>
    <row r="9" spans="1:12">
      <c r="A9" s="2" t="s">
        <v>13</v>
      </c>
      <c r="B9" s="2" t="s">
        <v>8</v>
      </c>
      <c r="C9" s="2">
        <v>250</v>
      </c>
      <c r="D9" s="2">
        <v>0.6</v>
      </c>
      <c r="E9" s="2">
        <v>150</v>
      </c>
    </row>
    <row r="10" spans="1:12">
      <c r="A10" s="2" t="s">
        <v>13</v>
      </c>
      <c r="B10" s="2" t="s">
        <v>9</v>
      </c>
      <c r="C10" s="2">
        <v>30</v>
      </c>
      <c r="D10" s="2">
        <v>4.99</v>
      </c>
      <c r="E10" s="2">
        <v>149.69999999999999</v>
      </c>
    </row>
    <row r="11" spans="1:12">
      <c r="A11" s="2" t="s">
        <v>13</v>
      </c>
      <c r="B11" s="2" t="s">
        <v>10</v>
      </c>
      <c r="C11" s="2">
        <v>50</v>
      </c>
      <c r="D11" s="2">
        <v>0.95</v>
      </c>
      <c r="E11" s="2">
        <v>47.5</v>
      </c>
    </row>
    <row r="12" spans="1:12">
      <c r="A12" s="2" t="s">
        <v>13</v>
      </c>
      <c r="B12" s="2" t="s">
        <v>11</v>
      </c>
      <c r="C12" s="2">
        <v>10</v>
      </c>
      <c r="D12" s="2">
        <v>1.1000000000000001</v>
      </c>
      <c r="E12" s="2">
        <v>11</v>
      </c>
    </row>
    <row r="13" spans="1:12">
      <c r="A13" s="2" t="s">
        <v>13</v>
      </c>
      <c r="B13" s="2" t="s">
        <v>12</v>
      </c>
      <c r="C13" s="2">
        <v>0</v>
      </c>
      <c r="D13" s="2">
        <v>407</v>
      </c>
      <c r="E13" s="2">
        <v>0</v>
      </c>
    </row>
    <row r="14" spans="1:12">
      <c r="A14" s="2" t="s">
        <v>14</v>
      </c>
      <c r="B14" s="2" t="s">
        <v>8</v>
      </c>
      <c r="C14" s="2">
        <v>200</v>
      </c>
      <c r="D14" s="2">
        <v>0.6</v>
      </c>
      <c r="E14" s="2">
        <v>120</v>
      </c>
    </row>
    <row r="15" spans="1:12">
      <c r="A15" s="2" t="s">
        <v>14</v>
      </c>
      <c r="B15" s="2" t="s">
        <v>15</v>
      </c>
      <c r="C15" s="2">
        <v>20</v>
      </c>
      <c r="D15" s="2">
        <v>4.99</v>
      </c>
      <c r="E15" s="2">
        <v>99.8</v>
      </c>
    </row>
    <row r="16" spans="1:12">
      <c r="A16" s="2" t="s">
        <v>14</v>
      </c>
      <c r="B16" s="2" t="s">
        <v>10</v>
      </c>
      <c r="C16" s="2">
        <v>25</v>
      </c>
      <c r="D16" s="2">
        <v>0.95</v>
      </c>
      <c r="E16" s="2">
        <v>23.75</v>
      </c>
    </row>
    <row r="17" spans="1:5">
      <c r="A17" s="2" t="s">
        <v>14</v>
      </c>
      <c r="B17" s="2" t="s">
        <v>11</v>
      </c>
      <c r="C17" s="2">
        <v>5</v>
      </c>
      <c r="D17" s="2">
        <v>1.1000000000000001</v>
      </c>
      <c r="E17" s="2">
        <v>5.5</v>
      </c>
    </row>
    <row r="18" spans="1:5">
      <c r="A18" s="2" t="s">
        <v>14</v>
      </c>
      <c r="B18" s="2" t="s">
        <v>12</v>
      </c>
      <c r="C18" s="2">
        <v>2</v>
      </c>
      <c r="D18" s="2">
        <v>4.7</v>
      </c>
      <c r="E18" s="2">
        <v>9.4</v>
      </c>
    </row>
    <row r="20" spans="1:5">
      <c r="A20" s="15"/>
      <c r="B20" s="15"/>
      <c r="C20" s="15"/>
      <c r="D20" s="15"/>
      <c r="E20" s="15"/>
    </row>
    <row r="21" spans="1:5">
      <c r="A21" s="11">
        <v>1</v>
      </c>
      <c r="B21" s="11"/>
      <c r="C21" s="11"/>
      <c r="D21" s="11"/>
      <c r="E21" s="11"/>
    </row>
    <row r="22" spans="1:5" s="10" customFormat="1" ht="18.75">
      <c r="A22" s="13" t="s">
        <v>16</v>
      </c>
      <c r="C22" s="13" t="s">
        <v>17</v>
      </c>
    </row>
    <row r="23" spans="1:5">
      <c r="A23" t="str" cm="1">
        <f t="array" ref="A23:A29">_xlfn.UNIQUE(B3:B18)</f>
        <v>Item</v>
      </c>
      <c r="B23" s="12" t="s">
        <v>18</v>
      </c>
      <c r="C23" t="str" cm="1">
        <f t="array" ref="C23">_xlfn.UNIQUE(B4:B18,FALSE,TRUE)</f>
        <v>Other</v>
      </c>
      <c r="D23" s="12" t="s">
        <v>19</v>
      </c>
    </row>
    <row r="24" spans="1:5">
      <c r="A24" t="str">
        <v>Stamps</v>
      </c>
      <c r="D24" t="s">
        <v>20</v>
      </c>
    </row>
    <row r="25" spans="1:5">
      <c r="A25" t="str">
        <v>Paper</v>
      </c>
    </row>
    <row r="26" spans="1:5">
      <c r="A26" t="str">
        <v>Pens</v>
      </c>
    </row>
    <row r="27" spans="1:5">
      <c r="A27" t="str">
        <v>Staples</v>
      </c>
    </row>
    <row r="28" spans="1:5">
      <c r="A28" t="str">
        <v>Scissors</v>
      </c>
    </row>
    <row r="29" spans="1:5">
      <c r="A29" t="str">
        <v>Other</v>
      </c>
    </row>
    <row r="31" spans="1:5">
      <c r="A31" s="11">
        <v>2</v>
      </c>
    </row>
    <row r="32" spans="1:5" ht="18.75">
      <c r="A32" s="13" t="s">
        <v>21</v>
      </c>
    </row>
    <row r="33" spans="1:7">
      <c r="A33" t="str" cm="1">
        <f t="array" ref="A33:E47">_xlfn._xlws.SORT(A4:E18,2,1,FALSE)</f>
        <v>Sales</v>
      </c>
      <c r="B33" t="str">
        <v>Other</v>
      </c>
      <c r="C33">
        <v>20</v>
      </c>
      <c r="D33">
        <v>4.99</v>
      </c>
      <c r="E33">
        <v>99.8</v>
      </c>
      <c r="F33" s="12" t="s">
        <v>22</v>
      </c>
      <c r="G33" t="s">
        <v>23</v>
      </c>
    </row>
    <row r="34" spans="1:7">
      <c r="A34" t="str">
        <v>Support</v>
      </c>
      <c r="B34" t="str">
        <v>Paper</v>
      </c>
      <c r="C34">
        <v>10</v>
      </c>
      <c r="D34">
        <v>4.99</v>
      </c>
      <c r="E34">
        <v>49.9</v>
      </c>
    </row>
    <row r="35" spans="1:7">
      <c r="A35" t="str">
        <v>Front Office</v>
      </c>
      <c r="B35" t="str">
        <v>Paper</v>
      </c>
      <c r="C35">
        <v>30</v>
      </c>
      <c r="D35">
        <v>4.99</v>
      </c>
      <c r="E35">
        <v>149.69999999999999</v>
      </c>
    </row>
    <row r="36" spans="1:7">
      <c r="A36" t="str">
        <v>Support</v>
      </c>
      <c r="B36" t="str">
        <v>Pens</v>
      </c>
      <c r="C36">
        <v>15</v>
      </c>
      <c r="D36">
        <v>0.95</v>
      </c>
      <c r="E36">
        <v>14.25</v>
      </c>
    </row>
    <row r="37" spans="1:7">
      <c r="A37" t="str">
        <v>Front Office</v>
      </c>
      <c r="B37" t="str">
        <v>Pens</v>
      </c>
      <c r="C37">
        <v>50</v>
      </c>
      <c r="D37">
        <v>0.95</v>
      </c>
      <c r="E37">
        <v>47.5</v>
      </c>
    </row>
    <row r="38" spans="1:7">
      <c r="A38" t="str">
        <v>Sales</v>
      </c>
      <c r="B38" t="str">
        <v>Pens</v>
      </c>
      <c r="C38">
        <v>25</v>
      </c>
      <c r="D38">
        <v>0.95</v>
      </c>
      <c r="E38">
        <v>23.75</v>
      </c>
    </row>
    <row r="39" spans="1:7">
      <c r="A39" t="str">
        <v>Support</v>
      </c>
      <c r="B39" t="str">
        <v>Scissors</v>
      </c>
      <c r="C39">
        <v>1</v>
      </c>
      <c r="D39">
        <v>407</v>
      </c>
      <c r="E39">
        <v>407</v>
      </c>
    </row>
    <row r="40" spans="1:7">
      <c r="A40" t="str">
        <v>Front Office</v>
      </c>
      <c r="B40" t="str">
        <v>Scissors</v>
      </c>
      <c r="C40">
        <v>0</v>
      </c>
      <c r="D40">
        <v>407</v>
      </c>
      <c r="E40">
        <v>0</v>
      </c>
    </row>
    <row r="41" spans="1:7">
      <c r="A41" t="str">
        <v>Sales</v>
      </c>
      <c r="B41" t="str">
        <v>Scissors</v>
      </c>
      <c r="C41">
        <v>2</v>
      </c>
      <c r="D41">
        <v>4.7</v>
      </c>
      <c r="E41">
        <v>9.4</v>
      </c>
    </row>
    <row r="42" spans="1:7">
      <c r="A42" t="str">
        <v>Support</v>
      </c>
      <c r="B42" t="str">
        <v>Stamps</v>
      </c>
      <c r="C42">
        <v>50</v>
      </c>
      <c r="D42">
        <v>0.6</v>
      </c>
      <c r="E42">
        <v>30</v>
      </c>
    </row>
    <row r="43" spans="1:7">
      <c r="A43" t="str">
        <v>Front Office</v>
      </c>
      <c r="B43" t="str">
        <v>Stamps</v>
      </c>
      <c r="C43">
        <v>250</v>
      </c>
      <c r="D43">
        <v>0.6</v>
      </c>
      <c r="E43">
        <v>150</v>
      </c>
    </row>
    <row r="44" spans="1:7">
      <c r="A44" t="str">
        <v>Sales</v>
      </c>
      <c r="B44" t="str">
        <v>Stamps</v>
      </c>
      <c r="C44">
        <v>200</v>
      </c>
      <c r="D44">
        <v>0.6</v>
      </c>
      <c r="E44">
        <v>120</v>
      </c>
    </row>
    <row r="45" spans="1:7">
      <c r="A45" t="str">
        <v>Support</v>
      </c>
      <c r="B45" t="str">
        <v>Staples</v>
      </c>
      <c r="C45">
        <v>1</v>
      </c>
      <c r="D45">
        <v>1.1000000000000001</v>
      </c>
      <c r="E45">
        <v>1.1000000000000001</v>
      </c>
    </row>
    <row r="46" spans="1:7">
      <c r="A46" t="str">
        <v>Front Office</v>
      </c>
      <c r="B46" t="str">
        <v>Staples</v>
      </c>
      <c r="C46">
        <v>10</v>
      </c>
      <c r="D46">
        <v>1.1000000000000001</v>
      </c>
      <c r="E46">
        <v>11</v>
      </c>
    </row>
    <row r="47" spans="1:7">
      <c r="A47" t="str">
        <v>Sales</v>
      </c>
      <c r="B47" t="str">
        <v>Staples</v>
      </c>
      <c r="C47">
        <v>5</v>
      </c>
      <c r="D47">
        <v>1.1000000000000001</v>
      </c>
      <c r="E47">
        <v>5.5</v>
      </c>
    </row>
    <row r="48" spans="1:7">
      <c r="A48" t="s">
        <v>24</v>
      </c>
      <c r="C48">
        <v>0</v>
      </c>
    </row>
    <row r="50" spans="1:5" ht="18.75">
      <c r="A50" s="13" t="s">
        <v>25</v>
      </c>
    </row>
    <row r="51" spans="1:5" ht="18.75">
      <c r="A51" s="13" t="s">
        <v>26</v>
      </c>
      <c r="C51" s="13" t="s">
        <v>27</v>
      </c>
    </row>
    <row r="52" spans="1:5">
      <c r="A52" t="str" cm="1">
        <f t="array" ref="A52:A56">_xlfn._xlws.SORT(_xlfn.UNIQUE(B34:B47))</f>
        <v>Paper</v>
      </c>
      <c r="B52" s="12" t="s">
        <v>28</v>
      </c>
      <c r="C52" t="str" cm="1">
        <f t="array" ref="C52:C56">_xlfn._xlws.SORT(_xlfn.UNIQUE(B34:B47),,-1)</f>
        <v>Staples</v>
      </c>
      <c r="D52" s="12" t="s">
        <v>29</v>
      </c>
    </row>
    <row r="53" spans="1:5">
      <c r="A53" t="str">
        <v>Pens</v>
      </c>
      <c r="C53" t="str">
        <v>Stamps</v>
      </c>
    </row>
    <row r="54" spans="1:5">
      <c r="A54" t="str">
        <v>Scissors</v>
      </c>
      <c r="C54" t="str">
        <v>Scissors</v>
      </c>
    </row>
    <row r="55" spans="1:5">
      <c r="A55" t="str">
        <v>Stamps</v>
      </c>
      <c r="C55" t="str">
        <v>Pens</v>
      </c>
    </row>
    <row r="56" spans="1:5">
      <c r="A56" t="str">
        <v>Staples</v>
      </c>
      <c r="C56" t="str">
        <v>Paper</v>
      </c>
    </row>
    <row r="58" spans="1:5">
      <c r="A58" s="11">
        <v>3</v>
      </c>
    </row>
    <row r="59" spans="1:5" ht="18.75">
      <c r="A59" s="13" t="s">
        <v>24</v>
      </c>
    </row>
    <row r="60" spans="1:5">
      <c r="A60" t="str">
        <f>_xlfn.TEXTJOIN(" ",TRUE,A33:C33)</f>
        <v>Sales Other 20</v>
      </c>
      <c r="B60" s="12" t="s">
        <v>30</v>
      </c>
    </row>
    <row r="61" spans="1:5">
      <c r="A61" t="str">
        <f>_xlfn.TEXTJOIN(" ",TRUE,A48:C48)</f>
        <v>TEXTJOIN 0</v>
      </c>
      <c r="B61" t="s">
        <v>31</v>
      </c>
    </row>
    <row r="64" spans="1:5" ht="18.75">
      <c r="A64" s="19" t="s">
        <v>32</v>
      </c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17" t="s">
        <v>1</v>
      </c>
      <c r="B66" t="s">
        <v>33</v>
      </c>
      <c r="D66" s="2"/>
      <c r="E66" s="2"/>
    </row>
    <row r="67" spans="1:5">
      <c r="A67" t="s">
        <v>13</v>
      </c>
      <c r="B67" s="18">
        <v>358.2</v>
      </c>
      <c r="D67" s="2"/>
      <c r="E67" s="2"/>
    </row>
    <row r="68" spans="1:5">
      <c r="A68" t="s">
        <v>14</v>
      </c>
      <c r="B68" s="18">
        <v>258.45</v>
      </c>
      <c r="D68" s="2"/>
      <c r="E68" s="2"/>
    </row>
    <row r="69" spans="1:5">
      <c r="A69" t="s">
        <v>7</v>
      </c>
      <c r="B69" s="18">
        <v>502.25</v>
      </c>
      <c r="D69" s="2"/>
      <c r="E69" s="2"/>
    </row>
    <row r="70" spans="1:5">
      <c r="D70" s="2"/>
      <c r="E70" s="2"/>
    </row>
    <row r="71" spans="1:5">
      <c r="A71" t="str">
        <f>_xlfn.TEXTJOIN(", ", TRUE,A67:A69)&amp;"- Total:"</f>
        <v>Front Office, Sales, Support- Total:</v>
      </c>
      <c r="B71">
        <f>SUM(B66:B69)</f>
        <v>1118.9000000000001</v>
      </c>
      <c r="D71" s="2"/>
      <c r="E71" s="2"/>
    </row>
    <row r="72" spans="1:5">
      <c r="D72" s="2"/>
      <c r="E72" s="2"/>
    </row>
    <row r="73" spans="1:5">
      <c r="D73" s="2"/>
      <c r="E73" s="2"/>
    </row>
    <row r="74" spans="1:5">
      <c r="A74" s="11">
        <v>4</v>
      </c>
      <c r="D74" s="2"/>
      <c r="E74" s="2"/>
    </row>
    <row r="75" spans="1:5" ht="21">
      <c r="A75" s="20" t="s">
        <v>34</v>
      </c>
      <c r="D75" s="2"/>
      <c r="E75" s="2"/>
    </row>
    <row r="76" spans="1:5">
      <c r="D76" s="2"/>
      <c r="E76" s="2"/>
    </row>
    <row r="77" spans="1:5">
      <c r="A77" s="2" t="s">
        <v>1</v>
      </c>
      <c r="B77" s="2" t="s">
        <v>2</v>
      </c>
      <c r="C77" s="2" t="s">
        <v>3</v>
      </c>
      <c r="D77" s="2" t="s">
        <v>4</v>
      </c>
      <c r="E77" s="2" t="s">
        <v>5</v>
      </c>
    </row>
    <row r="78" spans="1:5" hidden="1">
      <c r="A78" s="2" t="s">
        <v>7</v>
      </c>
      <c r="B78" s="2" t="s">
        <v>8</v>
      </c>
      <c r="C78" s="2">
        <v>50</v>
      </c>
      <c r="D78" s="2">
        <v>0.6</v>
      </c>
      <c r="E78" s="2">
        <v>30</v>
      </c>
    </row>
    <row r="79" spans="1:5" hidden="1">
      <c r="A79" s="2" t="s">
        <v>7</v>
      </c>
      <c r="B79" s="2" t="s">
        <v>9</v>
      </c>
      <c r="C79" s="2">
        <v>10</v>
      </c>
      <c r="D79" s="2">
        <v>4.99</v>
      </c>
      <c r="E79" s="2">
        <v>49.9</v>
      </c>
    </row>
    <row r="80" spans="1:5" hidden="1">
      <c r="A80" s="2" t="s">
        <v>7</v>
      </c>
      <c r="B80" s="2" t="s">
        <v>10</v>
      </c>
      <c r="C80" s="2">
        <v>15</v>
      </c>
      <c r="D80" s="2">
        <v>0.95</v>
      </c>
      <c r="E80" s="2">
        <v>14.25</v>
      </c>
    </row>
    <row r="81" spans="1:5" hidden="1">
      <c r="A81" s="2" t="s">
        <v>7</v>
      </c>
      <c r="B81" s="2" t="s">
        <v>11</v>
      </c>
      <c r="C81" s="2">
        <v>1</v>
      </c>
      <c r="D81" s="2">
        <v>1.1000000000000001</v>
      </c>
      <c r="E81" s="2">
        <v>1.1000000000000001</v>
      </c>
    </row>
    <row r="82" spans="1:5" hidden="1">
      <c r="A82" s="2" t="s">
        <v>7</v>
      </c>
      <c r="B82" s="2" t="s">
        <v>12</v>
      </c>
      <c r="C82" s="2">
        <v>1</v>
      </c>
      <c r="D82" s="2">
        <v>407</v>
      </c>
      <c r="E82" s="2">
        <v>407</v>
      </c>
    </row>
    <row r="83" spans="1:5" hidden="1">
      <c r="A83" s="2" t="s">
        <v>13</v>
      </c>
      <c r="B83" s="2" t="s">
        <v>8</v>
      </c>
      <c r="C83" s="2">
        <v>250</v>
      </c>
      <c r="D83" s="2">
        <v>0.6</v>
      </c>
      <c r="E83" s="2">
        <v>150</v>
      </c>
    </row>
    <row r="84" spans="1:5" hidden="1">
      <c r="A84" s="2" t="s">
        <v>13</v>
      </c>
      <c r="B84" s="2" t="s">
        <v>9</v>
      </c>
      <c r="C84" s="2">
        <v>30</v>
      </c>
      <c r="D84" s="2">
        <v>4.99</v>
      </c>
      <c r="E84" s="2">
        <v>149.69999999999999</v>
      </c>
    </row>
    <row r="85" spans="1:5" hidden="1">
      <c r="A85" s="2" t="s">
        <v>13</v>
      </c>
      <c r="B85" s="2" t="s">
        <v>10</v>
      </c>
      <c r="C85" s="2">
        <v>50</v>
      </c>
      <c r="D85" s="2">
        <v>0.95</v>
      </c>
      <c r="E85" s="2">
        <v>47.5</v>
      </c>
    </row>
    <row r="86" spans="1:5" hidden="1">
      <c r="A86" s="2" t="s">
        <v>13</v>
      </c>
      <c r="B86" s="2" t="s">
        <v>11</v>
      </c>
      <c r="C86" s="2">
        <v>10</v>
      </c>
      <c r="D86" s="2">
        <v>1.1000000000000001</v>
      </c>
      <c r="E86" s="2">
        <v>11</v>
      </c>
    </row>
    <row r="87" spans="1:5" hidden="1">
      <c r="A87" s="2" t="s">
        <v>13</v>
      </c>
      <c r="B87" s="2" t="s">
        <v>12</v>
      </c>
      <c r="C87" s="2">
        <v>0</v>
      </c>
      <c r="D87" s="2">
        <v>407</v>
      </c>
      <c r="E87" s="2">
        <v>0</v>
      </c>
    </row>
    <row r="88" spans="1:5">
      <c r="A88" s="2" t="s">
        <v>14</v>
      </c>
      <c r="B88" s="2" t="s">
        <v>8</v>
      </c>
      <c r="C88" s="2">
        <v>200</v>
      </c>
      <c r="D88" s="2">
        <v>0.6</v>
      </c>
      <c r="E88" s="2">
        <v>120</v>
      </c>
    </row>
    <row r="89" spans="1:5">
      <c r="A89" s="2" t="s">
        <v>14</v>
      </c>
      <c r="B89" s="2" t="s">
        <v>15</v>
      </c>
      <c r="C89" s="2">
        <v>20</v>
      </c>
      <c r="D89" s="2">
        <v>4.99</v>
      </c>
      <c r="E89" s="2">
        <v>99.8</v>
      </c>
    </row>
    <row r="90" spans="1:5">
      <c r="A90" s="2" t="s">
        <v>14</v>
      </c>
      <c r="B90" s="2" t="s">
        <v>10</v>
      </c>
      <c r="C90" s="2">
        <v>25</v>
      </c>
      <c r="D90" s="2">
        <v>0.95</v>
      </c>
      <c r="E90" s="2">
        <v>23.75</v>
      </c>
    </row>
    <row r="91" spans="1:5">
      <c r="A91" s="2" t="s">
        <v>14</v>
      </c>
      <c r="B91" s="2" t="s">
        <v>11</v>
      </c>
      <c r="C91" s="2">
        <v>5</v>
      </c>
      <c r="D91" s="2">
        <v>1.1000000000000001</v>
      </c>
      <c r="E91" s="2">
        <v>5.5</v>
      </c>
    </row>
    <row r="92" spans="1:5">
      <c r="A92" s="2" t="s">
        <v>14</v>
      </c>
      <c r="B92" s="2" t="s">
        <v>12</v>
      </c>
      <c r="C92" s="2">
        <v>2</v>
      </c>
      <c r="D92" s="2">
        <v>4.7</v>
      </c>
      <c r="E92" s="2">
        <v>9.4</v>
      </c>
    </row>
    <row r="93" spans="1:5" hidden="1">
      <c r="A93" s="25" t="s">
        <v>35</v>
      </c>
      <c r="B93" s="2"/>
      <c r="C93" s="2"/>
      <c r="D93" s="2"/>
      <c r="E93" s="2"/>
    </row>
    <row r="94" spans="1:5">
      <c r="A94" s="22" t="s">
        <v>1</v>
      </c>
      <c r="B94" s="23" t="s">
        <v>2</v>
      </c>
      <c r="C94" s="23" t="s">
        <v>3</v>
      </c>
      <c r="D94" s="23" t="s">
        <v>4</v>
      </c>
      <c r="E94" s="24" t="s">
        <v>5</v>
      </c>
    </row>
    <row r="95" spans="1:5">
      <c r="A95" t="str" cm="1">
        <f t="array" ref="A95:E99">_xlfn._xlws.FILTER(Table46[],Table46[Dept]="Sales","No Records")</f>
        <v>Sales</v>
      </c>
      <c r="B95" t="str">
        <v>Stamps</v>
      </c>
      <c r="C95">
        <v>200</v>
      </c>
      <c r="D95">
        <v>0.6</v>
      </c>
      <c r="E95">
        <v>120</v>
      </c>
    </row>
    <row r="96" spans="1:5">
      <c r="A96" t="str">
        <v>Sales</v>
      </c>
      <c r="B96" t="str">
        <v>Other</v>
      </c>
      <c r="C96">
        <v>20</v>
      </c>
      <c r="D96">
        <v>4.99</v>
      </c>
      <c r="E96">
        <v>99.8</v>
      </c>
    </row>
    <row r="97" spans="1:7">
      <c r="A97" t="str">
        <v>Sales</v>
      </c>
      <c r="B97" t="str">
        <v>Pens</v>
      </c>
      <c r="C97">
        <v>25</v>
      </c>
      <c r="D97">
        <v>0.95</v>
      </c>
      <c r="E97">
        <v>23.75</v>
      </c>
    </row>
    <row r="98" spans="1:7">
      <c r="A98" t="str">
        <v>Sales</v>
      </c>
      <c r="B98" t="str">
        <v>Staples</v>
      </c>
      <c r="C98">
        <v>5</v>
      </c>
      <c r="D98">
        <v>1.1000000000000001</v>
      </c>
      <c r="E98">
        <v>5.5</v>
      </c>
    </row>
    <row r="99" spans="1:7">
      <c r="A99" t="str">
        <v>Sales</v>
      </c>
      <c r="B99" t="str">
        <v>Scissors</v>
      </c>
      <c r="C99">
        <v>2</v>
      </c>
      <c r="D99">
        <v>4.7</v>
      </c>
      <c r="E99">
        <v>9.4</v>
      </c>
    </row>
    <row r="101" spans="1:7">
      <c r="A101" t="s">
        <v>36</v>
      </c>
    </row>
    <row r="102" spans="1:7">
      <c r="A102" s="26" t="s">
        <v>14</v>
      </c>
      <c r="B102" t="s">
        <v>37</v>
      </c>
    </row>
    <row r="103" spans="1:7">
      <c r="A103" s="27" t="s">
        <v>1</v>
      </c>
      <c r="B103" s="23" t="s">
        <v>2</v>
      </c>
      <c r="C103" s="23" t="s">
        <v>3</v>
      </c>
      <c r="D103" s="23" t="s">
        <v>4</v>
      </c>
      <c r="E103" s="24" t="s">
        <v>5</v>
      </c>
      <c r="F103" t="str" cm="1">
        <f t="array" ref="F103:F105">_xlfn.UNIQUE(A78:A92)</f>
        <v>Support</v>
      </c>
      <c r="G103" t="s">
        <v>38</v>
      </c>
    </row>
    <row r="104" spans="1:7">
      <c r="A104" t="str" cm="1">
        <f t="array" ref="A104:E108">_xlfn._xlws.FILTER(Table46[],Table46[Dept]=A102,"No Records")</f>
        <v>Sales</v>
      </c>
      <c r="B104" t="str">
        <v>Stamps</v>
      </c>
      <c r="C104">
        <v>200</v>
      </c>
      <c r="D104">
        <v>0.6</v>
      </c>
      <c r="E104">
        <v>120</v>
      </c>
      <c r="F104" t="str">
        <v>Front Office</v>
      </c>
    </row>
    <row r="105" spans="1:7">
      <c r="A105" t="str">
        <v>Sales</v>
      </c>
      <c r="B105" t="str">
        <v>Other</v>
      </c>
      <c r="C105">
        <v>20</v>
      </c>
      <c r="D105">
        <v>4.99</v>
      </c>
      <c r="E105">
        <v>99.8</v>
      </c>
      <c r="F105" t="str">
        <v>Sales</v>
      </c>
    </row>
    <row r="106" spans="1:7">
      <c r="A106" t="str">
        <v>Sales</v>
      </c>
      <c r="B106" t="str">
        <v>Pens</v>
      </c>
      <c r="C106">
        <v>25</v>
      </c>
      <c r="D106">
        <v>0.95</v>
      </c>
      <c r="E106">
        <v>23.75</v>
      </c>
    </row>
    <row r="107" spans="1:7">
      <c r="A107" t="str">
        <v>Sales</v>
      </c>
      <c r="B107" t="str">
        <v>Staples</v>
      </c>
      <c r="C107">
        <v>5</v>
      </c>
      <c r="D107">
        <v>1.1000000000000001</v>
      </c>
      <c r="E107">
        <v>5.5</v>
      </c>
    </row>
    <row r="108" spans="1:7">
      <c r="A108" t="str">
        <v>Sales</v>
      </c>
      <c r="B108" t="str">
        <v>Scissors</v>
      </c>
      <c r="C108">
        <v>2</v>
      </c>
      <c r="D108">
        <v>4.7</v>
      </c>
      <c r="E108">
        <v>9.4</v>
      </c>
    </row>
    <row r="111" spans="1:7">
      <c r="A111" s="30">
        <v>5</v>
      </c>
    </row>
    <row r="112" spans="1:7" ht="18.75">
      <c r="A112" s="13" t="s">
        <v>39</v>
      </c>
    </row>
    <row r="113" spans="1:7">
      <c r="A113" t="s">
        <v>40</v>
      </c>
      <c r="E113" t="s">
        <v>41</v>
      </c>
    </row>
    <row r="114" spans="1:7">
      <c r="A114" t="s">
        <v>42</v>
      </c>
      <c r="B114" t="s">
        <v>43</v>
      </c>
      <c r="C114" t="s">
        <v>44</v>
      </c>
      <c r="E114" t="s">
        <v>42</v>
      </c>
      <c r="F114" t="s">
        <v>43</v>
      </c>
      <c r="G114" t="s">
        <v>44</v>
      </c>
    </row>
    <row r="115" spans="1:7">
      <c r="A115" t="s">
        <v>45</v>
      </c>
      <c r="B115" t="s">
        <v>46</v>
      </c>
      <c r="C115" t="s">
        <v>47</v>
      </c>
      <c r="E115" t="s">
        <v>48</v>
      </c>
      <c r="F115" t="s">
        <v>49</v>
      </c>
      <c r="G115" t="s">
        <v>50</v>
      </c>
    </row>
    <row r="116" spans="1:7">
      <c r="A116" t="s">
        <v>51</v>
      </c>
      <c r="B116" t="s">
        <v>52</v>
      </c>
      <c r="C116" t="s">
        <v>53</v>
      </c>
      <c r="E116" t="s">
        <v>54</v>
      </c>
      <c r="F116" t="s">
        <v>55</v>
      </c>
      <c r="G116" t="s">
        <v>56</v>
      </c>
    </row>
    <row r="117" spans="1:7">
      <c r="E117" t="s">
        <v>57</v>
      </c>
      <c r="F117" t="s">
        <v>58</v>
      </c>
      <c r="G117" t="s">
        <v>59</v>
      </c>
    </row>
    <row r="120" spans="1:7">
      <c r="A120" s="28" t="str" cm="1">
        <f t="array" ref="A120:C125">_xlfn.VSTACK(Table6[#All],Table7[])</f>
        <v>AAA</v>
      </c>
      <c r="B120" s="28" t="str">
        <v>BBB</v>
      </c>
      <c r="C120" s="28" t="str">
        <v>CCC</v>
      </c>
    </row>
    <row r="121" spans="1:7">
      <c r="A121" s="29" t="str">
        <v>lj;lk;</v>
      </c>
      <c r="B121" s="29" t="str">
        <v>k;lkop</v>
      </c>
      <c r="C121" s="29" t="str">
        <v>lajkslkf</v>
      </c>
    </row>
    <row r="122" spans="1:7">
      <c r="A122" s="29" t="str">
        <v>ahn .knv</v>
      </c>
      <c r="B122" s="29" t="str">
        <v>elkdjaklf</v>
      </c>
      <c r="C122" s="29" t="str">
        <v>pooperwi</v>
      </c>
    </row>
    <row r="123" spans="1:7">
      <c r="A123" s="29" t="str">
        <v>ieiowjuqir`mldjlkfaj</v>
      </c>
      <c r="B123" s="29" t="str">
        <v>lajdj</v>
      </c>
      <c r="C123" s="29" t="str">
        <v>kldsfklan</v>
      </c>
    </row>
    <row r="124" spans="1:7">
      <c r="A124" s="29" t="str">
        <v>czl;zv</v>
      </c>
      <c r="B124" s="29" t="str">
        <v>poeporkwfl</v>
      </c>
      <c r="C124" s="29" t="str">
        <v>pklafl</v>
      </c>
    </row>
    <row r="125" spans="1:7">
      <c r="A125" s="29" t="str">
        <v>cxzklvkl</v>
      </c>
      <c r="B125" s="29" t="str">
        <v>orwkek</v>
      </c>
      <c r="C125" s="29" t="str">
        <v>zcoxkvvo</v>
      </c>
    </row>
    <row r="128" spans="1:7">
      <c r="A128" s="11">
        <v>6</v>
      </c>
    </row>
    <row r="129" spans="1:7" ht="18.75">
      <c r="A129" s="13" t="s">
        <v>60</v>
      </c>
    </row>
    <row r="130" spans="1:7">
      <c r="A130" s="21" t="s">
        <v>2</v>
      </c>
      <c r="B130" s="21" t="s">
        <v>3</v>
      </c>
      <c r="C130" s="21" t="s">
        <v>4</v>
      </c>
      <c r="E130" t="s">
        <v>2</v>
      </c>
      <c r="F130" t="s">
        <v>3</v>
      </c>
    </row>
    <row r="131" spans="1:7">
      <c r="A131" s="31" t="s">
        <v>8</v>
      </c>
      <c r="B131" s="31">
        <v>200</v>
      </c>
      <c r="C131" s="31">
        <v>0.6</v>
      </c>
      <c r="E131" t="s">
        <v>12</v>
      </c>
      <c r="F131">
        <f>_xlfn.XLOOKUP(E131,A131:A135,B131:B135)</f>
        <v>2</v>
      </c>
      <c r="G131" s="12" t="s">
        <v>61</v>
      </c>
    </row>
    <row r="132" spans="1:7">
      <c r="A132" s="32" t="s">
        <v>15</v>
      </c>
      <c r="B132" s="32">
        <v>20</v>
      </c>
      <c r="C132" s="32">
        <v>4.99</v>
      </c>
    </row>
    <row r="133" spans="1:7">
      <c r="A133" s="31" t="s">
        <v>10</v>
      </c>
      <c r="B133" s="31">
        <v>25</v>
      </c>
      <c r="C133" s="31">
        <v>0.95</v>
      </c>
    </row>
    <row r="134" spans="1:7">
      <c r="A134" s="32" t="s">
        <v>11</v>
      </c>
      <c r="B134" s="32">
        <v>5</v>
      </c>
      <c r="C134" s="32">
        <v>1.1000000000000001</v>
      </c>
    </row>
    <row r="135" spans="1:7">
      <c r="A135" s="31" t="s">
        <v>12</v>
      </c>
      <c r="B135" s="31">
        <v>2</v>
      </c>
      <c r="C135" s="31">
        <v>4.7</v>
      </c>
    </row>
    <row r="138" spans="1:7">
      <c r="A138" s="11">
        <v>7</v>
      </c>
    </row>
    <row r="139" spans="1:7" ht="18.75">
      <c r="A139" s="13" t="s">
        <v>62</v>
      </c>
    </row>
    <row r="140" spans="1:7">
      <c r="A140" s="33" t="s">
        <v>63</v>
      </c>
      <c r="B140" s="33"/>
    </row>
    <row r="141" spans="1:7">
      <c r="A141" s="12" t="s">
        <v>64</v>
      </c>
      <c r="B141" s="11"/>
    </row>
    <row r="142" spans="1:7">
      <c r="A142" cm="1">
        <f t="array" ref="A142:A146">_xlfn.SEQUENCE(5)</f>
        <v>1</v>
      </c>
    </row>
    <row r="143" spans="1:7">
      <c r="A143">
        <v>2</v>
      </c>
    </row>
    <row r="144" spans="1:7">
      <c r="A144">
        <v>3</v>
      </c>
    </row>
    <row r="145" spans="1:2">
      <c r="A145">
        <v>4</v>
      </c>
    </row>
    <row r="146" spans="1:2">
      <c r="A146">
        <v>5</v>
      </c>
    </row>
    <row r="148" spans="1:2">
      <c r="A148" s="33" t="s">
        <v>65</v>
      </c>
      <c r="B148" s="33"/>
    </row>
    <row r="149" spans="1:2">
      <c r="A149" s="34" t="s">
        <v>66</v>
      </c>
      <c r="B149" s="11"/>
    </row>
    <row r="150" spans="1:2">
      <c r="A150" s="16" cm="1">
        <f t="array" ref="A150:A154">_xlfn.SEQUENCE(5,1,5,10)</f>
        <v>5</v>
      </c>
    </row>
    <row r="151" spans="1:2">
      <c r="A151">
        <v>15</v>
      </c>
    </row>
    <row r="152" spans="1:2">
      <c r="A152">
        <v>25</v>
      </c>
    </row>
    <row r="153" spans="1:2">
      <c r="A153">
        <v>35</v>
      </c>
    </row>
    <row r="154" spans="1:2">
      <c r="A154">
        <v>45</v>
      </c>
    </row>
    <row r="156" spans="1:2">
      <c r="A156" s="33" t="s">
        <v>67</v>
      </c>
      <c r="B156" s="33"/>
    </row>
    <row r="157" spans="1:2">
      <c r="A157" s="12" t="s">
        <v>68</v>
      </c>
    </row>
    <row r="158" spans="1:2">
      <c r="A158" cm="1">
        <f t="array" ref="A158:B160">_xlfn.SEQUENCE(3,2,2,-2)</f>
        <v>2</v>
      </c>
      <c r="B158">
        <v>0</v>
      </c>
    </row>
    <row r="159" spans="1:2">
      <c r="A159">
        <v>-2</v>
      </c>
      <c r="B159">
        <v>-4</v>
      </c>
    </row>
    <row r="160" spans="1:2">
      <c r="A160">
        <v>-6</v>
      </c>
      <c r="B160">
        <v>-8</v>
      </c>
    </row>
    <row r="162" spans="1:3">
      <c r="A162" s="33" t="s">
        <v>69</v>
      </c>
      <c r="B162" s="33"/>
    </row>
    <row r="163" spans="1:3">
      <c r="A163" s="12" t="s">
        <v>70</v>
      </c>
    </row>
    <row r="164" spans="1:3">
      <c r="A164" s="35" t="s">
        <v>71</v>
      </c>
      <c r="C164" s="16" t="s">
        <v>72</v>
      </c>
    </row>
    <row r="165" spans="1:3">
      <c r="A165" s="9" cm="1">
        <f t="array" ref="A165:A176">EOMONTH(DATE(2025,1,1),_xlfn.SEQUENCE(12,,0))</f>
        <v>45688</v>
      </c>
      <c r="C165" s="9" cm="1">
        <f t="array" ref="C165:C188">EOMONTH(DATE(2025,1,1),_xlfn.SEQUENCE(24,,0))</f>
        <v>45688</v>
      </c>
    </row>
    <row r="166" spans="1:3">
      <c r="A166" s="9">
        <v>45716</v>
      </c>
      <c r="C166" s="9">
        <v>45716</v>
      </c>
    </row>
    <row r="167" spans="1:3">
      <c r="A167" s="9">
        <v>45747</v>
      </c>
      <c r="C167" s="9">
        <v>45747</v>
      </c>
    </row>
    <row r="168" spans="1:3">
      <c r="A168" s="9">
        <v>45777</v>
      </c>
      <c r="C168" s="9">
        <v>45777</v>
      </c>
    </row>
    <row r="169" spans="1:3">
      <c r="A169" s="9">
        <v>45808</v>
      </c>
      <c r="C169" s="9">
        <v>45808</v>
      </c>
    </row>
    <row r="170" spans="1:3">
      <c r="A170" s="9">
        <v>45838</v>
      </c>
      <c r="C170" s="9">
        <v>45838</v>
      </c>
    </row>
    <row r="171" spans="1:3">
      <c r="A171" s="9">
        <v>45869</v>
      </c>
      <c r="C171" s="9">
        <v>45869</v>
      </c>
    </row>
    <row r="172" spans="1:3">
      <c r="A172" s="9">
        <v>45900</v>
      </c>
      <c r="C172" s="9">
        <v>45900</v>
      </c>
    </row>
    <row r="173" spans="1:3">
      <c r="A173" s="9">
        <v>45930</v>
      </c>
      <c r="C173" s="9">
        <v>45930</v>
      </c>
    </row>
    <row r="174" spans="1:3">
      <c r="A174" s="9">
        <v>45961</v>
      </c>
      <c r="C174" s="9">
        <v>45961</v>
      </c>
    </row>
    <row r="175" spans="1:3">
      <c r="A175" s="9">
        <v>45991</v>
      </c>
      <c r="C175" s="9">
        <v>45991</v>
      </c>
    </row>
    <row r="176" spans="1:3">
      <c r="A176" s="9">
        <v>46022</v>
      </c>
      <c r="C176" s="9">
        <v>46022</v>
      </c>
    </row>
    <row r="177" spans="1:3">
      <c r="C177" s="9">
        <v>46053</v>
      </c>
    </row>
    <row r="178" spans="1:3">
      <c r="C178" s="9">
        <v>46081</v>
      </c>
    </row>
    <row r="179" spans="1:3">
      <c r="C179" s="9">
        <v>46112</v>
      </c>
    </row>
    <row r="180" spans="1:3">
      <c r="C180" s="9">
        <v>46142</v>
      </c>
    </row>
    <row r="181" spans="1:3">
      <c r="C181" s="9">
        <v>46173</v>
      </c>
    </row>
    <row r="182" spans="1:3">
      <c r="C182" s="9">
        <v>46203</v>
      </c>
    </row>
    <row r="183" spans="1:3">
      <c r="C183" s="9">
        <v>46234</v>
      </c>
    </row>
    <row r="184" spans="1:3">
      <c r="C184" s="9">
        <v>46265</v>
      </c>
    </row>
    <row r="185" spans="1:3">
      <c r="C185" s="9">
        <v>46295</v>
      </c>
    </row>
    <row r="186" spans="1:3">
      <c r="C186" s="9">
        <v>46326</v>
      </c>
    </row>
    <row r="187" spans="1:3">
      <c r="C187" s="9">
        <v>46356</v>
      </c>
    </row>
    <row r="188" spans="1:3">
      <c r="C188" s="9">
        <v>46387</v>
      </c>
    </row>
    <row r="190" spans="1:3">
      <c r="A190" s="11">
        <v>8</v>
      </c>
    </row>
    <row r="191" spans="1:3">
      <c r="A191" s="33" t="s">
        <v>73</v>
      </c>
      <c r="B191" s="33"/>
    </row>
    <row r="192" spans="1:3">
      <c r="A192" s="12" t="s">
        <v>74</v>
      </c>
    </row>
    <row r="193" spans="1:4">
      <c r="A193" s="10" t="s">
        <v>75</v>
      </c>
      <c r="B193" s="10" t="s">
        <v>76</v>
      </c>
      <c r="C193" s="10" t="s">
        <v>77</v>
      </c>
      <c r="D193" s="10" t="s">
        <v>78</v>
      </c>
    </row>
    <row r="194" spans="1:4">
      <c r="A194" t="s">
        <v>79</v>
      </c>
      <c r="B194" t="str" cm="1">
        <f t="array" ref="B194:D194">_xlfn.TEXTSPLIT(A194," ")</f>
        <v>Richard</v>
      </c>
      <c r="C194" t="str">
        <v>Neil</v>
      </c>
      <c r="D194" t="str">
        <v>Jones</v>
      </c>
    </row>
    <row r="195" spans="1:4">
      <c r="A195" t="s">
        <v>80</v>
      </c>
      <c r="B195" t="str" cm="1">
        <f t="array" ref="B195:D195">_xlfn.TEXTSPLIT(A195," ")</f>
        <v>Beverly</v>
      </c>
      <c r="C195" t="str">
        <v>Annette</v>
      </c>
      <c r="D195" t="str">
        <v>Delaney</v>
      </c>
    </row>
    <row r="196" spans="1:4">
      <c r="A196" t="s">
        <v>81</v>
      </c>
      <c r="B196" t="str" cm="1">
        <f t="array" ref="B196:C196">_xlfn.TEXTSPLIT(A196," ")</f>
        <v>Janine</v>
      </c>
      <c r="C196" t="str">
        <v>Haddid</v>
      </c>
    </row>
    <row r="197" spans="1:4">
      <c r="A197" t="s">
        <v>82</v>
      </c>
      <c r="B197" t="str" cm="1">
        <f t="array" ref="B197:D197">_xlfn.TEXTSPLIT(A197," ")</f>
        <v>Troy</v>
      </c>
      <c r="C197" t="str">
        <v>Logan</v>
      </c>
      <c r="D197" t="str">
        <v>Melrose</v>
      </c>
    </row>
    <row r="199" spans="1:4">
      <c r="A199" s="33" t="s">
        <v>83</v>
      </c>
      <c r="B199" s="33"/>
    </row>
    <row r="200" spans="1:4">
      <c r="A200" s="12" t="s">
        <v>84</v>
      </c>
    </row>
    <row r="201" spans="1:4">
      <c r="A201" t="str">
        <f>_xlfn.TEXTBEFORE(A194,"Jones")</f>
        <v xml:space="preserve">Richard Neil </v>
      </c>
    </row>
    <row r="205" spans="1:4">
      <c r="A205" s="33" t="s">
        <v>85</v>
      </c>
      <c r="B205" s="33"/>
    </row>
    <row r="206" spans="1:4">
      <c r="A206" s="12" t="s">
        <v>86</v>
      </c>
    </row>
    <row r="207" spans="1:4">
      <c r="A207" t="str">
        <f>_xlfn.TEXTAFTER(A194,"Richard")</f>
        <v xml:space="preserve"> Neil Jones</v>
      </c>
    </row>
    <row r="210" spans="1:5">
      <c r="A210" s="11">
        <v>9</v>
      </c>
    </row>
    <row r="211" spans="1:5" ht="18.75">
      <c r="A211" s="13" t="s">
        <v>87</v>
      </c>
    </row>
    <row r="213" spans="1:5">
      <c r="A213" t="s">
        <v>88</v>
      </c>
    </row>
    <row r="215" spans="1:5">
      <c r="A215" t="s">
        <v>2</v>
      </c>
      <c r="B215" t="s">
        <v>89</v>
      </c>
      <c r="C215" t="s">
        <v>90</v>
      </c>
      <c r="E215" s="36" t="s">
        <v>91</v>
      </c>
    </row>
    <row r="216" spans="1:5">
      <c r="A216" t="s">
        <v>92</v>
      </c>
      <c r="B216" s="6">
        <v>45290</v>
      </c>
      <c r="C216" t="str" cm="1">
        <f t="array" aca="1" ref="C216" ca="1">_xlfn.IFS(TODAY()-Table8[[#This Row],[Loan Date]]&gt;90,"Over Due", TODAY()-Table8[[#This Row],[Loan Date]]=90, "Due",TRUE,"Not Due")</f>
        <v>Over Due</v>
      </c>
      <c r="E216" s="12" t="s">
        <v>93</v>
      </c>
    </row>
    <row r="217" spans="1:5">
      <c r="A217" t="s">
        <v>94</v>
      </c>
      <c r="B217" s="6">
        <v>45350</v>
      </c>
      <c r="C217" t="str" cm="1">
        <f t="array" aca="1" ref="C217" ca="1">_xlfn.IFS(TODAY()-Table8[[#This Row],[Loan Date]]&gt;90,"Over Due", TODAY()-Table8[[#This Row],[Loan Date]]=90, "Due",TRUE,"Not Due")</f>
        <v>Not Due</v>
      </c>
    </row>
    <row r="218" spans="1:5">
      <c r="A218" t="s">
        <v>95</v>
      </c>
      <c r="B218" s="6">
        <v>45292</v>
      </c>
      <c r="C218" t="str" cm="1">
        <f t="array" aca="1" ref="C218" ca="1">_xlfn.IFS(TODAY()-Table8[[#This Row],[Loan Date]]&gt;90,"Over Due", TODAY()-Table8[[#This Row],[Loan Date]]=90, "Due",TRUE,"Not Due")</f>
        <v>Over Due</v>
      </c>
      <c r="E218" s="6"/>
    </row>
    <row r="219" spans="1:5">
      <c r="A219" t="s">
        <v>96</v>
      </c>
      <c r="B219" s="6">
        <v>45338</v>
      </c>
      <c r="C219" t="str" cm="1">
        <f t="array" aca="1" ref="C219" ca="1">_xlfn.IFS(TODAY()-Table8[[#This Row],[Loan Date]]&gt;90,"Over Due", TODAY()-Table8[[#This Row],[Loan Date]]=90, "Due",TRUE,"Not Due")</f>
        <v>Due</v>
      </c>
      <c r="E219" s="6"/>
    </row>
    <row r="220" spans="1:5">
      <c r="A220" t="s">
        <v>97</v>
      </c>
      <c r="B220" s="6">
        <v>45275</v>
      </c>
      <c r="C220" t="str" cm="1">
        <f t="array" aca="1" ref="C220" ca="1">_xlfn.IFS(TODAY()-Table8[[#This Row],[Loan Date]]&gt;90,"Over Due", TODAY()-Table8[[#This Row],[Loan Date]]=90, "Due",TRUE,"Not Due")</f>
        <v>Over Due</v>
      </c>
    </row>
    <row r="223" spans="1:5">
      <c r="A223">
        <v>10</v>
      </c>
    </row>
    <row r="224" spans="1:5">
      <c r="A224" s="10" t="s">
        <v>98</v>
      </c>
    </row>
    <row r="225" spans="1:5">
      <c r="A225" t="s">
        <v>99</v>
      </c>
    </row>
    <row r="226" spans="1:5">
      <c r="A226" t="s">
        <v>2</v>
      </c>
      <c r="B226" t="s">
        <v>89</v>
      </c>
      <c r="C226" t="s">
        <v>90</v>
      </c>
      <c r="E226" s="36" t="s">
        <v>91</v>
      </c>
    </row>
    <row r="227" spans="1:5" ht="72.75">
      <c r="A227" t="s">
        <v>92</v>
      </c>
      <c r="B227" s="6">
        <v>45290</v>
      </c>
      <c r="C227" s="37" t="str" cm="1">
        <f t="array" aca="1" ref="C227" ca="1">_xlfn.LET(
_xlpm.age,
TODAY()-Table810[[#This Row],[Loan Date]],
_xlfn.IFS(_xlpm.age&gt;90,"Over Due",
_xlpm.age=90,"Due",TRUE,"Not Due"))</f>
        <v>Over Due</v>
      </c>
      <c r="E227" s="38" t="s">
        <v>100</v>
      </c>
    </row>
    <row r="228" spans="1:5">
      <c r="A228" t="s">
        <v>94</v>
      </c>
      <c r="B228" s="6">
        <v>45350</v>
      </c>
      <c r="C228" s="37" t="str" cm="1">
        <f t="array" aca="1" ref="C228" ca="1">_xlfn.LET(
_xlpm.age,
TODAY()-Table810[[#This Row],[Loan Date]],
_xlfn.IFS(_xlpm.age&gt;90,"Over Due",
_xlpm.age=90,"Due",TRUE,"Not Due"))</f>
        <v>Not Due</v>
      </c>
    </row>
    <row r="229" spans="1:5">
      <c r="A229" t="s">
        <v>95</v>
      </c>
      <c r="B229" s="6">
        <v>45292</v>
      </c>
      <c r="C229" s="37" t="str" cm="1">
        <f t="array" aca="1" ref="C229" ca="1">_xlfn.LET(
_xlpm.age,
TODAY()-Table810[[#This Row],[Loan Date]],
_xlfn.IFS(_xlpm.age&gt;90,"Over Due",
_xlpm.age=90,"Due",TRUE,"Not Due"))</f>
        <v>Over Due</v>
      </c>
      <c r="E229" s="6"/>
    </row>
    <row r="230" spans="1:5">
      <c r="A230" t="s">
        <v>96</v>
      </c>
      <c r="B230" s="6">
        <v>45338</v>
      </c>
      <c r="C230" s="37" t="str" cm="1">
        <f t="array" aca="1" ref="C230" ca="1">_xlfn.LET(
_xlpm.age,
TODAY()-Table810[[#This Row],[Loan Date]],
_xlfn.IFS(_xlpm.age&gt;90,"Over Due",
_xlpm.age=90,"Due",TRUE,"Not Due"))</f>
        <v>Due</v>
      </c>
      <c r="E230" s="6"/>
    </row>
    <row r="231" spans="1:5">
      <c r="A231" t="s">
        <v>97</v>
      </c>
      <c r="B231" s="6">
        <v>45275</v>
      </c>
      <c r="C231" s="37" t="str" cm="1">
        <f t="array" aca="1" ref="C231" ca="1">_xlfn.LET(
_xlpm.age,
TODAY()-Table810[[#This Row],[Loan Date]],
_xlfn.IFS(_xlpm.age&gt;90,"Over Due",
_xlpm.age=90,"Due",TRUE,"Not Due"))</f>
        <v>Over Due</v>
      </c>
    </row>
  </sheetData>
  <autoFilter ref="A131:B135" xr:uid="{6EA73B63-78F1-455B-AC22-48BC5086AA32}"/>
  <mergeCells count="9">
    <mergeCell ref="A162:B162"/>
    <mergeCell ref="A191:B191"/>
    <mergeCell ref="A199:B199"/>
    <mergeCell ref="A205:B205"/>
    <mergeCell ref="A2:E2"/>
    <mergeCell ref="A20:E20"/>
    <mergeCell ref="A140:B140"/>
    <mergeCell ref="A148:B148"/>
    <mergeCell ref="A156:B156"/>
  </mergeCells>
  <dataValidations count="2">
    <dataValidation type="list" allowBlank="1" showInputMessage="1" showErrorMessage="1" sqref="A102" xr:uid="{B4BEA747-CFC9-4E0F-92FE-17DB305AEB39}">
      <formula1>_xlfn.ANCHORARRAY($F$103)</formula1>
    </dataValidation>
    <dataValidation type="list" allowBlank="1" showInputMessage="1" showErrorMessage="1" sqref="E131" xr:uid="{A045D285-53C0-47A2-84C4-0CD44B080184}">
      <formula1>$A$131:$A$135</formula1>
    </dataValidation>
  </dataValidations>
  <pageMargins left="0.7" right="0.7" top="0.75" bottom="0.75" header="0.3" footer="0.3"/>
  <drawing r:id="rId2"/>
  <tableParts count="6">
    <tablePart r:id="rId3"/>
    <tablePart r:id="rId4"/>
    <tablePart r:id="rId5"/>
    <tablePart r:id="rId6"/>
    <tablePart r:id="rId7"/>
    <tablePart r:id="rId8"/>
  </tableParts>
  <extLst>
    <ext xmlns:x14="http://schemas.microsoft.com/office/spreadsheetml/2009/9/main" uri="{A8765BA9-456A-4dab-B4F3-ACF838C121DE}">
      <x14:slicerList>
        <x14:slicer r:id="rId9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CA4E6-ADE2-4323-B5FB-B59ACED617A2}">
  <dimension ref="A1:I25"/>
  <sheetViews>
    <sheetView workbookViewId="0">
      <selection activeCell="I2" sqref="I2"/>
    </sheetView>
  </sheetViews>
  <sheetFormatPr defaultRowHeight="15"/>
  <cols>
    <col min="1" max="1" width="10.7109375" bestFit="1" customWidth="1"/>
    <col min="2" max="2" width="17.140625" bestFit="1" customWidth="1"/>
    <col min="3" max="3" width="14.5703125" style="9" bestFit="1" customWidth="1"/>
    <col min="4" max="4" width="15.140625" bestFit="1" customWidth="1"/>
    <col min="5" max="5" width="15.85546875" bestFit="1" customWidth="1"/>
    <col min="6" max="6" width="21.85546875" customWidth="1"/>
    <col min="8" max="8" width="14.42578125" bestFit="1" customWidth="1"/>
    <col min="9" max="9" width="9.7109375" style="10" customWidth="1"/>
  </cols>
  <sheetData>
    <row r="1" spans="1:9" ht="15.75">
      <c r="A1" s="1" t="s">
        <v>101</v>
      </c>
      <c r="B1" s="1" t="s">
        <v>102</v>
      </c>
      <c r="C1" s="7" t="s">
        <v>103</v>
      </c>
      <c r="D1" s="1" t="s">
        <v>104</v>
      </c>
      <c r="E1" s="1" t="s">
        <v>105</v>
      </c>
      <c r="F1" s="1" t="s">
        <v>106</v>
      </c>
      <c r="H1" t="s">
        <v>107</v>
      </c>
      <c r="I1" s="10" t="s">
        <v>108</v>
      </c>
    </row>
    <row r="2" spans="1:9">
      <c r="A2" s="2">
        <v>1</v>
      </c>
      <c r="B2" s="2" t="s">
        <v>109</v>
      </c>
      <c r="C2" s="8">
        <v>42014</v>
      </c>
      <c r="D2" s="2" t="s">
        <v>110</v>
      </c>
      <c r="E2" s="2" t="s">
        <v>111</v>
      </c>
      <c r="F2" s="3">
        <v>12520</v>
      </c>
      <c r="H2" cm="1">
        <f t="array" ref="H2:H25">_xlfn.SCAN(0,F2:F25,_xlfn.LAMBDA(_xlpm.a,_xlpm.b,_xlpm.a+_xlpm.b))</f>
        <v>12520</v>
      </c>
      <c r="I2" s="10" cm="1">
        <f t="array" aca="1" ref="I2:I25" ca="1">_xlfn.SCAN(0,F2:F25,_xlfn.LAMBDA(_xlpm.a,_xlpm.b,IF(MONTH(OFFSET(_xlpm.b,,-3))&lt;&gt;7,_xlpm.a+_xlpm.b,0*_xlpm.a+_xlpm.b)))</f>
        <v>12520</v>
      </c>
    </row>
    <row r="3" spans="1:9">
      <c r="A3" s="2">
        <v>2</v>
      </c>
      <c r="B3" s="2" t="s">
        <v>109</v>
      </c>
      <c r="C3" s="8">
        <v>42038</v>
      </c>
      <c r="D3" s="2" t="s">
        <v>110</v>
      </c>
      <c r="E3" s="2" t="s">
        <v>111</v>
      </c>
      <c r="F3" s="3">
        <v>12520</v>
      </c>
      <c r="H3">
        <v>25040</v>
      </c>
      <c r="I3" s="10">
        <f ca="1"/>
        <v>25040</v>
      </c>
    </row>
    <row r="4" spans="1:9">
      <c r="A4" s="2">
        <v>3</v>
      </c>
      <c r="B4" s="2" t="s">
        <v>112</v>
      </c>
      <c r="C4" s="8">
        <v>42067</v>
      </c>
      <c r="D4" s="2" t="s">
        <v>110</v>
      </c>
      <c r="E4" s="2" t="s">
        <v>113</v>
      </c>
      <c r="F4" s="3">
        <v>13045</v>
      </c>
      <c r="H4">
        <v>38085</v>
      </c>
      <c r="I4" s="10">
        <f ca="1"/>
        <v>38085</v>
      </c>
    </row>
    <row r="5" spans="1:9">
      <c r="A5" s="2">
        <v>4</v>
      </c>
      <c r="B5" s="2" t="s">
        <v>114</v>
      </c>
      <c r="C5" s="8">
        <v>42100</v>
      </c>
      <c r="D5" s="2" t="s">
        <v>115</v>
      </c>
      <c r="E5" s="2" t="s">
        <v>116</v>
      </c>
      <c r="F5" s="3">
        <v>20335</v>
      </c>
      <c r="H5">
        <v>58420</v>
      </c>
      <c r="I5" s="10">
        <f ca="1"/>
        <v>58420</v>
      </c>
    </row>
    <row r="6" spans="1:9">
      <c r="A6" s="2">
        <v>5</v>
      </c>
      <c r="B6" s="2" t="s">
        <v>114</v>
      </c>
      <c r="C6" s="8">
        <v>42131</v>
      </c>
      <c r="D6" s="2" t="s">
        <v>115</v>
      </c>
      <c r="E6" s="2" t="s">
        <v>116</v>
      </c>
      <c r="F6" s="3">
        <v>20335</v>
      </c>
      <c r="H6">
        <v>78755</v>
      </c>
      <c r="I6" s="10">
        <f ca="1"/>
        <v>78755</v>
      </c>
    </row>
    <row r="7" spans="1:9">
      <c r="A7" s="2">
        <v>6</v>
      </c>
      <c r="B7" s="2" t="s">
        <v>117</v>
      </c>
      <c r="C7" s="8">
        <v>42164</v>
      </c>
      <c r="D7" s="2" t="s">
        <v>115</v>
      </c>
      <c r="E7" s="2" t="s">
        <v>118</v>
      </c>
      <c r="F7" s="3">
        <v>11710</v>
      </c>
      <c r="H7">
        <v>90465</v>
      </c>
      <c r="I7" s="10">
        <f ca="1"/>
        <v>90465</v>
      </c>
    </row>
    <row r="8" spans="1:9">
      <c r="A8" s="2">
        <v>7</v>
      </c>
      <c r="B8" s="2" t="s">
        <v>117</v>
      </c>
      <c r="C8" s="8">
        <v>42186</v>
      </c>
      <c r="D8" s="2" t="s">
        <v>115</v>
      </c>
      <c r="E8" s="2" t="s">
        <v>118</v>
      </c>
      <c r="F8" s="3">
        <v>11710</v>
      </c>
      <c r="H8">
        <v>102175</v>
      </c>
      <c r="I8" s="10">
        <f ca="1"/>
        <v>11710</v>
      </c>
    </row>
    <row r="9" spans="1:9">
      <c r="A9" s="2">
        <v>8</v>
      </c>
      <c r="B9" s="2" t="s">
        <v>117</v>
      </c>
      <c r="C9" s="8">
        <v>42219</v>
      </c>
      <c r="D9" s="2" t="s">
        <v>115</v>
      </c>
      <c r="E9" s="2" t="s">
        <v>118</v>
      </c>
      <c r="F9" s="3">
        <v>11710</v>
      </c>
      <c r="H9">
        <v>113885</v>
      </c>
      <c r="I9" s="10">
        <f ca="1"/>
        <v>23420</v>
      </c>
    </row>
    <row r="10" spans="1:9">
      <c r="A10" s="2">
        <v>9</v>
      </c>
      <c r="B10" s="2" t="s">
        <v>117</v>
      </c>
      <c r="C10" s="8">
        <v>42259</v>
      </c>
      <c r="D10" s="2" t="s">
        <v>115</v>
      </c>
      <c r="E10" s="2" t="s">
        <v>118</v>
      </c>
      <c r="F10" s="3">
        <v>11710</v>
      </c>
      <c r="H10">
        <v>125595</v>
      </c>
      <c r="I10" s="10">
        <f ca="1"/>
        <v>35130</v>
      </c>
    </row>
    <row r="11" spans="1:9">
      <c r="A11" s="2">
        <v>10</v>
      </c>
      <c r="B11" s="2" t="s">
        <v>117</v>
      </c>
      <c r="C11" s="8">
        <v>42279</v>
      </c>
      <c r="D11" s="2" t="s">
        <v>115</v>
      </c>
      <c r="E11" s="2" t="s">
        <v>118</v>
      </c>
      <c r="F11" s="3">
        <v>11710</v>
      </c>
      <c r="H11">
        <v>137305</v>
      </c>
      <c r="I11" s="10">
        <f ca="1"/>
        <v>46840</v>
      </c>
    </row>
    <row r="12" spans="1:9">
      <c r="A12" s="2">
        <v>11</v>
      </c>
      <c r="B12" s="2" t="s">
        <v>117</v>
      </c>
      <c r="C12" s="8">
        <v>42316</v>
      </c>
      <c r="D12" s="2" t="s">
        <v>115</v>
      </c>
      <c r="E12" s="2" t="s">
        <v>118</v>
      </c>
      <c r="F12" s="3">
        <v>11710</v>
      </c>
      <c r="H12">
        <v>149015</v>
      </c>
      <c r="I12" s="10">
        <f ca="1"/>
        <v>58550</v>
      </c>
    </row>
    <row r="13" spans="1:9">
      <c r="A13" s="2">
        <v>12</v>
      </c>
      <c r="B13" s="2" t="s">
        <v>117</v>
      </c>
      <c r="C13" s="8">
        <v>42347</v>
      </c>
      <c r="D13" s="2" t="s">
        <v>115</v>
      </c>
      <c r="E13" s="2" t="s">
        <v>118</v>
      </c>
      <c r="F13" s="3">
        <v>11710</v>
      </c>
      <c r="H13">
        <v>160725</v>
      </c>
      <c r="I13" s="10">
        <f ca="1"/>
        <v>70260</v>
      </c>
    </row>
    <row r="14" spans="1:9">
      <c r="A14" s="2">
        <v>13</v>
      </c>
      <c r="B14" s="2" t="s">
        <v>119</v>
      </c>
      <c r="C14" s="8">
        <v>42373</v>
      </c>
      <c r="D14" s="2" t="s">
        <v>115</v>
      </c>
      <c r="E14" s="2" t="s">
        <v>120</v>
      </c>
      <c r="F14" s="3">
        <v>10480</v>
      </c>
      <c r="H14">
        <v>171205</v>
      </c>
      <c r="I14" s="10">
        <f ca="1"/>
        <v>80740</v>
      </c>
    </row>
    <row r="15" spans="1:9">
      <c r="A15" s="2">
        <v>14</v>
      </c>
      <c r="B15" s="2" t="s">
        <v>121</v>
      </c>
      <c r="C15" s="8">
        <v>42406</v>
      </c>
      <c r="D15" s="2" t="s">
        <v>115</v>
      </c>
      <c r="E15" s="2" t="s">
        <v>122</v>
      </c>
      <c r="F15" s="3">
        <v>15070</v>
      </c>
      <c r="H15">
        <v>186275</v>
      </c>
      <c r="I15" s="10">
        <f ca="1"/>
        <v>95810</v>
      </c>
    </row>
    <row r="16" spans="1:9">
      <c r="A16" s="2">
        <v>15</v>
      </c>
      <c r="B16" s="2" t="s">
        <v>123</v>
      </c>
      <c r="C16" s="8">
        <v>42438</v>
      </c>
      <c r="D16" s="2" t="s">
        <v>115</v>
      </c>
      <c r="E16" s="2" t="s">
        <v>124</v>
      </c>
      <c r="F16" s="3">
        <v>14815</v>
      </c>
      <c r="H16">
        <v>201090</v>
      </c>
      <c r="I16" s="10">
        <f ca="1"/>
        <v>110625</v>
      </c>
    </row>
    <row r="17" spans="1:9">
      <c r="A17" s="2">
        <v>16</v>
      </c>
      <c r="B17" s="2" t="s">
        <v>123</v>
      </c>
      <c r="C17" s="8">
        <v>42740</v>
      </c>
      <c r="D17" s="2" t="s">
        <v>115</v>
      </c>
      <c r="E17" s="2" t="s">
        <v>124</v>
      </c>
      <c r="F17" s="3">
        <v>14815</v>
      </c>
      <c r="H17">
        <v>215905</v>
      </c>
      <c r="I17" s="10">
        <f ca="1"/>
        <v>125440</v>
      </c>
    </row>
    <row r="18" spans="1:9">
      <c r="A18" s="2">
        <v>17</v>
      </c>
      <c r="B18" s="2" t="s">
        <v>125</v>
      </c>
      <c r="C18" s="8">
        <v>42774</v>
      </c>
      <c r="D18" s="2" t="s">
        <v>115</v>
      </c>
      <c r="E18" s="2" t="s">
        <v>126</v>
      </c>
      <c r="F18" s="3">
        <v>19075</v>
      </c>
      <c r="H18">
        <v>234980</v>
      </c>
      <c r="I18" s="10">
        <f ca="1"/>
        <v>144515</v>
      </c>
    </row>
    <row r="19" spans="1:9">
      <c r="A19" s="2">
        <v>18</v>
      </c>
      <c r="B19" s="2" t="s">
        <v>127</v>
      </c>
      <c r="C19" s="8">
        <v>42796</v>
      </c>
      <c r="D19" s="2" t="s">
        <v>110</v>
      </c>
      <c r="E19" s="2" t="s">
        <v>128</v>
      </c>
      <c r="F19" s="3">
        <v>10270</v>
      </c>
      <c r="H19">
        <v>245250</v>
      </c>
      <c r="I19" s="10">
        <f ca="1"/>
        <v>154785</v>
      </c>
    </row>
    <row r="20" spans="1:9">
      <c r="A20" s="2">
        <v>19</v>
      </c>
      <c r="B20" s="2" t="s">
        <v>129</v>
      </c>
      <c r="C20" s="8">
        <v>42839</v>
      </c>
      <c r="D20" s="2" t="s">
        <v>110</v>
      </c>
      <c r="E20" s="2" t="s">
        <v>130</v>
      </c>
      <c r="F20" s="3">
        <v>21925</v>
      </c>
      <c r="H20">
        <v>267175</v>
      </c>
      <c r="I20" s="10">
        <f ca="1"/>
        <v>176710</v>
      </c>
    </row>
    <row r="21" spans="1:9">
      <c r="A21" s="2">
        <v>20</v>
      </c>
      <c r="B21" s="2" t="s">
        <v>129</v>
      </c>
      <c r="C21" s="8">
        <v>42861</v>
      </c>
      <c r="D21" s="2" t="s">
        <v>110</v>
      </c>
      <c r="E21" s="2" t="s">
        <v>130</v>
      </c>
      <c r="F21" s="3">
        <v>21925</v>
      </c>
      <c r="H21">
        <v>289100</v>
      </c>
      <c r="I21" s="10">
        <f ca="1"/>
        <v>198635</v>
      </c>
    </row>
    <row r="22" spans="1:9">
      <c r="A22" s="2">
        <v>21</v>
      </c>
      <c r="B22" s="2" t="s">
        <v>129</v>
      </c>
      <c r="C22" s="8">
        <v>42895</v>
      </c>
      <c r="D22" s="2" t="s">
        <v>110</v>
      </c>
      <c r="E22" s="2" t="s">
        <v>130</v>
      </c>
      <c r="F22" s="3">
        <v>21925</v>
      </c>
      <c r="H22">
        <v>311025</v>
      </c>
      <c r="I22" s="10">
        <f ca="1"/>
        <v>220560</v>
      </c>
    </row>
    <row r="23" spans="1:9">
      <c r="A23" s="2">
        <v>22</v>
      </c>
      <c r="B23" s="2" t="s">
        <v>131</v>
      </c>
      <c r="C23" s="8">
        <v>42943</v>
      </c>
      <c r="D23" s="2" t="s">
        <v>115</v>
      </c>
      <c r="E23" s="2" t="s">
        <v>132</v>
      </c>
      <c r="F23" s="3">
        <v>16585</v>
      </c>
      <c r="H23">
        <v>327610</v>
      </c>
      <c r="I23" s="10">
        <f ca="1"/>
        <v>16585</v>
      </c>
    </row>
    <row r="24" spans="1:9">
      <c r="A24" s="2">
        <v>23</v>
      </c>
      <c r="B24" s="2" t="s">
        <v>131</v>
      </c>
      <c r="C24" s="8">
        <v>42957</v>
      </c>
      <c r="D24" s="2" t="s">
        <v>115</v>
      </c>
      <c r="E24" s="2" t="s">
        <v>132</v>
      </c>
      <c r="F24" s="3">
        <v>16585</v>
      </c>
      <c r="H24">
        <v>344195</v>
      </c>
      <c r="I24" s="10">
        <f ca="1"/>
        <v>33170</v>
      </c>
    </row>
    <row r="25" spans="1:9">
      <c r="A25" s="2">
        <v>24</v>
      </c>
      <c r="B25" s="2" t="s">
        <v>133</v>
      </c>
      <c r="C25" s="8">
        <v>43003</v>
      </c>
      <c r="D25" s="2" t="s">
        <v>110</v>
      </c>
      <c r="E25" s="2" t="s">
        <v>134</v>
      </c>
      <c r="F25" s="3">
        <v>20065</v>
      </c>
      <c r="H25">
        <v>364260</v>
      </c>
      <c r="I25" s="10">
        <f ca="1"/>
        <v>53235</v>
      </c>
    </row>
  </sheetData>
  <pageMargins left="0.7" right="0.7" top="0.75" bottom="0.75" header="0.3" footer="0.3"/>
  <drawing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1E59-451B-4124-9783-62B6299DE592}">
  <dimension ref="B2:C5"/>
  <sheetViews>
    <sheetView workbookViewId="0">
      <selection activeCell="G6" sqref="G6"/>
    </sheetView>
  </sheetViews>
  <sheetFormatPr defaultRowHeight="15"/>
  <sheetData>
    <row r="2" spans="2:3">
      <c r="B2" t="s">
        <v>4</v>
      </c>
    </row>
    <row r="3" spans="2:3">
      <c r="B3">
        <v>30</v>
      </c>
      <c r="C3" cm="1">
        <f t="array" ref="C3">_xlfn.LAMBDA(_xlpm.a,_xlpm.b,_xlpm.a*(1-_xlpm.b))(B3,30%)</f>
        <v>21</v>
      </c>
    </row>
    <row r="4" spans="2:3">
      <c r="B4">
        <v>20</v>
      </c>
    </row>
    <row r="5" spans="2:3">
      <c r="B5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EAAA-7CC1-47D1-9AA0-2B4B354F4ABF}">
  <dimension ref="A1:C5"/>
  <sheetViews>
    <sheetView workbookViewId="0">
      <selection activeCell="E12" sqref="E12"/>
    </sheetView>
  </sheetViews>
  <sheetFormatPr defaultRowHeight="15"/>
  <cols>
    <col min="2" max="2" width="9.42578125" bestFit="1" customWidth="1"/>
    <col min="3" max="3" width="34" bestFit="1" customWidth="1"/>
  </cols>
  <sheetData>
    <row r="1" spans="1:3">
      <c r="A1" t="s">
        <v>135</v>
      </c>
      <c r="B1" t="s">
        <v>136</v>
      </c>
      <c r="C1" t="s">
        <v>137</v>
      </c>
    </row>
    <row r="2" spans="1:3">
      <c r="A2" t="s">
        <v>138</v>
      </c>
      <c r="B2">
        <v>3123</v>
      </c>
      <c r="C2" cm="1">
        <f t="array" ref="C2:C5">_xlfn.SCAN(0,B2:B5,_xlfn.LAMBDA(_xlpm.a,_xlpm.b,_xlpm.a+_xlpm.b))</f>
        <v>3123</v>
      </c>
    </row>
    <row r="3" spans="1:3">
      <c r="A3" t="s">
        <v>139</v>
      </c>
      <c r="B3">
        <v>17643</v>
      </c>
      <c r="C3">
        <v>20766</v>
      </c>
    </row>
    <row r="4" spans="1:3">
      <c r="A4" t="s">
        <v>140</v>
      </c>
      <c r="B4">
        <v>134654</v>
      </c>
      <c r="C4">
        <v>155420</v>
      </c>
    </row>
    <row r="5" spans="1:3">
      <c r="A5" t="s">
        <v>141</v>
      </c>
      <c r="B5">
        <v>1534654</v>
      </c>
      <c r="C5">
        <v>1690074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workbookViewId="0">
      <selection activeCell="F17" sqref="F17"/>
    </sheetView>
  </sheetViews>
  <sheetFormatPr defaultRowHeight="15"/>
  <cols>
    <col min="1" max="1" width="10.7109375" bestFit="1" customWidth="1"/>
    <col min="2" max="2" width="17.140625" bestFit="1" customWidth="1"/>
    <col min="3" max="3" width="14.5703125" style="9" bestFit="1" customWidth="1"/>
    <col min="4" max="4" width="13" style="6" bestFit="1" customWidth="1"/>
    <col min="5" max="5" width="15.140625" bestFit="1" customWidth="1"/>
    <col min="6" max="6" width="15.85546875" bestFit="1" customWidth="1"/>
    <col min="7" max="7" width="21.85546875" customWidth="1"/>
    <col min="8" max="8" width="18.85546875" customWidth="1"/>
    <col min="10" max="10" width="14.42578125" bestFit="1" customWidth="1"/>
    <col min="11" max="11" width="9.7109375" style="10" customWidth="1"/>
    <col min="12" max="12" width="9.7109375" customWidth="1"/>
    <col min="13" max="13" width="8.42578125" bestFit="1" customWidth="1"/>
    <col min="14" max="14" width="17.28515625" bestFit="1" customWidth="1"/>
    <col min="15" max="15" width="12.28515625" bestFit="1" customWidth="1"/>
    <col min="16" max="16" width="12" bestFit="1" customWidth="1"/>
    <col min="17" max="17" width="14" bestFit="1" customWidth="1"/>
  </cols>
  <sheetData>
    <row r="1" spans="1:17" ht="15.75">
      <c r="A1" s="1" t="s">
        <v>101</v>
      </c>
      <c r="B1" s="1" t="s">
        <v>102</v>
      </c>
      <c r="C1" s="7" t="s">
        <v>103</v>
      </c>
      <c r="D1" s="4" t="s">
        <v>142</v>
      </c>
      <c r="E1" s="1" t="s">
        <v>104</v>
      </c>
      <c r="F1" s="1" t="s">
        <v>105</v>
      </c>
      <c r="G1" s="1" t="s">
        <v>106</v>
      </c>
      <c r="H1" s="1" t="s">
        <v>143</v>
      </c>
      <c r="J1" t="s">
        <v>107</v>
      </c>
      <c r="K1" s="10" t="s">
        <v>108</v>
      </c>
      <c r="M1" s="1" t="s">
        <v>101</v>
      </c>
      <c r="N1" s="1" t="s">
        <v>102</v>
      </c>
      <c r="O1" s="1" t="s">
        <v>103</v>
      </c>
      <c r="P1" s="1" t="s">
        <v>142</v>
      </c>
      <c r="Q1" s="1" t="s">
        <v>104</v>
      </c>
    </row>
    <row r="2" spans="1:17">
      <c r="A2" s="2">
        <v>1</v>
      </c>
      <c r="B2" s="2" t="s">
        <v>109</v>
      </c>
      <c r="C2" s="8">
        <v>42682</v>
      </c>
      <c r="D2" s="5" t="s">
        <v>144</v>
      </c>
      <c r="E2" s="2" t="s">
        <v>110</v>
      </c>
      <c r="F2" s="2" t="s">
        <v>111</v>
      </c>
      <c r="G2" s="3">
        <v>12520</v>
      </c>
      <c r="H2" s="2"/>
      <c r="J2" cm="1">
        <f t="array" ref="J2:J59">_xlfn.SCAN(0,G2:G59,_xlfn.LAMBDA(_xlpm.a,_xlpm.b,_xlpm.a+_xlpm.b))</f>
        <v>12520</v>
      </c>
      <c r="K2" s="10" cm="1">
        <f t="array" aca="1" ref="K2:K59" ca="1">_xlfn.SCAN(0,G2:G59,_xlfn.LAMBDA(_xlpm.a,_xlpm.b,IF(MONTH(OFFSET(_xlpm.b,,-4))&lt;&gt;1,_xlpm.a+_xlpm.b,0*_xlpm.a+_xlpm.b)))</f>
        <v>12520</v>
      </c>
      <c r="L2">
        <f>MONTH(Table1[[#This Row],[Order Date]])</f>
        <v>11</v>
      </c>
      <c r="M2" s="2">
        <v>5</v>
      </c>
      <c r="N2" t="str" cm="1">
        <f t="array" ref="N2:Q2">_xlfn.XLOOKUP(M2,A2:A10,B2:E10)</f>
        <v>US-2015-108966</v>
      </c>
      <c r="O2" t="str">
        <v>10/11/2015</v>
      </c>
      <c r="P2" t="str">
        <v>10/18/2015</v>
      </c>
      <c r="Q2" t="str">
        <v>Standard Class</v>
      </c>
    </row>
    <row r="3" spans="1:17">
      <c r="A3" s="2">
        <v>2</v>
      </c>
      <c r="B3" s="2" t="s">
        <v>109</v>
      </c>
      <c r="C3" s="8">
        <v>42682</v>
      </c>
      <c r="D3" s="5" t="s">
        <v>144</v>
      </c>
      <c r="E3" s="2" t="s">
        <v>110</v>
      </c>
      <c r="F3" s="2" t="s">
        <v>111</v>
      </c>
      <c r="G3" s="3">
        <v>12520</v>
      </c>
      <c r="H3" s="2"/>
      <c r="J3">
        <v>25040</v>
      </c>
      <c r="K3" s="10">
        <f ca="1"/>
        <v>25040</v>
      </c>
      <c r="M3" s="2"/>
    </row>
    <row r="4" spans="1:17">
      <c r="A4" s="2">
        <v>3</v>
      </c>
      <c r="B4" s="2" t="s">
        <v>112</v>
      </c>
      <c r="C4" s="8">
        <v>42533</v>
      </c>
      <c r="D4" s="5" t="s">
        <v>145</v>
      </c>
      <c r="E4" s="2" t="s">
        <v>110</v>
      </c>
      <c r="F4" s="2" t="s">
        <v>113</v>
      </c>
      <c r="G4" s="3">
        <v>13045</v>
      </c>
      <c r="H4" s="2"/>
      <c r="J4">
        <v>38085</v>
      </c>
      <c r="K4" s="10">
        <f ca="1"/>
        <v>38085</v>
      </c>
      <c r="M4" s="2"/>
    </row>
    <row r="5" spans="1:17">
      <c r="A5" s="2">
        <v>4</v>
      </c>
      <c r="B5" s="2" t="s">
        <v>114</v>
      </c>
      <c r="C5" s="8" t="s">
        <v>146</v>
      </c>
      <c r="D5" s="5" t="s">
        <v>147</v>
      </c>
      <c r="E5" s="2" t="s">
        <v>115</v>
      </c>
      <c r="F5" s="2" t="s">
        <v>116</v>
      </c>
      <c r="G5" s="3">
        <v>20335</v>
      </c>
      <c r="H5" s="2"/>
      <c r="J5">
        <v>58420</v>
      </c>
      <c r="K5" s="10">
        <f ca="1"/>
        <v>58420</v>
      </c>
      <c r="M5" s="2"/>
    </row>
    <row r="6" spans="1:17">
      <c r="A6" s="2">
        <v>5</v>
      </c>
      <c r="B6" s="2" t="s">
        <v>114</v>
      </c>
      <c r="C6" s="8" t="s">
        <v>146</v>
      </c>
      <c r="D6" s="5" t="s">
        <v>147</v>
      </c>
      <c r="E6" s="2" t="s">
        <v>115</v>
      </c>
      <c r="F6" s="2" t="s">
        <v>116</v>
      </c>
      <c r="G6" s="3">
        <v>20335</v>
      </c>
      <c r="H6" s="2"/>
      <c r="J6">
        <v>78755</v>
      </c>
      <c r="K6" s="10">
        <f ca="1"/>
        <v>78755</v>
      </c>
      <c r="M6" s="2"/>
    </row>
    <row r="7" spans="1:17">
      <c r="A7" s="2">
        <v>6</v>
      </c>
      <c r="B7" s="2" t="s">
        <v>117</v>
      </c>
      <c r="C7" s="8" t="s">
        <v>148</v>
      </c>
      <c r="D7" s="5" t="s">
        <v>149</v>
      </c>
      <c r="E7" s="2" t="s">
        <v>115</v>
      </c>
      <c r="F7" s="2" t="s">
        <v>118</v>
      </c>
      <c r="G7" s="3">
        <v>11710</v>
      </c>
      <c r="H7" s="2"/>
      <c r="J7">
        <v>90465</v>
      </c>
      <c r="K7" s="10">
        <f ca="1"/>
        <v>90465</v>
      </c>
      <c r="M7" s="2"/>
    </row>
    <row r="8" spans="1:17">
      <c r="A8" s="2">
        <v>7</v>
      </c>
      <c r="B8" s="2" t="s">
        <v>117</v>
      </c>
      <c r="C8" s="8" t="s">
        <v>148</v>
      </c>
      <c r="D8" s="5" t="s">
        <v>149</v>
      </c>
      <c r="E8" s="2" t="s">
        <v>115</v>
      </c>
      <c r="F8" s="2" t="s">
        <v>118</v>
      </c>
      <c r="G8" s="3">
        <v>11710</v>
      </c>
      <c r="H8" s="2"/>
      <c r="J8">
        <v>102175</v>
      </c>
      <c r="K8" s="10">
        <f ca="1"/>
        <v>102175</v>
      </c>
      <c r="M8" s="2"/>
    </row>
    <row r="9" spans="1:17">
      <c r="A9" s="2">
        <v>8</v>
      </c>
      <c r="B9" s="2" t="s">
        <v>117</v>
      </c>
      <c r="C9" s="8" t="s">
        <v>148</v>
      </c>
      <c r="D9" s="5" t="s">
        <v>149</v>
      </c>
      <c r="E9" s="2" t="s">
        <v>115</v>
      </c>
      <c r="F9" s="2" t="s">
        <v>118</v>
      </c>
      <c r="G9" s="3">
        <v>11710</v>
      </c>
      <c r="H9" s="2"/>
      <c r="J9">
        <v>113885</v>
      </c>
      <c r="K9" s="10">
        <f ca="1"/>
        <v>113885</v>
      </c>
      <c r="M9" s="2"/>
    </row>
    <row r="10" spans="1:17">
      <c r="A10" s="2">
        <v>9</v>
      </c>
      <c r="B10" s="2" t="s">
        <v>117</v>
      </c>
      <c r="C10" s="8" t="s">
        <v>148</v>
      </c>
      <c r="D10" s="5" t="s">
        <v>149</v>
      </c>
      <c r="E10" s="2" t="s">
        <v>115</v>
      </c>
      <c r="F10" s="2" t="s">
        <v>118</v>
      </c>
      <c r="G10" s="3">
        <v>11710</v>
      </c>
      <c r="H10" s="2"/>
      <c r="J10">
        <v>125595</v>
      </c>
      <c r="K10" s="10">
        <f ca="1"/>
        <v>125595</v>
      </c>
      <c r="M10" s="2"/>
    </row>
    <row r="11" spans="1:17">
      <c r="A11" s="2">
        <v>10</v>
      </c>
      <c r="B11" s="2" t="s">
        <v>117</v>
      </c>
      <c r="C11" s="8" t="s">
        <v>148</v>
      </c>
      <c r="D11" s="5" t="s">
        <v>149</v>
      </c>
      <c r="E11" s="2" t="s">
        <v>115</v>
      </c>
      <c r="F11" s="2" t="s">
        <v>118</v>
      </c>
      <c r="G11" s="3">
        <v>11710</v>
      </c>
      <c r="H11" s="2"/>
      <c r="J11">
        <v>137305</v>
      </c>
      <c r="K11" s="10">
        <f ca="1"/>
        <v>137305</v>
      </c>
      <c r="M11" s="2"/>
    </row>
    <row r="12" spans="1:17">
      <c r="A12" s="2">
        <v>11</v>
      </c>
      <c r="B12" s="2" t="s">
        <v>117</v>
      </c>
      <c r="C12" s="8" t="s">
        <v>148</v>
      </c>
      <c r="D12" s="5" t="s">
        <v>149</v>
      </c>
      <c r="E12" s="2" t="s">
        <v>115</v>
      </c>
      <c r="F12" s="2" t="s">
        <v>118</v>
      </c>
      <c r="G12" s="3">
        <v>11710</v>
      </c>
      <c r="H12" s="2"/>
      <c r="J12">
        <v>149015</v>
      </c>
      <c r="K12" s="10">
        <f ca="1"/>
        <v>149015</v>
      </c>
      <c r="M12" s="2"/>
    </row>
    <row r="13" spans="1:17">
      <c r="A13" s="2">
        <v>12</v>
      </c>
      <c r="B13" s="2" t="s">
        <v>117</v>
      </c>
      <c r="C13" s="8" t="s">
        <v>148</v>
      </c>
      <c r="D13" s="5" t="s">
        <v>149</v>
      </c>
      <c r="E13" s="2" t="s">
        <v>115</v>
      </c>
      <c r="F13" s="2" t="s">
        <v>118</v>
      </c>
      <c r="G13" s="3">
        <v>11710</v>
      </c>
      <c r="H13" s="2"/>
      <c r="J13">
        <v>160725</v>
      </c>
      <c r="K13" s="10">
        <f ca="1"/>
        <v>160725</v>
      </c>
      <c r="M13" s="2"/>
    </row>
    <row r="14" spans="1:17">
      <c r="A14" s="2">
        <v>13</v>
      </c>
      <c r="B14" s="2" t="s">
        <v>119</v>
      </c>
      <c r="C14" s="8" t="s">
        <v>150</v>
      </c>
      <c r="D14" s="5" t="s">
        <v>151</v>
      </c>
      <c r="E14" s="2" t="s">
        <v>115</v>
      </c>
      <c r="F14" s="2" t="s">
        <v>120</v>
      </c>
      <c r="G14" s="3">
        <v>10480</v>
      </c>
      <c r="H14" s="2"/>
      <c r="J14">
        <v>171205</v>
      </c>
      <c r="K14" s="10">
        <f ca="1"/>
        <v>171205</v>
      </c>
      <c r="M14" s="2"/>
    </row>
    <row r="15" spans="1:17">
      <c r="A15" s="2">
        <v>14</v>
      </c>
      <c r="B15" s="2" t="s">
        <v>121</v>
      </c>
      <c r="C15" s="8" t="s">
        <v>152</v>
      </c>
      <c r="D15" s="5" t="s">
        <v>153</v>
      </c>
      <c r="E15" s="2" t="s">
        <v>115</v>
      </c>
      <c r="F15" s="2" t="s">
        <v>122</v>
      </c>
      <c r="G15" s="3">
        <v>15070</v>
      </c>
      <c r="H15" s="2"/>
      <c r="J15">
        <v>186275</v>
      </c>
      <c r="K15" s="10">
        <f ca="1"/>
        <v>186275</v>
      </c>
      <c r="M15" s="2"/>
    </row>
    <row r="16" spans="1:17">
      <c r="A16" s="2">
        <v>15</v>
      </c>
      <c r="B16" s="2" t="s">
        <v>123</v>
      </c>
      <c r="C16" s="8" t="s">
        <v>154</v>
      </c>
      <c r="D16" s="5" t="s">
        <v>155</v>
      </c>
      <c r="E16" s="2" t="s">
        <v>115</v>
      </c>
      <c r="F16" s="2" t="s">
        <v>124</v>
      </c>
      <c r="G16" s="3">
        <v>14815</v>
      </c>
      <c r="H16" s="2"/>
      <c r="J16">
        <v>201090</v>
      </c>
      <c r="K16" s="10">
        <f ca="1"/>
        <v>201090</v>
      </c>
      <c r="M16" s="2"/>
    </row>
    <row r="17" spans="1:13">
      <c r="A17" s="2">
        <v>16</v>
      </c>
      <c r="B17" s="2" t="s">
        <v>123</v>
      </c>
      <c r="C17" s="8" t="s">
        <v>154</v>
      </c>
      <c r="D17" s="5" t="s">
        <v>155</v>
      </c>
      <c r="E17" s="2" t="s">
        <v>115</v>
      </c>
      <c r="F17" s="2" t="s">
        <v>124</v>
      </c>
      <c r="G17" s="3">
        <v>14815</v>
      </c>
      <c r="H17" s="2"/>
      <c r="J17">
        <v>215905</v>
      </c>
      <c r="K17" s="10">
        <f ca="1"/>
        <v>215905</v>
      </c>
      <c r="M17" s="2"/>
    </row>
    <row r="18" spans="1:13">
      <c r="A18" s="2">
        <v>17</v>
      </c>
      <c r="B18" s="2" t="s">
        <v>125</v>
      </c>
      <c r="C18" s="8" t="s">
        <v>156</v>
      </c>
      <c r="D18" s="5" t="s">
        <v>157</v>
      </c>
      <c r="E18" s="2" t="s">
        <v>115</v>
      </c>
      <c r="F18" s="2" t="s">
        <v>126</v>
      </c>
      <c r="G18" s="3">
        <v>19075</v>
      </c>
      <c r="H18" s="2"/>
      <c r="J18">
        <v>234980</v>
      </c>
      <c r="K18" s="10">
        <f ca="1"/>
        <v>234980</v>
      </c>
      <c r="M18" s="2"/>
    </row>
    <row r="19" spans="1:13">
      <c r="A19" s="2">
        <v>18</v>
      </c>
      <c r="B19" s="2" t="s">
        <v>127</v>
      </c>
      <c r="C19" s="8" t="s">
        <v>158</v>
      </c>
      <c r="D19" s="5" t="s">
        <v>159</v>
      </c>
      <c r="E19" s="2" t="s">
        <v>110</v>
      </c>
      <c r="F19" s="2" t="s">
        <v>128</v>
      </c>
      <c r="G19" s="3">
        <v>10270</v>
      </c>
      <c r="H19" s="2"/>
      <c r="J19">
        <v>245250</v>
      </c>
      <c r="K19" s="10">
        <f ca="1"/>
        <v>245250</v>
      </c>
      <c r="M19" s="2"/>
    </row>
    <row r="20" spans="1:13">
      <c r="A20" s="2">
        <v>19</v>
      </c>
      <c r="B20" s="2" t="s">
        <v>129</v>
      </c>
      <c r="C20" s="8" t="s">
        <v>160</v>
      </c>
      <c r="D20" s="5" t="s">
        <v>161</v>
      </c>
      <c r="E20" s="2" t="s">
        <v>110</v>
      </c>
      <c r="F20" s="2" t="s">
        <v>130</v>
      </c>
      <c r="G20" s="3">
        <v>21925</v>
      </c>
      <c r="H20" s="2"/>
      <c r="J20">
        <v>267175</v>
      </c>
      <c r="K20" s="10">
        <f ca="1"/>
        <v>267175</v>
      </c>
    </row>
    <row r="21" spans="1:13">
      <c r="A21" s="2">
        <v>20</v>
      </c>
      <c r="B21" s="2" t="s">
        <v>129</v>
      </c>
      <c r="C21" s="8" t="s">
        <v>160</v>
      </c>
      <c r="D21" s="5" t="s">
        <v>161</v>
      </c>
      <c r="E21" s="2" t="s">
        <v>110</v>
      </c>
      <c r="F21" s="2" t="s">
        <v>130</v>
      </c>
      <c r="G21" s="3">
        <v>21925</v>
      </c>
      <c r="H21" s="2"/>
      <c r="J21">
        <v>289100</v>
      </c>
      <c r="K21" s="10">
        <f ca="1"/>
        <v>289100</v>
      </c>
    </row>
    <row r="22" spans="1:13">
      <c r="A22" s="2">
        <v>21</v>
      </c>
      <c r="B22" s="2" t="s">
        <v>129</v>
      </c>
      <c r="C22" s="8" t="s">
        <v>160</v>
      </c>
      <c r="D22" s="5" t="s">
        <v>161</v>
      </c>
      <c r="E22" s="2" t="s">
        <v>110</v>
      </c>
      <c r="F22" s="2" t="s">
        <v>130</v>
      </c>
      <c r="G22" s="3">
        <v>21925</v>
      </c>
      <c r="H22" s="2"/>
      <c r="J22">
        <v>311025</v>
      </c>
      <c r="K22" s="10">
        <f ca="1"/>
        <v>311025</v>
      </c>
    </row>
    <row r="23" spans="1:13">
      <c r="A23" s="2">
        <v>22</v>
      </c>
      <c r="B23" s="2" t="s">
        <v>131</v>
      </c>
      <c r="C23" s="8" t="s">
        <v>162</v>
      </c>
      <c r="D23" s="5" t="s">
        <v>163</v>
      </c>
      <c r="E23" s="2" t="s">
        <v>115</v>
      </c>
      <c r="F23" s="2" t="s">
        <v>132</v>
      </c>
      <c r="G23" s="3">
        <v>16585</v>
      </c>
      <c r="H23" s="2"/>
      <c r="J23">
        <v>327610</v>
      </c>
      <c r="K23" s="10">
        <f ca="1"/>
        <v>327610</v>
      </c>
    </row>
    <row r="24" spans="1:13">
      <c r="A24" s="2">
        <v>23</v>
      </c>
      <c r="B24" s="2" t="s">
        <v>131</v>
      </c>
      <c r="C24" s="8" t="s">
        <v>162</v>
      </c>
      <c r="D24" s="5" t="s">
        <v>163</v>
      </c>
      <c r="E24" s="2" t="s">
        <v>115</v>
      </c>
      <c r="F24" s="2" t="s">
        <v>132</v>
      </c>
      <c r="G24" s="3">
        <v>16585</v>
      </c>
      <c r="H24" s="2"/>
      <c r="J24">
        <v>344195</v>
      </c>
      <c r="K24" s="10">
        <f ca="1"/>
        <v>344195</v>
      </c>
    </row>
    <row r="25" spans="1:13">
      <c r="A25" s="2">
        <v>24</v>
      </c>
      <c r="B25" s="2" t="s">
        <v>133</v>
      </c>
      <c r="C25" s="8" t="s">
        <v>164</v>
      </c>
      <c r="D25" s="5" t="s">
        <v>165</v>
      </c>
      <c r="E25" s="2" t="s">
        <v>110</v>
      </c>
      <c r="F25" s="2" t="s">
        <v>134</v>
      </c>
      <c r="G25" s="3">
        <v>20065</v>
      </c>
      <c r="H25" s="2"/>
      <c r="J25">
        <v>364260</v>
      </c>
      <c r="K25" s="10">
        <f ca="1"/>
        <v>364260</v>
      </c>
    </row>
    <row r="26" spans="1:13">
      <c r="A26" s="2">
        <v>25</v>
      </c>
      <c r="B26" s="2" t="s">
        <v>166</v>
      </c>
      <c r="C26" s="8" t="s">
        <v>167</v>
      </c>
      <c r="D26" s="5" t="s">
        <v>168</v>
      </c>
      <c r="E26" s="2" t="s">
        <v>115</v>
      </c>
      <c r="F26" s="2" t="s">
        <v>169</v>
      </c>
      <c r="G26" s="3">
        <v>13870</v>
      </c>
      <c r="H26" s="2"/>
      <c r="J26">
        <v>378130</v>
      </c>
      <c r="K26" s="10">
        <f ca="1"/>
        <v>378130</v>
      </c>
    </row>
    <row r="27" spans="1:13">
      <c r="A27" s="2">
        <v>26</v>
      </c>
      <c r="B27" s="2" t="s">
        <v>170</v>
      </c>
      <c r="C27" s="8" t="s">
        <v>171</v>
      </c>
      <c r="D27" s="5" t="s">
        <v>172</v>
      </c>
      <c r="E27" s="2" t="s">
        <v>110</v>
      </c>
      <c r="F27" s="2" t="s">
        <v>173</v>
      </c>
      <c r="G27" s="3">
        <v>13945</v>
      </c>
      <c r="H27" s="2"/>
      <c r="J27">
        <v>392075</v>
      </c>
      <c r="K27" s="10">
        <f ca="1"/>
        <v>13945</v>
      </c>
    </row>
    <row r="28" spans="1:13">
      <c r="A28" s="2">
        <v>27</v>
      </c>
      <c r="B28" s="2" t="s">
        <v>170</v>
      </c>
      <c r="C28" s="8" t="s">
        <v>171</v>
      </c>
      <c r="D28" s="5" t="s">
        <v>172</v>
      </c>
      <c r="E28" s="2" t="s">
        <v>110</v>
      </c>
      <c r="F28" s="2" t="s">
        <v>173</v>
      </c>
      <c r="G28" s="3">
        <v>13945</v>
      </c>
      <c r="H28" s="2"/>
      <c r="J28">
        <v>406020</v>
      </c>
      <c r="K28" s="10">
        <f ca="1"/>
        <v>13945</v>
      </c>
    </row>
    <row r="29" spans="1:13">
      <c r="A29" s="2">
        <v>28</v>
      </c>
      <c r="B29" s="2" t="s">
        <v>174</v>
      </c>
      <c r="C29" s="8" t="s">
        <v>175</v>
      </c>
      <c r="D29" s="5" t="s">
        <v>176</v>
      </c>
      <c r="E29" s="2" t="s">
        <v>115</v>
      </c>
      <c r="F29" s="2" t="s">
        <v>177</v>
      </c>
      <c r="G29" s="3">
        <v>21520</v>
      </c>
      <c r="H29" s="2"/>
      <c r="J29">
        <v>427540</v>
      </c>
      <c r="K29" s="10">
        <f ca="1"/>
        <v>35465</v>
      </c>
    </row>
    <row r="30" spans="1:13">
      <c r="A30" s="2">
        <v>29</v>
      </c>
      <c r="B30" s="2" t="s">
        <v>174</v>
      </c>
      <c r="C30" s="8" t="s">
        <v>175</v>
      </c>
      <c r="D30" s="5" t="s">
        <v>176</v>
      </c>
      <c r="E30" s="2" t="s">
        <v>115</v>
      </c>
      <c r="F30" s="2" t="s">
        <v>177</v>
      </c>
      <c r="G30" s="3">
        <v>21520</v>
      </c>
      <c r="H30" s="2"/>
      <c r="J30">
        <v>449060</v>
      </c>
      <c r="K30" s="10">
        <f ca="1"/>
        <v>56985</v>
      </c>
    </row>
    <row r="31" spans="1:13">
      <c r="A31" s="2">
        <v>30</v>
      </c>
      <c r="B31" s="2" t="s">
        <v>174</v>
      </c>
      <c r="C31" s="8" t="s">
        <v>175</v>
      </c>
      <c r="D31" s="5" t="s">
        <v>176</v>
      </c>
      <c r="E31" s="2" t="s">
        <v>115</v>
      </c>
      <c r="F31" s="2" t="s">
        <v>177</v>
      </c>
      <c r="G31" s="3">
        <v>21520</v>
      </c>
      <c r="H31" s="2"/>
      <c r="J31">
        <v>470580</v>
      </c>
      <c r="K31" s="10">
        <f ca="1"/>
        <v>78505</v>
      </c>
    </row>
    <row r="32" spans="1:13">
      <c r="A32" s="2">
        <v>31</v>
      </c>
      <c r="B32" s="2" t="s">
        <v>174</v>
      </c>
      <c r="C32" s="8" t="s">
        <v>175</v>
      </c>
      <c r="D32" s="5" t="s">
        <v>176</v>
      </c>
      <c r="E32" s="2" t="s">
        <v>115</v>
      </c>
      <c r="F32" s="2" t="s">
        <v>177</v>
      </c>
      <c r="G32" s="3">
        <v>21520</v>
      </c>
      <c r="H32" s="2"/>
      <c r="J32">
        <v>492100</v>
      </c>
      <c r="K32" s="10">
        <f ca="1"/>
        <v>100025</v>
      </c>
    </row>
    <row r="33" spans="1:11">
      <c r="A33" s="2">
        <v>32</v>
      </c>
      <c r="B33" s="2" t="s">
        <v>174</v>
      </c>
      <c r="C33" s="8" t="s">
        <v>175</v>
      </c>
      <c r="D33" s="5" t="s">
        <v>176</v>
      </c>
      <c r="E33" s="2" t="s">
        <v>115</v>
      </c>
      <c r="F33" s="2" t="s">
        <v>177</v>
      </c>
      <c r="G33" s="3">
        <v>21520</v>
      </c>
      <c r="H33" s="2"/>
      <c r="J33">
        <v>513620</v>
      </c>
      <c r="K33" s="10">
        <f ca="1"/>
        <v>121545</v>
      </c>
    </row>
    <row r="34" spans="1:11">
      <c r="A34" s="2">
        <v>33</v>
      </c>
      <c r="B34" s="2" t="s">
        <v>174</v>
      </c>
      <c r="C34" s="8" t="s">
        <v>175</v>
      </c>
      <c r="D34" s="5" t="s">
        <v>176</v>
      </c>
      <c r="E34" s="2" t="s">
        <v>115</v>
      </c>
      <c r="F34" s="2" t="s">
        <v>177</v>
      </c>
      <c r="G34" s="3">
        <v>21520</v>
      </c>
      <c r="H34" s="2"/>
      <c r="J34">
        <v>535140</v>
      </c>
      <c r="K34" s="10">
        <f ca="1"/>
        <v>143065</v>
      </c>
    </row>
    <row r="35" spans="1:11">
      <c r="A35" s="2">
        <v>34</v>
      </c>
      <c r="B35" s="2" t="s">
        <v>174</v>
      </c>
      <c r="C35" s="8" t="s">
        <v>175</v>
      </c>
      <c r="D35" s="5" t="s">
        <v>176</v>
      </c>
      <c r="E35" s="2" t="s">
        <v>115</v>
      </c>
      <c r="F35" s="2" t="s">
        <v>177</v>
      </c>
      <c r="G35" s="3">
        <v>21520</v>
      </c>
      <c r="H35" s="2"/>
      <c r="J35">
        <v>556660</v>
      </c>
      <c r="K35" s="10">
        <f ca="1"/>
        <v>164585</v>
      </c>
    </row>
    <row r="36" spans="1:11">
      <c r="A36" s="2">
        <v>35</v>
      </c>
      <c r="B36" s="2" t="s">
        <v>178</v>
      </c>
      <c r="C36" s="8" t="s">
        <v>179</v>
      </c>
      <c r="D36" s="5" t="s">
        <v>180</v>
      </c>
      <c r="E36" s="2" t="s">
        <v>110</v>
      </c>
      <c r="F36" s="2" t="s">
        <v>181</v>
      </c>
      <c r="G36" s="3">
        <v>17560</v>
      </c>
      <c r="H36" s="2"/>
      <c r="J36">
        <v>574220</v>
      </c>
      <c r="K36" s="10">
        <f ca="1"/>
        <v>182145</v>
      </c>
    </row>
    <row r="37" spans="1:11">
      <c r="A37" s="2">
        <v>36</v>
      </c>
      <c r="B37" s="2" t="s">
        <v>182</v>
      </c>
      <c r="C37" s="8" t="s">
        <v>183</v>
      </c>
      <c r="D37" s="5" t="s">
        <v>153</v>
      </c>
      <c r="E37" s="2" t="s">
        <v>184</v>
      </c>
      <c r="F37" s="2" t="s">
        <v>185</v>
      </c>
      <c r="G37" s="3">
        <v>14485</v>
      </c>
      <c r="H37" s="2"/>
      <c r="J37">
        <v>588705</v>
      </c>
      <c r="K37" s="10">
        <f ca="1"/>
        <v>196630</v>
      </c>
    </row>
    <row r="38" spans="1:11">
      <c r="A38" s="2">
        <v>37</v>
      </c>
      <c r="B38" s="2" t="s">
        <v>182</v>
      </c>
      <c r="C38" s="8" t="s">
        <v>183</v>
      </c>
      <c r="D38" s="5" t="s">
        <v>153</v>
      </c>
      <c r="E38" s="2" t="s">
        <v>184</v>
      </c>
      <c r="F38" s="2" t="s">
        <v>185</v>
      </c>
      <c r="G38" s="3">
        <v>14485</v>
      </c>
      <c r="H38" s="2"/>
      <c r="J38">
        <v>603190</v>
      </c>
      <c r="K38" s="10">
        <f ca="1"/>
        <v>211115</v>
      </c>
    </row>
    <row r="39" spans="1:11">
      <c r="A39" s="2">
        <v>38</v>
      </c>
      <c r="B39" s="2" t="s">
        <v>186</v>
      </c>
      <c r="C39" s="8" t="s">
        <v>187</v>
      </c>
      <c r="D39" s="5" t="s">
        <v>188</v>
      </c>
      <c r="E39" s="2" t="s">
        <v>115</v>
      </c>
      <c r="F39" s="2" t="s">
        <v>189</v>
      </c>
      <c r="G39" s="3">
        <v>20710</v>
      </c>
      <c r="H39" s="2"/>
      <c r="J39">
        <v>623900</v>
      </c>
      <c r="K39" s="10">
        <f ca="1"/>
        <v>231825</v>
      </c>
    </row>
    <row r="40" spans="1:11">
      <c r="A40" s="2">
        <v>39</v>
      </c>
      <c r="B40" s="2" t="s">
        <v>186</v>
      </c>
      <c r="C40" s="8" t="s">
        <v>187</v>
      </c>
      <c r="D40" s="5" t="s">
        <v>188</v>
      </c>
      <c r="E40" s="2" t="s">
        <v>115</v>
      </c>
      <c r="F40" s="2" t="s">
        <v>189</v>
      </c>
      <c r="G40" s="3">
        <v>20710</v>
      </c>
      <c r="H40" s="2"/>
      <c r="J40">
        <v>644610</v>
      </c>
      <c r="K40" s="10">
        <f ca="1"/>
        <v>252535</v>
      </c>
    </row>
    <row r="41" spans="1:11">
      <c r="A41" s="2">
        <v>40</v>
      </c>
      <c r="B41" s="2" t="s">
        <v>186</v>
      </c>
      <c r="C41" s="8" t="s">
        <v>187</v>
      </c>
      <c r="D41" s="5" t="s">
        <v>188</v>
      </c>
      <c r="E41" s="2" t="s">
        <v>115</v>
      </c>
      <c r="F41" s="2" t="s">
        <v>189</v>
      </c>
      <c r="G41" s="3">
        <v>20710</v>
      </c>
      <c r="H41" s="2"/>
      <c r="J41">
        <v>665320</v>
      </c>
      <c r="K41" s="10">
        <f ca="1"/>
        <v>273245</v>
      </c>
    </row>
    <row r="42" spans="1:11">
      <c r="A42" s="2">
        <v>41</v>
      </c>
      <c r="B42" s="2" t="s">
        <v>186</v>
      </c>
      <c r="C42" s="8" t="s">
        <v>187</v>
      </c>
      <c r="D42" s="5" t="s">
        <v>188</v>
      </c>
      <c r="E42" s="2" t="s">
        <v>115</v>
      </c>
      <c r="F42" s="2" t="s">
        <v>189</v>
      </c>
      <c r="G42" s="3">
        <v>20710</v>
      </c>
      <c r="H42" s="2"/>
      <c r="J42">
        <v>686030</v>
      </c>
      <c r="K42" s="10">
        <f ca="1"/>
        <v>293955</v>
      </c>
    </row>
    <row r="43" spans="1:11">
      <c r="A43" s="2">
        <v>42</v>
      </c>
      <c r="B43" s="2" t="s">
        <v>190</v>
      </c>
      <c r="C43" s="8" t="s">
        <v>191</v>
      </c>
      <c r="D43" s="5" t="s">
        <v>192</v>
      </c>
      <c r="E43" s="2" t="s">
        <v>115</v>
      </c>
      <c r="F43" s="2" t="s">
        <v>193</v>
      </c>
      <c r="G43" s="3">
        <v>16930</v>
      </c>
      <c r="H43" s="2"/>
      <c r="J43">
        <v>702960</v>
      </c>
      <c r="K43" s="10">
        <f ca="1"/>
        <v>310885</v>
      </c>
    </row>
    <row r="44" spans="1:11">
      <c r="A44" s="2">
        <v>43</v>
      </c>
      <c r="B44" s="2" t="s">
        <v>194</v>
      </c>
      <c r="C44" s="8" t="s">
        <v>195</v>
      </c>
      <c r="D44" s="5" t="s">
        <v>196</v>
      </c>
      <c r="E44" s="2" t="s">
        <v>115</v>
      </c>
      <c r="F44" s="2" t="s">
        <v>197</v>
      </c>
      <c r="G44" s="3">
        <v>19885</v>
      </c>
      <c r="H44" s="2"/>
      <c r="J44">
        <v>722845</v>
      </c>
      <c r="K44" s="10">
        <f ca="1"/>
        <v>330770</v>
      </c>
    </row>
    <row r="45" spans="1:11">
      <c r="A45" s="2">
        <v>44</v>
      </c>
      <c r="B45" s="2" t="s">
        <v>198</v>
      </c>
      <c r="C45" s="8" t="s">
        <v>199</v>
      </c>
      <c r="D45" s="5" t="s">
        <v>200</v>
      </c>
      <c r="E45" s="2" t="s">
        <v>115</v>
      </c>
      <c r="F45" s="2" t="s">
        <v>201</v>
      </c>
      <c r="G45" s="3">
        <v>14080</v>
      </c>
      <c r="H45" s="2"/>
      <c r="J45">
        <v>736925</v>
      </c>
      <c r="K45" s="10">
        <f ca="1"/>
        <v>344850</v>
      </c>
    </row>
    <row r="46" spans="1:11">
      <c r="A46" s="2">
        <v>45</v>
      </c>
      <c r="B46" s="2" t="s">
        <v>202</v>
      </c>
      <c r="C46" s="8" t="s">
        <v>203</v>
      </c>
      <c r="D46" s="5" t="s">
        <v>204</v>
      </c>
      <c r="E46" s="2" t="s">
        <v>184</v>
      </c>
      <c r="F46" s="2" t="s">
        <v>205</v>
      </c>
      <c r="G46" s="3">
        <v>18715</v>
      </c>
      <c r="H46" s="2"/>
      <c r="J46">
        <v>755640</v>
      </c>
      <c r="K46" s="10">
        <f ca="1"/>
        <v>363565</v>
      </c>
    </row>
    <row r="47" spans="1:11">
      <c r="A47" s="2">
        <v>46</v>
      </c>
      <c r="B47" s="2" t="s">
        <v>202</v>
      </c>
      <c r="C47" s="8" t="s">
        <v>203</v>
      </c>
      <c r="D47" s="5" t="s">
        <v>204</v>
      </c>
      <c r="E47" s="2" t="s">
        <v>184</v>
      </c>
      <c r="F47" s="2" t="s">
        <v>205</v>
      </c>
      <c r="G47" s="3">
        <v>18715</v>
      </c>
      <c r="H47" s="2"/>
      <c r="J47">
        <v>774355</v>
      </c>
      <c r="K47" s="10">
        <f ca="1"/>
        <v>382280</v>
      </c>
    </row>
    <row r="48" spans="1:11">
      <c r="A48" s="2">
        <v>47</v>
      </c>
      <c r="B48" s="2" t="s">
        <v>206</v>
      </c>
      <c r="C48" s="8" t="s">
        <v>207</v>
      </c>
      <c r="D48" s="5" t="s">
        <v>208</v>
      </c>
      <c r="E48" s="2" t="s">
        <v>110</v>
      </c>
      <c r="F48" s="2" t="s">
        <v>209</v>
      </c>
      <c r="G48" s="3">
        <v>18865</v>
      </c>
      <c r="H48" s="2"/>
      <c r="J48">
        <v>793220</v>
      </c>
      <c r="K48" s="10">
        <f ca="1"/>
        <v>401145</v>
      </c>
    </row>
    <row r="49" spans="1:11">
      <c r="A49" s="2">
        <v>48</v>
      </c>
      <c r="B49" s="2" t="s">
        <v>210</v>
      </c>
      <c r="C49" s="8" t="s">
        <v>211</v>
      </c>
      <c r="D49" s="5" t="s">
        <v>212</v>
      </c>
      <c r="E49" s="2" t="s">
        <v>115</v>
      </c>
      <c r="F49" s="2" t="s">
        <v>213</v>
      </c>
      <c r="G49" s="3">
        <v>16900</v>
      </c>
      <c r="H49" s="2"/>
      <c r="J49">
        <v>810120</v>
      </c>
      <c r="K49" s="10">
        <f ca="1"/>
        <v>418045</v>
      </c>
    </row>
    <row r="50" spans="1:11">
      <c r="A50" s="2">
        <v>49</v>
      </c>
      <c r="B50" s="2" t="s">
        <v>210</v>
      </c>
      <c r="C50" s="8" t="s">
        <v>211</v>
      </c>
      <c r="D50" s="5" t="s">
        <v>212</v>
      </c>
      <c r="E50" s="2" t="s">
        <v>115</v>
      </c>
      <c r="F50" s="2" t="s">
        <v>213</v>
      </c>
      <c r="G50" s="3">
        <v>16900</v>
      </c>
      <c r="H50" s="2"/>
      <c r="J50">
        <v>827020</v>
      </c>
      <c r="K50" s="10">
        <f ca="1"/>
        <v>434945</v>
      </c>
    </row>
    <row r="51" spans="1:11">
      <c r="A51" s="2">
        <v>50</v>
      </c>
      <c r="B51" s="2" t="s">
        <v>214</v>
      </c>
      <c r="C51" s="8" t="s">
        <v>215</v>
      </c>
      <c r="D51" s="5" t="s">
        <v>216</v>
      </c>
      <c r="E51" s="2" t="s">
        <v>115</v>
      </c>
      <c r="F51" s="2" t="s">
        <v>217</v>
      </c>
      <c r="G51" s="3">
        <v>13000</v>
      </c>
      <c r="H51" s="2"/>
      <c r="J51">
        <v>840020</v>
      </c>
      <c r="K51" s="10">
        <f ca="1"/>
        <v>447945</v>
      </c>
    </row>
    <row r="52" spans="1:11">
      <c r="A52" s="2">
        <v>51</v>
      </c>
      <c r="B52" s="2" t="s">
        <v>214</v>
      </c>
      <c r="C52" s="8" t="s">
        <v>215</v>
      </c>
      <c r="D52" s="5" t="s">
        <v>216</v>
      </c>
      <c r="E52" s="2" t="s">
        <v>115</v>
      </c>
      <c r="F52" s="2" t="s">
        <v>217</v>
      </c>
      <c r="G52" s="3">
        <v>13000</v>
      </c>
      <c r="H52" s="2"/>
      <c r="J52">
        <v>853020</v>
      </c>
      <c r="K52" s="10">
        <f ca="1"/>
        <v>460945</v>
      </c>
    </row>
    <row r="53" spans="1:11">
      <c r="A53" s="2">
        <v>52</v>
      </c>
      <c r="B53" s="2" t="s">
        <v>214</v>
      </c>
      <c r="C53" s="8" t="s">
        <v>215</v>
      </c>
      <c r="D53" s="5" t="s">
        <v>216</v>
      </c>
      <c r="E53" s="2" t="s">
        <v>115</v>
      </c>
      <c r="F53" s="2" t="s">
        <v>217</v>
      </c>
      <c r="G53" s="3">
        <v>13000</v>
      </c>
      <c r="H53" s="2"/>
      <c r="J53">
        <v>866020</v>
      </c>
      <c r="K53" s="10">
        <f ca="1"/>
        <v>473945</v>
      </c>
    </row>
    <row r="54" spans="1:11">
      <c r="A54" s="2">
        <v>53</v>
      </c>
      <c r="B54" s="2" t="s">
        <v>214</v>
      </c>
      <c r="C54" s="8" t="s">
        <v>215</v>
      </c>
      <c r="D54" s="5" t="s">
        <v>216</v>
      </c>
      <c r="E54" s="2" t="s">
        <v>115</v>
      </c>
      <c r="F54" s="2" t="s">
        <v>217</v>
      </c>
      <c r="G54" s="3">
        <v>13000</v>
      </c>
      <c r="H54" s="2"/>
      <c r="J54">
        <v>879020</v>
      </c>
      <c r="K54" s="10">
        <f ca="1"/>
        <v>486945</v>
      </c>
    </row>
    <row r="55" spans="1:11">
      <c r="A55" s="2">
        <v>54</v>
      </c>
      <c r="B55" s="2" t="s">
        <v>218</v>
      </c>
      <c r="C55" s="8" t="s">
        <v>219</v>
      </c>
      <c r="D55" s="5" t="s">
        <v>220</v>
      </c>
      <c r="E55" s="2" t="s">
        <v>115</v>
      </c>
      <c r="F55" s="2" t="s">
        <v>221</v>
      </c>
      <c r="G55" s="3">
        <v>15265</v>
      </c>
      <c r="H55" s="2"/>
      <c r="J55">
        <v>894285</v>
      </c>
      <c r="K55" s="10">
        <f ca="1"/>
        <v>502210</v>
      </c>
    </row>
    <row r="56" spans="1:11">
      <c r="A56" s="2">
        <v>55</v>
      </c>
      <c r="B56" s="2" t="s">
        <v>218</v>
      </c>
      <c r="C56" s="8" t="s">
        <v>219</v>
      </c>
      <c r="D56" s="5" t="s">
        <v>220</v>
      </c>
      <c r="E56" s="2" t="s">
        <v>115</v>
      </c>
      <c r="F56" s="2" t="s">
        <v>221</v>
      </c>
      <c r="G56" s="3">
        <v>15265</v>
      </c>
      <c r="H56" s="2"/>
      <c r="J56">
        <v>909550</v>
      </c>
      <c r="K56" s="10">
        <f ca="1"/>
        <v>517475</v>
      </c>
    </row>
    <row r="57" spans="1:11">
      <c r="A57" s="2">
        <v>56</v>
      </c>
      <c r="B57" s="2" t="s">
        <v>222</v>
      </c>
      <c r="C57" s="8" t="s">
        <v>223</v>
      </c>
      <c r="D57" s="5" t="s">
        <v>224</v>
      </c>
      <c r="E57" s="2" t="s">
        <v>184</v>
      </c>
      <c r="F57" s="2" t="s">
        <v>225</v>
      </c>
      <c r="G57" s="3">
        <v>21055</v>
      </c>
      <c r="H57" s="2"/>
      <c r="J57">
        <v>930605</v>
      </c>
      <c r="K57" s="10">
        <f ca="1"/>
        <v>538530</v>
      </c>
    </row>
    <row r="58" spans="1:11">
      <c r="A58" s="2">
        <v>57</v>
      </c>
      <c r="B58" s="2" t="s">
        <v>222</v>
      </c>
      <c r="C58" s="8" t="s">
        <v>223</v>
      </c>
      <c r="D58" s="5" t="s">
        <v>224</v>
      </c>
      <c r="E58" s="2" t="s">
        <v>184</v>
      </c>
      <c r="F58" s="2" t="s">
        <v>225</v>
      </c>
      <c r="G58" s="3">
        <v>21055</v>
      </c>
      <c r="H58" s="2"/>
      <c r="J58">
        <v>951660</v>
      </c>
      <c r="K58" s="10">
        <f ca="1"/>
        <v>559585</v>
      </c>
    </row>
    <row r="59" spans="1:11">
      <c r="A59" s="2">
        <v>58</v>
      </c>
      <c r="B59" s="2" t="s">
        <v>222</v>
      </c>
      <c r="C59" s="8" t="s">
        <v>223</v>
      </c>
      <c r="D59" s="5" t="s">
        <v>224</v>
      </c>
      <c r="E59" s="2" t="s">
        <v>184</v>
      </c>
      <c r="F59" s="2" t="s">
        <v>225</v>
      </c>
      <c r="G59" s="3">
        <v>21055</v>
      </c>
      <c r="H59" s="2"/>
      <c r="J59">
        <v>972715</v>
      </c>
      <c r="K59" s="10">
        <f ca="1"/>
        <v>580640</v>
      </c>
    </row>
  </sheetData>
  <pageMargins left="0.7" right="0.7" top="0.75" bottom="0.75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Marie Dong</cp:lastModifiedBy>
  <cp:revision/>
  <dcterms:created xsi:type="dcterms:W3CDTF">2024-03-23T21:42:14Z</dcterms:created>
  <dcterms:modified xsi:type="dcterms:W3CDTF">2024-05-16T20:24:30Z</dcterms:modified>
  <cp:category/>
  <cp:contentStatus/>
</cp:coreProperties>
</file>